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20490" windowHeight="7650"/>
  </bookViews>
  <sheets>
    <sheet name="OFERTA ECONOMICA" sheetId="3" r:id="rId1"/>
    <sheet name="APU" sheetId="4" r:id="rId2"/>
    <sheet name="DESPIECE GANADERIA" sheetId="6" r:id="rId3"/>
    <sheet name="APU (2)" sheetId="5" r:id="rId4"/>
  </sheets>
  <externalReferences>
    <externalReference r:id="rId5"/>
  </externalReferences>
  <definedNames>
    <definedName name="_xlnm.Print_Area" localSheetId="0">'OFERTA ECONOMICA'!$A$6:$F$154</definedName>
    <definedName name="_xlnm.Print_Titles" localSheetId="0">'OFERTA ECONOMICA'!$6:$7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50" i="3" l="1"/>
  <c r="H149" i="3"/>
  <c r="H148" i="3"/>
  <c r="H147" i="3"/>
  <c r="H146" i="3"/>
  <c r="H145" i="3"/>
  <c r="G144" i="3"/>
  <c r="H144" i="3" s="1"/>
  <c r="G143" i="3"/>
  <c r="H143" i="3" s="1"/>
  <c r="G141" i="3"/>
  <c r="H141" i="3" s="1"/>
  <c r="G140" i="3"/>
  <c r="H140" i="3" s="1"/>
  <c r="G137" i="3"/>
  <c r="H137" i="3"/>
  <c r="G138" i="3"/>
  <c r="H138" i="3"/>
  <c r="G136" i="3"/>
  <c r="H136" i="3" s="1"/>
  <c r="G134" i="3"/>
  <c r="H134" i="3" s="1"/>
  <c r="G132" i="3"/>
  <c r="H132" i="3" s="1"/>
  <c r="G130" i="3"/>
  <c r="H130" i="3" s="1"/>
  <c r="G126" i="3"/>
  <c r="H126" i="3" s="1"/>
  <c r="G127" i="3"/>
  <c r="H127" i="3" s="1"/>
  <c r="G128" i="3"/>
  <c r="H128" i="3" s="1"/>
  <c r="G125" i="3"/>
  <c r="H125" i="3" s="1"/>
  <c r="G123" i="3"/>
  <c r="G120" i="3"/>
  <c r="H120" i="3" s="1"/>
  <c r="G121" i="3"/>
  <c r="H121" i="3" s="1"/>
  <c r="G122" i="3"/>
  <c r="H122" i="3"/>
  <c r="H123" i="3"/>
  <c r="G119" i="3"/>
  <c r="H119" i="3" s="1"/>
  <c r="G117" i="3"/>
  <c r="H117" i="3" s="1"/>
  <c r="G116" i="3"/>
  <c r="H116" i="3" s="1"/>
  <c r="G113" i="3"/>
  <c r="H113" i="3" s="1"/>
  <c r="G114" i="3"/>
  <c r="H114" i="3" s="1"/>
  <c r="G112" i="3"/>
  <c r="H112" i="3" s="1"/>
  <c r="G115" i="3"/>
  <c r="H115" i="3" s="1"/>
  <c r="G110" i="3"/>
  <c r="H110" i="3"/>
  <c r="G109" i="3"/>
  <c r="H109" i="3" s="1"/>
  <c r="G108" i="3"/>
  <c r="H108" i="3" s="1"/>
  <c r="G97" i="3"/>
  <c r="H97" i="3"/>
  <c r="G98" i="3"/>
  <c r="H98" i="3"/>
  <c r="G99" i="3"/>
  <c r="H99" i="3"/>
  <c r="G100" i="3"/>
  <c r="H100" i="3"/>
  <c r="G101" i="3"/>
  <c r="H101" i="3"/>
  <c r="G102" i="3"/>
  <c r="H102" i="3"/>
  <c r="G103" i="3"/>
  <c r="H103" i="3"/>
  <c r="G104" i="3"/>
  <c r="H104" i="3"/>
  <c r="G105" i="3"/>
  <c r="H105" i="3"/>
  <c r="G106" i="3"/>
  <c r="H106" i="3"/>
  <c r="G96" i="3"/>
  <c r="H96" i="3"/>
  <c r="G94" i="3"/>
  <c r="H94" i="3" s="1"/>
  <c r="G81" i="3"/>
  <c r="H81" i="3" s="1"/>
  <c r="G66" i="3"/>
  <c r="H66" i="3" s="1"/>
  <c r="G52" i="3"/>
  <c r="H52" i="3" s="1"/>
  <c r="G48" i="3"/>
  <c r="H48" i="3" s="1"/>
  <c r="G40" i="3"/>
  <c r="H40" i="3" s="1"/>
  <c r="G24" i="3"/>
  <c r="H24" i="3"/>
  <c r="G8" i="3"/>
  <c r="H8" i="3"/>
  <c r="E144" i="3" l="1"/>
  <c r="C66" i="3"/>
  <c r="F138" i="3"/>
  <c r="F137" i="3"/>
  <c r="F136" i="3"/>
  <c r="F141" i="3"/>
  <c r="F140" i="3"/>
  <c r="C48" i="3"/>
  <c r="F48" i="3" s="1"/>
  <c r="E52" i="3"/>
  <c r="C53" i="3"/>
  <c r="C52" i="3" s="1"/>
  <c r="C8" i="3"/>
  <c r="O2444" i="4"/>
  <c r="T1302" i="4"/>
  <c r="J2061" i="4"/>
  <c r="N2061" i="4" s="1"/>
  <c r="T2061" i="4" s="1"/>
  <c r="B2066" i="4"/>
  <c r="T2049" i="4"/>
  <c r="T2048" i="4"/>
  <c r="T2426" i="4"/>
  <c r="T2430" i="4"/>
  <c r="B2464" i="4"/>
  <c r="N2459" i="4"/>
  <c r="T2459" i="4" s="1"/>
  <c r="Q2447" i="4"/>
  <c r="O2447" i="4"/>
  <c r="Q2446" i="4"/>
  <c r="T2446" i="4" s="1"/>
  <c r="Q2445" i="4"/>
  <c r="T2445" i="4" s="1"/>
  <c r="Q2444" i="4"/>
  <c r="Q2443" i="4"/>
  <c r="T2443" i="4" s="1"/>
  <c r="Q2442" i="4"/>
  <c r="T2442" i="4" s="1"/>
  <c r="Q2441" i="4"/>
  <c r="T2441" i="4" s="1"/>
  <c r="Q2440" i="4"/>
  <c r="T2440" i="4" s="1"/>
  <c r="Q2439" i="4"/>
  <c r="T2439" i="4" s="1"/>
  <c r="Q2438" i="4"/>
  <c r="T2438" i="4" s="1"/>
  <c r="Q2437" i="4"/>
  <c r="T2437" i="4" s="1"/>
  <c r="J1159" i="4"/>
  <c r="N1104" i="4"/>
  <c r="C83" i="3"/>
  <c r="C82" i="3"/>
  <c r="C109" i="3"/>
  <c r="C108" i="3"/>
  <c r="C40" i="3"/>
  <c r="C24" i="3"/>
  <c r="T2037" i="4" s="1"/>
  <c r="T2370" i="4"/>
  <c r="B2401" i="4"/>
  <c r="T2381" i="4"/>
  <c r="T2380" i="4"/>
  <c r="T2374" i="4"/>
  <c r="A2340" i="4"/>
  <c r="A2396" i="4" s="1"/>
  <c r="T2318" i="4"/>
  <c r="T2314" i="4"/>
  <c r="B2345" i="4"/>
  <c r="T2326" i="4"/>
  <c r="T2325" i="4"/>
  <c r="T2324" i="4"/>
  <c r="T2262" i="4"/>
  <c r="T2260" i="4"/>
  <c r="N2284" i="4"/>
  <c r="T2284" i="4" s="1"/>
  <c r="T2271" i="4"/>
  <c r="Q2270" i="4"/>
  <c r="T2270" i="4" s="1"/>
  <c r="Q2269" i="4"/>
  <c r="T2269" i="4" s="1"/>
  <c r="T2268" i="4"/>
  <c r="T2146" i="4"/>
  <c r="T2201" i="4"/>
  <c r="B2289" i="4"/>
  <c r="T2213" i="4"/>
  <c r="T2212" i="4"/>
  <c r="B2231" i="4"/>
  <c r="T2159" i="4"/>
  <c r="T2157" i="4"/>
  <c r="T2158" i="4"/>
  <c r="B2176" i="4"/>
  <c r="J2116" i="4"/>
  <c r="J2171" i="4" s="1"/>
  <c r="J2226" i="4" s="1"/>
  <c r="N2226" i="4" s="1"/>
  <c r="T2226" i="4" s="1"/>
  <c r="T2097" i="4"/>
  <c r="T2091" i="4"/>
  <c r="B2121" i="4"/>
  <c r="T2105" i="4"/>
  <c r="T2095" i="4"/>
  <c r="B2014" i="4"/>
  <c r="T2009" i="4"/>
  <c r="T1987" i="4" s="1"/>
  <c r="T1989" i="4" s="1"/>
  <c r="T2005" i="4"/>
  <c r="T1994" i="4"/>
  <c r="T1993" i="4"/>
  <c r="B1957" i="4"/>
  <c r="T1952" i="4"/>
  <c r="T1955" i="4" s="1"/>
  <c r="T1931" i="4" s="1"/>
  <c r="T1948" i="4"/>
  <c r="T1940" i="4"/>
  <c r="T1941" i="4" s="1"/>
  <c r="Q1939" i="4"/>
  <c r="Q1938" i="4"/>
  <c r="Q1937" i="4"/>
  <c r="Q1936" i="4"/>
  <c r="T1930" i="4"/>
  <c r="O1929" i="4"/>
  <c r="T1929" i="4" s="1"/>
  <c r="T1864" i="4"/>
  <c r="T1882" i="4"/>
  <c r="Q1881" i="4"/>
  <c r="T1881" i="4" s="1"/>
  <c r="Q1880" i="4"/>
  <c r="T1880" i="4" s="1"/>
  <c r="T1879" i="4"/>
  <c r="N1895" i="4"/>
  <c r="T1895" i="4" s="1"/>
  <c r="T1872" i="4"/>
  <c r="T1871" i="4"/>
  <c r="T1870" i="4"/>
  <c r="T1868" i="4"/>
  <c r="B1900" i="4"/>
  <c r="T1878" i="4"/>
  <c r="T1809" i="4"/>
  <c r="B1839" i="4"/>
  <c r="N1834" i="4"/>
  <c r="T1834" i="4" s="1"/>
  <c r="T1837" i="4" s="1"/>
  <c r="T1821" i="4"/>
  <c r="T1820" i="4"/>
  <c r="T1816" i="4"/>
  <c r="T1756" i="4"/>
  <c r="T1764" i="4"/>
  <c r="T1763" i="4"/>
  <c r="T1752" i="4"/>
  <c r="B1784" i="4"/>
  <c r="T1695" i="4"/>
  <c r="J1722" i="4"/>
  <c r="J1779" i="4" s="1"/>
  <c r="N1779" i="4" s="1"/>
  <c r="T1779" i="4" s="1"/>
  <c r="T1757" i="4" s="1"/>
  <c r="T1709" i="4"/>
  <c r="B1727" i="4"/>
  <c r="T1710" i="4"/>
  <c r="T1708" i="4"/>
  <c r="T1707" i="4"/>
  <c r="T1706" i="4"/>
  <c r="T1699" i="4"/>
  <c r="F52" i="3" l="1"/>
  <c r="T2444" i="4"/>
  <c r="T2050" i="4"/>
  <c r="T2064" i="4"/>
  <c r="T2042" i="4"/>
  <c r="T2044" i="4" s="1"/>
  <c r="T2447" i="4"/>
  <c r="T2448" i="4" s="1"/>
  <c r="T2431" i="4"/>
  <c r="T2433" i="4" s="1"/>
  <c r="T2462" i="4"/>
  <c r="J2340" i="4"/>
  <c r="T2385" i="4"/>
  <c r="T2329" i="4"/>
  <c r="T1998" i="4"/>
  <c r="T2273" i="4"/>
  <c r="T2160" i="4"/>
  <c r="T1883" i="4"/>
  <c r="T2215" i="4"/>
  <c r="N2116" i="4"/>
  <c r="T2116" i="4" s="1"/>
  <c r="T2119" i="4" s="1"/>
  <c r="T1932" i="4"/>
  <c r="T1956" i="4" s="1"/>
  <c r="N2171" i="4"/>
  <c r="T2171" i="4" s="1"/>
  <c r="T2174" i="4" s="1"/>
  <c r="T2261" i="4"/>
  <c r="T2264" i="4" s="1"/>
  <c r="T2287" i="4"/>
  <c r="T2229" i="4"/>
  <c r="T2206" i="4"/>
  <c r="T2208" i="4" s="1"/>
  <c r="T2012" i="4"/>
  <c r="T1768" i="4"/>
  <c r="T1823" i="4"/>
  <c r="T1838" i="4" s="1"/>
  <c r="T1869" i="4"/>
  <c r="T1874" i="4" s="1"/>
  <c r="T1898" i="4"/>
  <c r="N1722" i="4"/>
  <c r="T1722" i="4" s="1"/>
  <c r="T1700" i="4" s="1"/>
  <c r="T1702" i="4" s="1"/>
  <c r="T1759" i="4"/>
  <c r="T1782" i="4"/>
  <c r="T1711" i="4"/>
  <c r="T2463" i="4" l="1"/>
  <c r="T2464" i="4" s="1"/>
  <c r="T2465" i="4" s="1"/>
  <c r="T2466" i="4" s="1"/>
  <c r="T2065" i="4"/>
  <c r="T2013" i="4"/>
  <c r="E127" i="3" s="1"/>
  <c r="N2340" i="4"/>
  <c r="T2340" i="4" s="1"/>
  <c r="J2396" i="4"/>
  <c r="N2396" i="4" s="1"/>
  <c r="T2396" i="4" s="1"/>
  <c r="T2096" i="4"/>
  <c r="T2098" i="4" s="1"/>
  <c r="T2120" i="4" s="1"/>
  <c r="T2151" i="4"/>
  <c r="T2153" i="4" s="1"/>
  <c r="T2175" i="4" s="1"/>
  <c r="T2288" i="4"/>
  <c r="T1957" i="4"/>
  <c r="T1958" i="4" s="1"/>
  <c r="E126" i="3"/>
  <c r="T2230" i="4"/>
  <c r="T1899" i="4"/>
  <c r="T1725" i="4"/>
  <c r="T1726" i="4" s="1"/>
  <c r="T1839" i="4"/>
  <c r="T1840" i="4" s="1"/>
  <c r="T1841" i="4" s="1"/>
  <c r="E123" i="3"/>
  <c r="T1783" i="4"/>
  <c r="T1784" i="4" s="1"/>
  <c r="T1785" i="4" s="1"/>
  <c r="T1786" i="4" s="1"/>
  <c r="T2066" i="4" l="1"/>
  <c r="T2067" i="4" s="1"/>
  <c r="T2068" i="4" s="1"/>
  <c r="E128" i="3"/>
  <c r="F128" i="3" s="1"/>
  <c r="T2014" i="4"/>
  <c r="T2015" i="4" s="1"/>
  <c r="T2319" i="4"/>
  <c r="T2320" i="4" s="1"/>
  <c r="T2343" i="4"/>
  <c r="T2399" i="4"/>
  <c r="T2375" i="4"/>
  <c r="T2376" i="4" s="1"/>
  <c r="T2289" i="4"/>
  <c r="T2290" i="4" s="1"/>
  <c r="E134" i="3"/>
  <c r="T2176" i="4"/>
  <c r="T2177" i="4" s="1"/>
  <c r="T2178" i="4" s="1"/>
  <c r="E132" i="3"/>
  <c r="T2231" i="4"/>
  <c r="T2232" i="4" s="1"/>
  <c r="T2233" i="4" s="1"/>
  <c r="T2121" i="4"/>
  <c r="T2122" i="4" s="1"/>
  <c r="T2123" i="4" s="1"/>
  <c r="E130" i="3"/>
  <c r="T1900" i="4"/>
  <c r="T1901" i="4" s="1"/>
  <c r="T1902" i="4" s="1"/>
  <c r="E125" i="3"/>
  <c r="T1727" i="4"/>
  <c r="T1728" i="4" s="1"/>
  <c r="T1729" i="4" s="1"/>
  <c r="E121" i="3"/>
  <c r="T2401" i="4" l="1"/>
  <c r="T2402" i="4" s="1"/>
  <c r="T2403" i="4" s="1"/>
  <c r="T2344" i="4"/>
  <c r="T2345" i="4"/>
  <c r="T2346" i="4" s="1"/>
  <c r="T2347" i="4" s="1"/>
  <c r="E143" i="3"/>
  <c r="F122" i="3" l="1"/>
  <c r="D13" i="6"/>
  <c r="D12" i="6"/>
  <c r="D11" i="6"/>
  <c r="D10" i="6"/>
  <c r="D9" i="6"/>
  <c r="D8" i="6"/>
  <c r="D7" i="6"/>
  <c r="D6" i="6"/>
  <c r="D5" i="6"/>
  <c r="F121" i="3"/>
  <c r="T1650" i="4"/>
  <c r="T1653" i="4"/>
  <c r="T1652" i="4"/>
  <c r="T1651" i="4"/>
  <c r="T1639" i="4"/>
  <c r="B1670" i="4"/>
  <c r="J1665" i="4"/>
  <c r="N1665" i="4" s="1"/>
  <c r="T1665" i="4" s="1"/>
  <c r="A1665" i="4"/>
  <c r="T1643" i="4"/>
  <c r="T1588" i="4"/>
  <c r="B1614" i="4"/>
  <c r="T1598" i="4"/>
  <c r="N1554" i="4"/>
  <c r="T1554" i="4" s="1"/>
  <c r="T1541" i="4"/>
  <c r="T1540" i="4"/>
  <c r="Q1542" i="4"/>
  <c r="O1542" i="4"/>
  <c r="B1559" i="4"/>
  <c r="A1499" i="4"/>
  <c r="A1609" i="4" s="1"/>
  <c r="T1378" i="4"/>
  <c r="B1504" i="4"/>
  <c r="T1487" i="4"/>
  <c r="T1421" i="4"/>
  <c r="B1451" i="4"/>
  <c r="N1446" i="4"/>
  <c r="T1446" i="4" s="1"/>
  <c r="T1449" i="4" s="1"/>
  <c r="T1433" i="4"/>
  <c r="T1432" i="4"/>
  <c r="T1428" i="4"/>
  <c r="Q1379" i="4"/>
  <c r="O1379" i="4"/>
  <c r="Q1377" i="4"/>
  <c r="T1377" i="4" s="1"/>
  <c r="Q1376" i="4"/>
  <c r="T1376" i="4" s="1"/>
  <c r="Q1375" i="4"/>
  <c r="T1375" i="4" s="1"/>
  <c r="Q1374" i="4"/>
  <c r="T1374" i="4" s="1"/>
  <c r="Q1373" i="4"/>
  <c r="T1373" i="4" s="1"/>
  <c r="Q1372" i="4"/>
  <c r="T1372" i="4" s="1"/>
  <c r="Q1371" i="4"/>
  <c r="T1371" i="4" s="1"/>
  <c r="Q1370" i="4"/>
  <c r="T1370" i="4" s="1"/>
  <c r="Q1369" i="4"/>
  <c r="T1369" i="4" s="1"/>
  <c r="Q1368" i="4"/>
  <c r="T1368" i="4" s="1"/>
  <c r="T1320" i="4"/>
  <c r="T1323" i="4" s="1"/>
  <c r="T1314" i="4"/>
  <c r="T1313" i="4"/>
  <c r="T1257" i="4"/>
  <c r="T1251" i="4"/>
  <c r="T1250" i="4"/>
  <c r="T1248" i="4"/>
  <c r="Q1259" i="4"/>
  <c r="T1259" i="4" s="1"/>
  <c r="T1260" i="4"/>
  <c r="Q1258" i="4"/>
  <c r="T1258" i="4" s="1"/>
  <c r="T1256" i="4"/>
  <c r="T1244" i="4"/>
  <c r="A1199" i="4"/>
  <c r="T1189" i="4"/>
  <c r="T1147" i="4"/>
  <c r="T1146" i="4"/>
  <c r="T1145" i="4"/>
  <c r="T1134" i="4"/>
  <c r="K1097" i="4"/>
  <c r="T1097" i="4" s="1"/>
  <c r="T1090" i="4"/>
  <c r="T1089" i="4"/>
  <c r="T1088" i="4"/>
  <c r="Q1091" i="4"/>
  <c r="O1091" i="4"/>
  <c r="T1076" i="4"/>
  <c r="J1045" i="4"/>
  <c r="T1038" i="4"/>
  <c r="T1041" i="4" s="1"/>
  <c r="T977" i="4"/>
  <c r="T974" i="4"/>
  <c r="T972" i="4"/>
  <c r="T970" i="4"/>
  <c r="T969" i="4"/>
  <c r="Q978" i="4"/>
  <c r="T978" i="4" s="1"/>
  <c r="Q976" i="4"/>
  <c r="T976" i="4" s="1"/>
  <c r="Q975" i="4"/>
  <c r="T975" i="4" s="1"/>
  <c r="Q973" i="4"/>
  <c r="T973" i="4" s="1"/>
  <c r="Q971" i="4"/>
  <c r="T971" i="4" s="1"/>
  <c r="T958" i="4"/>
  <c r="T901" i="4"/>
  <c r="Q916" i="4"/>
  <c r="T916" i="4" s="1"/>
  <c r="T915" i="4"/>
  <c r="Q914" i="4"/>
  <c r="T914" i="4" s="1"/>
  <c r="Q913" i="4"/>
  <c r="T912" i="4"/>
  <c r="T859" i="4"/>
  <c r="Q858" i="4"/>
  <c r="T857" i="4"/>
  <c r="Q854" i="4"/>
  <c r="J871" i="4"/>
  <c r="J928" i="4" s="1"/>
  <c r="J990" i="4" s="1"/>
  <c r="A871" i="4"/>
  <c r="A928" i="4" s="1"/>
  <c r="A990" i="4" s="1"/>
  <c r="T843" i="4"/>
  <c r="Q800" i="4"/>
  <c r="T800" i="4" s="1"/>
  <c r="T801" i="4"/>
  <c r="Q799" i="4"/>
  <c r="T799" i="4" s="1"/>
  <c r="T786" i="4"/>
  <c r="T1357" i="4"/>
  <c r="T731" i="4"/>
  <c r="N1045" i="4" l="1"/>
  <c r="T1045" i="4" s="1"/>
  <c r="J1499" i="4"/>
  <c r="N1499" i="4" s="1"/>
  <c r="T1499" i="4" s="1"/>
  <c r="T1654" i="4"/>
  <c r="D14" i="6"/>
  <c r="C134" i="3" s="1"/>
  <c r="T2256" i="4" s="1"/>
  <c r="T2291" i="4" s="1"/>
  <c r="J1609" i="4"/>
  <c r="N1609" i="4" s="1"/>
  <c r="T1609" i="4" s="1"/>
  <c r="T1589" i="4" s="1"/>
  <c r="T1591" i="4" s="1"/>
  <c r="T1644" i="4"/>
  <c r="T1646" i="4" s="1"/>
  <c r="T1668" i="4"/>
  <c r="T1542" i="4"/>
  <c r="T1543" i="4" s="1"/>
  <c r="T1557" i="4"/>
  <c r="T1534" i="4"/>
  <c r="T1536" i="4" s="1"/>
  <c r="T1316" i="4"/>
  <c r="T1488" i="4"/>
  <c r="T1502" i="4"/>
  <c r="T1481" i="4"/>
  <c r="T1483" i="4" s="1"/>
  <c r="T1435" i="4"/>
  <c r="T1450" i="4" s="1"/>
  <c r="T1451" i="4" s="1"/>
  <c r="T1452" i="4" s="1"/>
  <c r="T1453" i="4" s="1"/>
  <c r="Q855" i="4"/>
  <c r="T855" i="4" s="1"/>
  <c r="T1261" i="4"/>
  <c r="T1379" i="4"/>
  <c r="T1380" i="4" s="1"/>
  <c r="T1148" i="4"/>
  <c r="T979" i="4"/>
  <c r="Q856" i="4"/>
  <c r="T856" i="4" s="1"/>
  <c r="B708" i="4"/>
  <c r="T703" i="4"/>
  <c r="T681" i="4" s="1"/>
  <c r="T683" i="4" s="1"/>
  <c r="T699" i="4"/>
  <c r="T688" i="4"/>
  <c r="T687" i="4"/>
  <c r="T1612" i="4" l="1"/>
  <c r="T1613" i="4" s="1"/>
  <c r="T1669" i="4"/>
  <c r="T1558" i="4"/>
  <c r="T1503" i="4"/>
  <c r="N1159" i="4"/>
  <c r="T1159" i="4" s="1"/>
  <c r="T1139" i="4" s="1"/>
  <c r="T1141" i="4" s="1"/>
  <c r="J1327" i="4"/>
  <c r="N1327" i="4" s="1"/>
  <c r="T1327" i="4" s="1"/>
  <c r="T1307" i="4" s="1"/>
  <c r="T1309" i="4" s="1"/>
  <c r="T1330" i="4" s="1"/>
  <c r="T1331" i="4" s="1"/>
  <c r="E113" i="3" s="1"/>
  <c r="T692" i="4"/>
  <c r="T706" i="4"/>
  <c r="T1670" i="4" l="1"/>
  <c r="T1671" i="4" s="1"/>
  <c r="T1672" i="4" s="1"/>
  <c r="E120" i="3"/>
  <c r="T1614" i="4"/>
  <c r="T1615" i="4" s="1"/>
  <c r="E119" i="3"/>
  <c r="T1559" i="4"/>
  <c r="T1560" i="4" s="1"/>
  <c r="E117" i="3"/>
  <c r="T1504" i="4"/>
  <c r="T1505" i="4" s="1"/>
  <c r="E116" i="3"/>
  <c r="T1162" i="4"/>
  <c r="T1163" i="4" s="1"/>
  <c r="T707" i="4"/>
  <c r="T708" i="4" s="1"/>
  <c r="T709" i="4" s="1"/>
  <c r="C508" i="4"/>
  <c r="Q575" i="4"/>
  <c r="C563" i="4"/>
  <c r="T567" i="4"/>
  <c r="B538" i="4"/>
  <c r="Q520" i="4"/>
  <c r="T520" i="4" s="1"/>
  <c r="Q519" i="4"/>
  <c r="T519" i="4" s="1"/>
  <c r="B651" i="4"/>
  <c r="T646" i="4"/>
  <c r="T649" i="4" s="1"/>
  <c r="T642" i="4"/>
  <c r="T634" i="4"/>
  <c r="T635" i="4" s="1"/>
  <c r="Q633" i="4"/>
  <c r="Q632" i="4"/>
  <c r="Q631" i="4"/>
  <c r="Q630" i="4"/>
  <c r="T624" i="4"/>
  <c r="O623" i="4"/>
  <c r="T623" i="4" s="1"/>
  <c r="E101" i="3" l="1"/>
  <c r="T522" i="4"/>
  <c r="T625" i="4"/>
  <c r="T626" i="4" s="1"/>
  <c r="T650" i="4" s="1"/>
  <c r="T651" i="4" l="1"/>
  <c r="T652" i="4" s="1"/>
  <c r="E100" i="3"/>
  <c r="C619" i="4" l="1"/>
  <c r="T575" i="4"/>
  <c r="T574" i="4"/>
  <c r="C124" i="4"/>
  <c r="B154" i="4"/>
  <c r="T137" i="4"/>
  <c r="T136" i="4"/>
  <c r="T135" i="4"/>
  <c r="T124" i="4"/>
  <c r="B1584" i="5"/>
  <c r="J1579" i="5"/>
  <c r="N1579" i="5" s="1"/>
  <c r="T1579" i="5" s="1"/>
  <c r="T1582" i="5" s="1"/>
  <c r="T1566" i="5"/>
  <c r="T1565" i="5"/>
  <c r="T1568" i="5" s="1"/>
  <c r="T1561" i="5"/>
  <c r="B1529" i="5"/>
  <c r="J1524" i="5"/>
  <c r="N1524" i="5" s="1"/>
  <c r="T1524" i="5" s="1"/>
  <c r="T1527" i="5" s="1"/>
  <c r="T1528" i="5" s="1"/>
  <c r="T1511" i="5"/>
  <c r="T1513" i="5" s="1"/>
  <c r="T1510" i="5"/>
  <c r="T1506" i="5"/>
  <c r="B1474" i="5"/>
  <c r="J1469" i="5"/>
  <c r="N1469" i="5" s="1"/>
  <c r="T1469" i="5" s="1"/>
  <c r="T1472" i="5" s="1"/>
  <c r="T1473" i="5" s="1"/>
  <c r="T1474" i="5" s="1"/>
  <c r="T1475" i="5" s="1"/>
  <c r="T1476" i="5" s="1"/>
  <c r="T1458" i="5"/>
  <c r="T1456" i="5"/>
  <c r="T1455" i="5"/>
  <c r="T1451" i="5"/>
  <c r="B1419" i="5"/>
  <c r="J1414" i="5"/>
  <c r="N1414" i="5" s="1"/>
  <c r="T1414" i="5" s="1"/>
  <c r="T1417" i="5" s="1"/>
  <c r="T1401" i="5"/>
  <c r="T1403" i="5" s="1"/>
  <c r="T1400" i="5"/>
  <c r="T1396" i="5"/>
  <c r="B1364" i="5"/>
  <c r="J1359" i="5"/>
  <c r="N1359" i="5" s="1"/>
  <c r="T1359" i="5" s="1"/>
  <c r="T1362" i="5" s="1"/>
  <c r="T1363" i="5" s="1"/>
  <c r="T1346" i="5"/>
  <c r="T1345" i="5"/>
  <c r="T1348" i="5" s="1"/>
  <c r="T1341" i="5"/>
  <c r="B1309" i="5"/>
  <c r="J1304" i="5"/>
  <c r="N1304" i="5" s="1"/>
  <c r="T1304" i="5" s="1"/>
  <c r="T1307" i="5" s="1"/>
  <c r="T1308" i="5" s="1"/>
  <c r="T1309" i="5" s="1"/>
  <c r="T1310" i="5" s="1"/>
  <c r="T1311" i="5" s="1"/>
  <c r="T1291" i="5"/>
  <c r="T1293" i="5" s="1"/>
  <c r="T1290" i="5"/>
  <c r="T1286" i="5"/>
  <c r="B1254" i="5"/>
  <c r="J1249" i="5"/>
  <c r="N1249" i="5" s="1"/>
  <c r="T1249" i="5" s="1"/>
  <c r="T1252" i="5" s="1"/>
  <c r="T1253" i="5" s="1"/>
  <c r="T1254" i="5" s="1"/>
  <c r="T1255" i="5" s="1"/>
  <c r="T1256" i="5" s="1"/>
  <c r="T1238" i="5"/>
  <c r="T1236" i="5"/>
  <c r="T1235" i="5"/>
  <c r="T1231" i="5"/>
  <c r="B1199" i="5"/>
  <c r="J1194" i="5"/>
  <c r="N1194" i="5" s="1"/>
  <c r="T1194" i="5" s="1"/>
  <c r="T1197" i="5" s="1"/>
  <c r="T1198" i="5" s="1"/>
  <c r="T1183" i="5"/>
  <c r="T1181" i="5"/>
  <c r="T1180" i="5"/>
  <c r="T1176" i="5"/>
  <c r="B1144" i="5"/>
  <c r="J1139" i="5"/>
  <c r="N1139" i="5" s="1"/>
  <c r="T1139" i="5" s="1"/>
  <c r="T1142" i="5" s="1"/>
  <c r="T1143" i="5" s="1"/>
  <c r="T1144" i="5" s="1"/>
  <c r="T1145" i="5" s="1"/>
  <c r="T1146" i="5" s="1"/>
  <c r="T1126" i="5"/>
  <c r="T1125" i="5"/>
  <c r="T1128" i="5" s="1"/>
  <c r="T1121" i="5"/>
  <c r="B1089" i="5"/>
  <c r="J1084" i="5"/>
  <c r="N1084" i="5" s="1"/>
  <c r="T1084" i="5" s="1"/>
  <c r="T1087" i="5" s="1"/>
  <c r="T1088" i="5" s="1"/>
  <c r="T1089" i="5" s="1"/>
  <c r="T1090" i="5" s="1"/>
  <c r="T1091" i="5" s="1"/>
  <c r="T1071" i="5"/>
  <c r="T1073" i="5" s="1"/>
  <c r="T1070" i="5"/>
  <c r="T1066" i="5"/>
  <c r="B1034" i="5"/>
  <c r="J1029" i="5"/>
  <c r="N1029" i="5" s="1"/>
  <c r="T1029" i="5" s="1"/>
  <c r="T1032" i="5" s="1"/>
  <c r="T1033" i="5" s="1"/>
  <c r="T1034" i="5" s="1"/>
  <c r="T1035" i="5" s="1"/>
  <c r="T1036" i="5" s="1"/>
  <c r="T1018" i="5"/>
  <c r="T1016" i="5"/>
  <c r="T1015" i="5"/>
  <c r="T1011" i="5"/>
  <c r="B979" i="5"/>
  <c r="J974" i="5"/>
  <c r="N974" i="5" s="1"/>
  <c r="T974" i="5" s="1"/>
  <c r="T977" i="5" s="1"/>
  <c r="T978" i="5" s="1"/>
  <c r="T979" i="5" s="1"/>
  <c r="T980" i="5" s="1"/>
  <c r="T981" i="5" s="1"/>
  <c r="T961" i="5"/>
  <c r="T963" i="5" s="1"/>
  <c r="T960" i="5"/>
  <c r="T956" i="5"/>
  <c r="B924" i="5"/>
  <c r="J919" i="5"/>
  <c r="N919" i="5" s="1"/>
  <c r="T919" i="5" s="1"/>
  <c r="T922" i="5" s="1"/>
  <c r="T906" i="5"/>
  <c r="T905" i="5"/>
  <c r="T908" i="5" s="1"/>
  <c r="T901" i="5"/>
  <c r="B869" i="5"/>
  <c r="J864" i="5"/>
  <c r="N864" i="5" s="1"/>
  <c r="T864" i="5" s="1"/>
  <c r="T867" i="5" s="1"/>
  <c r="T851" i="5"/>
  <c r="T853" i="5" s="1"/>
  <c r="T850" i="5"/>
  <c r="T846" i="5"/>
  <c r="B814" i="5"/>
  <c r="J809" i="5"/>
  <c r="N809" i="5" s="1"/>
  <c r="T809" i="5" s="1"/>
  <c r="T812" i="5" s="1"/>
  <c r="T813" i="5" s="1"/>
  <c r="T814" i="5" s="1"/>
  <c r="T815" i="5" s="1"/>
  <c r="T816" i="5" s="1"/>
  <c r="T798" i="5"/>
  <c r="T796" i="5"/>
  <c r="T795" i="5"/>
  <c r="T791" i="5"/>
  <c r="B759" i="5"/>
  <c r="J754" i="5"/>
  <c r="N754" i="5" s="1"/>
  <c r="T754" i="5" s="1"/>
  <c r="T757" i="5" s="1"/>
  <c r="T758" i="5" s="1"/>
  <c r="T759" i="5" s="1"/>
  <c r="T760" i="5" s="1"/>
  <c r="T761" i="5" s="1"/>
  <c r="T743" i="5"/>
  <c r="T741" i="5"/>
  <c r="T740" i="5"/>
  <c r="T736" i="5"/>
  <c r="B704" i="5"/>
  <c r="J699" i="5"/>
  <c r="N699" i="5" s="1"/>
  <c r="T699" i="5" s="1"/>
  <c r="T702" i="5" s="1"/>
  <c r="T703" i="5" s="1"/>
  <c r="T686" i="5"/>
  <c r="T685" i="5"/>
  <c r="T688" i="5" s="1"/>
  <c r="T681" i="5"/>
  <c r="B649" i="5"/>
  <c r="T631" i="5"/>
  <c r="T633" i="5" s="1"/>
  <c r="Q631" i="5"/>
  <c r="T630" i="5"/>
  <c r="C619" i="5"/>
  <c r="B594" i="5"/>
  <c r="T582" i="5"/>
  <c r="T576" i="5"/>
  <c r="T578" i="5" s="1"/>
  <c r="T575" i="5"/>
  <c r="C564" i="5"/>
  <c r="B539" i="5"/>
  <c r="T522" i="5"/>
  <c r="Q521" i="5"/>
  <c r="T521" i="5" s="1"/>
  <c r="T523" i="5" s="1"/>
  <c r="T520" i="5"/>
  <c r="Q520" i="5"/>
  <c r="T509" i="5"/>
  <c r="C509" i="5"/>
  <c r="B484" i="5"/>
  <c r="T467" i="5"/>
  <c r="Q467" i="5"/>
  <c r="O467" i="5"/>
  <c r="T466" i="5"/>
  <c r="T468" i="5" s="1"/>
  <c r="Q466" i="5"/>
  <c r="T465" i="5"/>
  <c r="Q465" i="5"/>
  <c r="T454" i="5"/>
  <c r="C454" i="5"/>
  <c r="B429" i="5"/>
  <c r="T411" i="5"/>
  <c r="T413" i="5" s="1"/>
  <c r="T410" i="5"/>
  <c r="C399" i="5"/>
  <c r="B374" i="5"/>
  <c r="T356" i="5"/>
  <c r="T358" i="5" s="1"/>
  <c r="T355" i="5"/>
  <c r="C344" i="5"/>
  <c r="B319" i="5"/>
  <c r="T301" i="5"/>
  <c r="T303" i="5" s="1"/>
  <c r="T300" i="5"/>
  <c r="C289" i="5"/>
  <c r="B264" i="5"/>
  <c r="T247" i="5"/>
  <c r="T246" i="5"/>
  <c r="T245" i="5"/>
  <c r="T248" i="5" s="1"/>
  <c r="C234" i="5"/>
  <c r="B209" i="5"/>
  <c r="T200" i="5"/>
  <c r="T197" i="5"/>
  <c r="T193" i="5"/>
  <c r="T191" i="5"/>
  <c r="T190" i="5"/>
  <c r="R179" i="5"/>
  <c r="C179" i="5"/>
  <c r="B154" i="5"/>
  <c r="T137" i="5"/>
  <c r="T136" i="5"/>
  <c r="T135" i="5"/>
  <c r="T138" i="5" s="1"/>
  <c r="C124" i="5"/>
  <c r="B99" i="5"/>
  <c r="T82" i="5"/>
  <c r="T81" i="5"/>
  <c r="T80" i="5"/>
  <c r="T83" i="5" s="1"/>
  <c r="C69" i="5"/>
  <c r="B45" i="5"/>
  <c r="J40" i="5"/>
  <c r="J149" i="5" s="1"/>
  <c r="T29" i="5"/>
  <c r="T19" i="5"/>
  <c r="O19" i="5"/>
  <c r="C15" i="5"/>
  <c r="F123" i="3"/>
  <c r="T289" i="5"/>
  <c r="F125" i="3"/>
  <c r="C126" i="3"/>
  <c r="C127" i="3" l="1"/>
  <c r="T1925" i="4"/>
  <c r="T1959" i="4" s="1"/>
  <c r="N40" i="5"/>
  <c r="T40" i="5" s="1"/>
  <c r="T43" i="5" s="1"/>
  <c r="T20" i="5" s="1"/>
  <c r="T22" i="5" s="1"/>
  <c r="T44" i="5" s="1"/>
  <c r="T704" i="5"/>
  <c r="T705" i="5" s="1"/>
  <c r="T706" i="5" s="1"/>
  <c r="T1364" i="5"/>
  <c r="T1365" i="5" s="1"/>
  <c r="T1366" i="5" s="1"/>
  <c r="T1529" i="5"/>
  <c r="T1530" i="5" s="1"/>
  <c r="T1531" i="5" s="1"/>
  <c r="J94" i="5"/>
  <c r="N94" i="5" s="1"/>
  <c r="T94" i="5" s="1"/>
  <c r="T74" i="5" s="1"/>
  <c r="T76" i="5" s="1"/>
  <c r="T1199" i="5"/>
  <c r="T1200" i="5" s="1"/>
  <c r="T1201" i="5" s="1"/>
  <c r="T138" i="4"/>
  <c r="J204" i="5"/>
  <c r="N149" i="5"/>
  <c r="T149" i="5" s="1"/>
  <c r="T923" i="5"/>
  <c r="T924" i="5" s="1"/>
  <c r="T925" i="5" s="1"/>
  <c r="T926" i="5" s="1"/>
  <c r="T1418" i="5"/>
  <c r="T1419" i="5" s="1"/>
  <c r="T1420" i="5" s="1"/>
  <c r="T1421" i="5" s="1"/>
  <c r="T868" i="5"/>
  <c r="T869" i="5" s="1"/>
  <c r="T870" i="5" s="1"/>
  <c r="T871" i="5" s="1"/>
  <c r="T1583" i="5"/>
  <c r="T1584" i="5" s="1"/>
  <c r="T1585" i="5" s="1"/>
  <c r="T1586" i="5" s="1"/>
  <c r="F126" i="3"/>
  <c r="F127" i="3" l="1"/>
  <c r="T1982" i="4"/>
  <c r="T2016" i="4" s="1"/>
  <c r="T45" i="5"/>
  <c r="T46" i="5" s="1"/>
  <c r="T47" i="5" s="1"/>
  <c r="T97" i="5"/>
  <c r="T98" i="5" s="1"/>
  <c r="T152" i="5"/>
  <c r="T129" i="5"/>
  <c r="T131" i="5" s="1"/>
  <c r="J259" i="5"/>
  <c r="N204" i="5"/>
  <c r="T204" i="5" s="1"/>
  <c r="C119" i="3"/>
  <c r="F120" i="3"/>
  <c r="F143" i="3"/>
  <c r="F144" i="3"/>
  <c r="F119" i="3" l="1"/>
  <c r="T1584" i="4"/>
  <c r="T1616" i="4" s="1"/>
  <c r="T99" i="5"/>
  <c r="T100" i="5" s="1"/>
  <c r="T207" i="5"/>
  <c r="T184" i="5"/>
  <c r="T186" i="5" s="1"/>
  <c r="J314" i="5"/>
  <c r="N259" i="5"/>
  <c r="T259" i="5" s="1"/>
  <c r="T153" i="5"/>
  <c r="C454" i="4"/>
  <c r="Q466" i="4"/>
  <c r="T417" i="4"/>
  <c r="T420" i="4" s="1"/>
  <c r="C399" i="4"/>
  <c r="T357" i="4"/>
  <c r="Q356" i="4"/>
  <c r="T356" i="4" s="1"/>
  <c r="Q355" i="4"/>
  <c r="T355" i="4" s="1"/>
  <c r="T344" i="4"/>
  <c r="C344" i="4"/>
  <c r="C289" i="4"/>
  <c r="T246" i="4"/>
  <c r="T245" i="4"/>
  <c r="C234" i="4"/>
  <c r="C179" i="4"/>
  <c r="T83" i="4"/>
  <c r="T154" i="5" l="1"/>
  <c r="T155" i="5" s="1"/>
  <c r="T262" i="5"/>
  <c r="T239" i="5"/>
  <c r="T241" i="5" s="1"/>
  <c r="N314" i="5"/>
  <c r="T314" i="5" s="1"/>
  <c r="J369" i="5"/>
  <c r="T208" i="5"/>
  <c r="T209" i="5" s="1"/>
  <c r="T210" i="5" s="1"/>
  <c r="T358" i="4"/>
  <c r="T248" i="4"/>
  <c r="J424" i="5" l="1"/>
  <c r="N369" i="5"/>
  <c r="T369" i="5" s="1"/>
  <c r="T317" i="5"/>
  <c r="T294" i="5"/>
  <c r="T296" i="5" s="1"/>
  <c r="T263" i="5"/>
  <c r="T264" i="5" s="1"/>
  <c r="T265" i="5" s="1"/>
  <c r="C70" i="4"/>
  <c r="T33" i="4"/>
  <c r="T36" i="4" s="1"/>
  <c r="R15" i="4"/>
  <c r="C15" i="4"/>
  <c r="F115" i="3"/>
  <c r="C116" i="3"/>
  <c r="T1476" i="4" s="1"/>
  <c r="T1506" i="4" s="1"/>
  <c r="F113" i="3"/>
  <c r="T124" i="5"/>
  <c r="T156" i="5" s="1"/>
  <c r="T69" i="5"/>
  <c r="T101" i="5" s="1"/>
  <c r="F134" i="3" s="1"/>
  <c r="F117" i="3" l="1"/>
  <c r="T1529" i="4"/>
  <c r="T1561" i="4" s="1"/>
  <c r="F100" i="3"/>
  <c r="T619" i="4"/>
  <c r="T653" i="4" s="1"/>
  <c r="T318" i="5"/>
  <c r="T319" i="5" s="1"/>
  <c r="T320" i="5" s="1"/>
  <c r="T321" i="5" s="1"/>
  <c r="T372" i="5"/>
  <c r="T349" i="5"/>
  <c r="T351" i="5" s="1"/>
  <c r="J479" i="5"/>
  <c r="N424" i="5"/>
  <c r="T424" i="5" s="1"/>
  <c r="F116" i="3"/>
  <c r="B1396" i="4"/>
  <c r="N1391" i="4"/>
  <c r="T1391" i="4" s="1"/>
  <c r="B1332" i="4"/>
  <c r="B1277" i="4"/>
  <c r="N1272" i="4"/>
  <c r="T1272" i="4" s="1"/>
  <c r="B1219" i="4"/>
  <c r="N1214" i="4"/>
  <c r="T1214" i="4" s="1"/>
  <c r="T1217" i="4" s="1"/>
  <c r="T1201" i="4"/>
  <c r="T1200" i="4"/>
  <c r="T1196" i="4"/>
  <c r="B1164" i="4"/>
  <c r="B1109" i="4"/>
  <c r="T1104" i="4"/>
  <c r="T1091" i="4"/>
  <c r="T1087" i="4"/>
  <c r="B1050" i="4"/>
  <c r="T1048" i="4"/>
  <c r="T1032" i="4"/>
  <c r="T1031" i="4"/>
  <c r="T1027" i="4"/>
  <c r="B995" i="4"/>
  <c r="N990" i="4"/>
  <c r="T990" i="4" s="1"/>
  <c r="B933" i="4"/>
  <c r="N928" i="4"/>
  <c r="T928" i="4" s="1"/>
  <c r="T913" i="4"/>
  <c r="T917" i="4" s="1"/>
  <c r="B876" i="4"/>
  <c r="N871" i="4"/>
  <c r="T871" i="4" s="1"/>
  <c r="T858" i="4"/>
  <c r="T854" i="4"/>
  <c r="B818" i="4"/>
  <c r="N813" i="4"/>
  <c r="T813" i="4" s="1"/>
  <c r="T798" i="4"/>
  <c r="T797" i="4"/>
  <c r="B761" i="4"/>
  <c r="N756" i="4"/>
  <c r="T756" i="4" s="1"/>
  <c r="T759" i="4" s="1"/>
  <c r="T743" i="4"/>
  <c r="T742" i="4"/>
  <c r="T738" i="4"/>
  <c r="B593" i="4"/>
  <c r="B484" i="4"/>
  <c r="T466" i="4"/>
  <c r="T465" i="4"/>
  <c r="B429" i="4"/>
  <c r="T411" i="4"/>
  <c r="T410" i="4"/>
  <c r="B374" i="4"/>
  <c r="B319" i="4"/>
  <c r="T301" i="4"/>
  <c r="T300" i="4"/>
  <c r="B264" i="4"/>
  <c r="B209" i="4"/>
  <c r="T191" i="4"/>
  <c r="T190" i="4"/>
  <c r="B100" i="4"/>
  <c r="T82" i="4"/>
  <c r="T81" i="4"/>
  <c r="B45" i="4"/>
  <c r="T27" i="4"/>
  <c r="T26" i="4"/>
  <c r="T860" i="4" l="1"/>
  <c r="T1394" i="4"/>
  <c r="T1362" i="4"/>
  <c r="T1364" i="4" s="1"/>
  <c r="T1093" i="4"/>
  <c r="T1275" i="4"/>
  <c r="T1249" i="4"/>
  <c r="T1252" i="4" s="1"/>
  <c r="T1276" i="4" s="1"/>
  <c r="E112" i="3" s="1"/>
  <c r="T1107" i="4"/>
  <c r="T1081" i="4"/>
  <c r="T1083" i="4" s="1"/>
  <c r="T931" i="4"/>
  <c r="T906" i="4"/>
  <c r="T908" i="4" s="1"/>
  <c r="T993" i="4"/>
  <c r="T963" i="4"/>
  <c r="T965" i="4" s="1"/>
  <c r="T874" i="4"/>
  <c r="T848" i="4"/>
  <c r="T850" i="4" s="1"/>
  <c r="T816" i="4"/>
  <c r="T791" i="4"/>
  <c r="T793" i="4" s="1"/>
  <c r="T802" i="4"/>
  <c r="F101" i="3"/>
  <c r="T676" i="4"/>
  <c r="T710" i="4" s="1"/>
  <c r="T427" i="5"/>
  <c r="T404" i="5"/>
  <c r="T406" i="5" s="1"/>
  <c r="N479" i="5"/>
  <c r="T479" i="5" s="1"/>
  <c r="J534" i="5"/>
  <c r="T373" i="5"/>
  <c r="T374" i="5" s="1"/>
  <c r="T375" i="5" s="1"/>
  <c r="T84" i="4"/>
  <c r="T1034" i="4"/>
  <c r="T1049" i="4" s="1"/>
  <c r="T29" i="4"/>
  <c r="T1203" i="4"/>
  <c r="T1218" i="4" s="1"/>
  <c r="E110" i="3" s="1"/>
  <c r="T1332" i="4"/>
  <c r="T1333" i="4" s="1"/>
  <c r="T1334" i="4" s="1"/>
  <c r="T193" i="4"/>
  <c r="T577" i="4"/>
  <c r="T1164" i="4"/>
  <c r="T1165" i="4" s="1"/>
  <c r="T1166" i="4" s="1"/>
  <c r="T303" i="4"/>
  <c r="T745" i="4"/>
  <c r="T760" i="4" s="1"/>
  <c r="T413" i="4"/>
  <c r="T468" i="4"/>
  <c r="T1108" i="4" l="1"/>
  <c r="E109" i="3" s="1"/>
  <c r="F109" i="3" s="1"/>
  <c r="T932" i="4"/>
  <c r="E105" i="3" s="1"/>
  <c r="F105" i="3" s="1"/>
  <c r="T1395" i="4"/>
  <c r="T1219" i="4"/>
  <c r="T1220" i="4" s="1"/>
  <c r="T1221" i="4" s="1"/>
  <c r="F110" i="3"/>
  <c r="T1277" i="4"/>
  <c r="T1278" i="4" s="1"/>
  <c r="T1279" i="4" s="1"/>
  <c r="F112" i="3"/>
  <c r="T1050" i="4"/>
  <c r="T1051" i="4" s="1"/>
  <c r="T1052" i="4" s="1"/>
  <c r="E108" i="3"/>
  <c r="T875" i="4"/>
  <c r="E104" i="3" s="1"/>
  <c r="F104" i="3" s="1"/>
  <c r="T994" i="4"/>
  <c r="T817" i="4"/>
  <c r="E103" i="3" s="1"/>
  <c r="F103" i="3" s="1"/>
  <c r="T761" i="4"/>
  <c r="T762" i="4" s="1"/>
  <c r="T763" i="4" s="1"/>
  <c r="E102" i="3"/>
  <c r="F102" i="3" s="1"/>
  <c r="J589" i="5"/>
  <c r="N534" i="5"/>
  <c r="T534" i="5" s="1"/>
  <c r="T459" i="5"/>
  <c r="T461" i="5" s="1"/>
  <c r="T482" i="5"/>
  <c r="T428" i="5"/>
  <c r="T429" i="5" s="1"/>
  <c r="T430" i="5" s="1"/>
  <c r="T933" i="4" l="1"/>
  <c r="T934" i="4" s="1"/>
  <c r="T935" i="4" s="1"/>
  <c r="T1109" i="4"/>
  <c r="T1110" i="4" s="1"/>
  <c r="T1111" i="4" s="1"/>
  <c r="E114" i="3"/>
  <c r="F114" i="3" s="1"/>
  <c r="T1396" i="4"/>
  <c r="T1397" i="4" s="1"/>
  <c r="T1398" i="4" s="1"/>
  <c r="T876" i="4"/>
  <c r="T877" i="4" s="1"/>
  <c r="T878" i="4" s="1"/>
  <c r="T995" i="4"/>
  <c r="T996" i="4" s="1"/>
  <c r="T997" i="4" s="1"/>
  <c r="E106" i="3"/>
  <c r="F106" i="3" s="1"/>
  <c r="T818" i="4"/>
  <c r="T819" i="4" s="1"/>
  <c r="T820" i="4" s="1"/>
  <c r="T483" i="5"/>
  <c r="T484" i="5" s="1"/>
  <c r="T485" i="5" s="1"/>
  <c r="T486" i="5" s="1"/>
  <c r="T514" i="5"/>
  <c r="T516" i="5" s="1"/>
  <c r="T537" i="5"/>
  <c r="J644" i="5"/>
  <c r="N644" i="5" s="1"/>
  <c r="T644" i="5" s="1"/>
  <c r="N589" i="5"/>
  <c r="T589" i="5" s="1"/>
  <c r="J95" i="4"/>
  <c r="J149" i="4" s="1"/>
  <c r="N149" i="4" s="1"/>
  <c r="T149" i="4" s="1"/>
  <c r="N40" i="4"/>
  <c r="T40" i="4" s="1"/>
  <c r="T538" i="5" l="1"/>
  <c r="T539" i="5" s="1"/>
  <c r="T540" i="5" s="1"/>
  <c r="T541" i="5" s="1"/>
  <c r="T152" i="4"/>
  <c r="T129" i="4"/>
  <c r="T131" i="4" s="1"/>
  <c r="T569" i="5"/>
  <c r="T571" i="5" s="1"/>
  <c r="T592" i="5" s="1"/>
  <c r="T593" i="5" s="1"/>
  <c r="T594" i="5" s="1"/>
  <c r="T595" i="5" s="1"/>
  <c r="T647" i="5"/>
  <c r="T624" i="5"/>
  <c r="T626" i="5" s="1"/>
  <c r="T43" i="4"/>
  <c r="T20" i="4"/>
  <c r="T22" i="4" s="1"/>
  <c r="J204" i="4"/>
  <c r="N95" i="4"/>
  <c r="T95" i="4" s="1"/>
  <c r="T179" i="5"/>
  <c r="T211" i="5" s="1"/>
  <c r="C97" i="3"/>
  <c r="C96" i="3"/>
  <c r="F108" i="3"/>
  <c r="T179" i="4"/>
  <c r="C81" i="3"/>
  <c r="T399" i="4" l="1"/>
  <c r="T564" i="5"/>
  <c r="T596" i="5" s="1"/>
  <c r="T70" i="4"/>
  <c r="T234" i="5"/>
  <c r="T266" i="5" s="1"/>
  <c r="T289" i="4"/>
  <c r="T399" i="5"/>
  <c r="T431" i="5" s="1"/>
  <c r="T454" i="4"/>
  <c r="T619" i="5"/>
  <c r="T234" i="4"/>
  <c r="T344" i="5"/>
  <c r="T376" i="5" s="1"/>
  <c r="T153" i="4"/>
  <c r="T648" i="5"/>
  <c r="T649" i="5" s="1"/>
  <c r="T650" i="5" s="1"/>
  <c r="J259" i="4"/>
  <c r="N204" i="4"/>
  <c r="T204" i="4" s="1"/>
  <c r="T44" i="4"/>
  <c r="T98" i="4"/>
  <c r="T75" i="4"/>
  <c r="T77" i="4" s="1"/>
  <c r="T15" i="4"/>
  <c r="C98" i="3"/>
  <c r="T651" i="5" l="1"/>
  <c r="T508" i="4"/>
  <c r="T563" i="4"/>
  <c r="T154" i="4"/>
  <c r="T155" i="4" s="1"/>
  <c r="T156" i="4" s="1"/>
  <c r="E40" i="3"/>
  <c r="F40" i="3" s="1"/>
  <c r="T99" i="4"/>
  <c r="T100" i="4" s="1"/>
  <c r="T101" i="4" s="1"/>
  <c r="T102" i="4" s="1"/>
  <c r="T45" i="4"/>
  <c r="T46" i="4" s="1"/>
  <c r="T47" i="4" s="1"/>
  <c r="E8" i="3"/>
  <c r="T207" i="4"/>
  <c r="T184" i="4"/>
  <c r="T186" i="4" s="1"/>
  <c r="N259" i="4"/>
  <c r="T259" i="4" s="1"/>
  <c r="J314" i="4"/>
  <c r="J369" i="4" s="1"/>
  <c r="C99" i="3"/>
  <c r="F132" i="3"/>
  <c r="E24" i="3" l="1"/>
  <c r="F24" i="3" s="1"/>
  <c r="T208" i="4"/>
  <c r="T239" i="4"/>
  <c r="T241" i="4" s="1"/>
  <c r="T262" i="4"/>
  <c r="F8" i="3"/>
  <c r="N314" i="4"/>
  <c r="T314" i="4" s="1"/>
  <c r="T263" i="4" l="1"/>
  <c r="T264" i="4" s="1"/>
  <c r="T265" i="4" s="1"/>
  <c r="T266" i="4" s="1"/>
  <c r="T317" i="4"/>
  <c r="T294" i="4"/>
  <c r="T296" i="4" s="1"/>
  <c r="T209" i="4"/>
  <c r="T210" i="4" s="1"/>
  <c r="T211" i="4" s="1"/>
  <c r="F130" i="3"/>
  <c r="T318" i="4" l="1"/>
  <c r="E81" i="3" s="1"/>
  <c r="F81" i="3" s="1"/>
  <c r="F66" i="3"/>
  <c r="N369" i="4"/>
  <c r="T369" i="4" s="1"/>
  <c r="J424" i="4"/>
  <c r="T319" i="4" l="1"/>
  <c r="T320" i="4" s="1"/>
  <c r="T321" i="4" s="1"/>
  <c r="J479" i="4"/>
  <c r="N424" i="4"/>
  <c r="T424" i="4" s="1"/>
  <c r="T404" i="4" s="1"/>
  <c r="T406" i="4" s="1"/>
  <c r="T427" i="4" s="1"/>
  <c r="T428" i="4" s="1"/>
  <c r="T349" i="4"/>
  <c r="T351" i="4" s="1"/>
  <c r="T372" i="4"/>
  <c r="N479" i="4" l="1"/>
  <c r="T479" i="4" s="1"/>
  <c r="T482" i="4" s="1"/>
  <c r="J588" i="4"/>
  <c r="T373" i="4"/>
  <c r="E94" i="3" s="1"/>
  <c r="F94" i="3" s="1"/>
  <c r="T429" i="4"/>
  <c r="T430" i="4" s="1"/>
  <c r="T431" i="4" s="1"/>
  <c r="E96" i="3"/>
  <c r="F96" i="3" s="1"/>
  <c r="T459" i="4" l="1"/>
  <c r="T461" i="4" s="1"/>
  <c r="T483" i="4" s="1"/>
  <c r="N588" i="4"/>
  <c r="T588" i="4" s="1"/>
  <c r="T591" i="4" s="1"/>
  <c r="J533" i="4"/>
  <c r="N533" i="4" s="1"/>
  <c r="T533" i="4" s="1"/>
  <c r="T374" i="4"/>
  <c r="T375" i="4" s="1"/>
  <c r="T376" i="4" s="1"/>
  <c r="T568" i="4" l="1"/>
  <c r="T570" i="4" s="1"/>
  <c r="T536" i="4"/>
  <c r="T513" i="4"/>
  <c r="T515" i="4" s="1"/>
  <c r="T484" i="4"/>
  <c r="T485" i="4" s="1"/>
  <c r="T486" i="4" s="1"/>
  <c r="E97" i="3"/>
  <c r="F97" i="3" s="1"/>
  <c r="T592" i="4"/>
  <c r="E99" i="3" s="1"/>
  <c r="F99" i="3" s="1"/>
  <c r="T537" i="4" l="1"/>
  <c r="T593" i="4"/>
  <c r="T594" i="4" s="1"/>
  <c r="T595" i="4" s="1"/>
  <c r="T538" i="4" l="1"/>
  <c r="T539" i="4" s="1"/>
  <c r="T540" i="4" s="1"/>
  <c r="E98" i="3"/>
  <c r="F98" i="3" s="1"/>
  <c r="F145" i="3" s="1"/>
  <c r="F146" i="3" l="1"/>
  <c r="F147" i="3" l="1"/>
  <c r="F148" i="3" s="1"/>
  <c r="F149" i="3" l="1"/>
  <c r="F150" i="3" s="1"/>
  <c r="F152" i="3" s="1"/>
  <c r="F154" i="3" s="1"/>
</calcChain>
</file>

<file path=xl/comments1.xml><?xml version="1.0" encoding="utf-8"?>
<comments xmlns="http://schemas.openxmlformats.org/spreadsheetml/2006/main">
  <authors>
    <author>anarvaez</author>
  </authors>
  <commentList>
    <comment ref="T44" authorId="0" shapeId="0">
      <text>
        <r>
          <rPr>
            <sz val="8"/>
            <color indexed="81"/>
            <rFont val="Tahoma"/>
            <family val="2"/>
          </rPr>
          <t>Sumatoria de los subtotales</t>
        </r>
      </text>
    </comment>
    <comment ref="T45" authorId="0" shapeId="0">
      <text>
        <r>
          <rPr>
            <sz val="8"/>
            <color indexed="81"/>
            <rFont val="Tahoma"/>
            <family val="2"/>
          </rPr>
          <t>Total costo directo multiplicado por el AIU</t>
        </r>
        <r>
          <rPr>
            <sz val="8"/>
            <color indexed="81"/>
            <rFont val="Tahoma"/>
            <family val="2"/>
          </rPr>
          <t xml:space="preserve">
</t>
        </r>
      </text>
    </comment>
    <comment ref="T46" authorId="0" shapeId="0">
      <text>
        <r>
          <rPr>
            <sz val="8"/>
            <color indexed="81"/>
            <rFont val="Tahoma"/>
            <family val="2"/>
          </rPr>
          <t>Sumatoria costo directo y costo indirecto</t>
        </r>
        <r>
          <rPr>
            <sz val="8"/>
            <color indexed="81"/>
            <rFont val="Tahoma"/>
            <family val="2"/>
          </rPr>
          <t xml:space="preserve">
</t>
        </r>
      </text>
    </comment>
    <comment ref="T47" authorId="0" shapeId="0">
      <text>
        <r>
          <rPr>
            <sz val="8"/>
            <color indexed="81"/>
            <rFont val="Tahoma"/>
            <family val="2"/>
          </rPr>
          <t>Valor total actividad multiplicado por la cantidad</t>
        </r>
        <r>
          <rPr>
            <sz val="8"/>
            <color indexed="81"/>
            <rFont val="Tahoma"/>
            <family val="2"/>
          </rPr>
          <t xml:space="preserve">
</t>
        </r>
      </text>
    </comment>
    <comment ref="T99" authorId="0" shapeId="0">
      <text>
        <r>
          <rPr>
            <sz val="8"/>
            <color indexed="81"/>
            <rFont val="Tahoma"/>
            <family val="2"/>
          </rPr>
          <t>Sumatoria de los subtotales</t>
        </r>
      </text>
    </comment>
    <comment ref="T100" authorId="0" shapeId="0">
      <text>
        <r>
          <rPr>
            <sz val="8"/>
            <color indexed="81"/>
            <rFont val="Tahoma"/>
            <family val="2"/>
          </rPr>
          <t>Total costo directo multiplicado por el AIU</t>
        </r>
        <r>
          <rPr>
            <sz val="8"/>
            <color indexed="81"/>
            <rFont val="Tahoma"/>
            <family val="2"/>
          </rPr>
          <t xml:space="preserve">
</t>
        </r>
      </text>
    </comment>
    <comment ref="T101" authorId="0" shapeId="0">
      <text>
        <r>
          <rPr>
            <sz val="8"/>
            <color indexed="81"/>
            <rFont val="Tahoma"/>
            <family val="2"/>
          </rPr>
          <t>Sumatoria costo directo y costo indirecto</t>
        </r>
        <r>
          <rPr>
            <sz val="8"/>
            <color indexed="81"/>
            <rFont val="Tahoma"/>
            <family val="2"/>
          </rPr>
          <t xml:space="preserve">
</t>
        </r>
      </text>
    </comment>
    <comment ref="T102" authorId="0" shapeId="0">
      <text>
        <r>
          <rPr>
            <sz val="8"/>
            <color indexed="81"/>
            <rFont val="Tahoma"/>
            <family val="2"/>
          </rPr>
          <t>Valor total actividad multiplicado por la cantidad</t>
        </r>
        <r>
          <rPr>
            <sz val="8"/>
            <color indexed="81"/>
            <rFont val="Tahoma"/>
            <family val="2"/>
          </rPr>
          <t xml:space="preserve">
</t>
        </r>
      </text>
    </comment>
    <comment ref="T153" authorId="0" shapeId="0">
      <text>
        <r>
          <rPr>
            <sz val="8"/>
            <color indexed="81"/>
            <rFont val="Tahoma"/>
            <family val="2"/>
          </rPr>
          <t>Sumatoria de los subtotales</t>
        </r>
      </text>
    </comment>
    <comment ref="T154" authorId="0" shapeId="0">
      <text>
        <r>
          <rPr>
            <sz val="8"/>
            <color indexed="81"/>
            <rFont val="Tahoma"/>
            <family val="2"/>
          </rPr>
          <t>Total costo directo multiplicado por el AIU</t>
        </r>
        <r>
          <rPr>
            <sz val="8"/>
            <color indexed="81"/>
            <rFont val="Tahoma"/>
            <family val="2"/>
          </rPr>
          <t xml:space="preserve">
</t>
        </r>
      </text>
    </comment>
    <comment ref="T155" authorId="0" shapeId="0">
      <text>
        <r>
          <rPr>
            <sz val="8"/>
            <color indexed="81"/>
            <rFont val="Tahoma"/>
            <family val="2"/>
          </rPr>
          <t>Sumatoria costo directo y costo indirecto</t>
        </r>
        <r>
          <rPr>
            <sz val="8"/>
            <color indexed="81"/>
            <rFont val="Tahoma"/>
            <family val="2"/>
          </rPr>
          <t xml:space="preserve">
</t>
        </r>
      </text>
    </comment>
    <comment ref="T156" authorId="0" shapeId="0">
      <text>
        <r>
          <rPr>
            <sz val="8"/>
            <color indexed="81"/>
            <rFont val="Tahoma"/>
            <family val="2"/>
          </rPr>
          <t>Valor total actividad multiplicado por la cantidad</t>
        </r>
        <r>
          <rPr>
            <sz val="8"/>
            <color indexed="81"/>
            <rFont val="Tahoma"/>
            <family val="2"/>
          </rPr>
          <t xml:space="preserve">
</t>
        </r>
      </text>
    </comment>
    <comment ref="T208" authorId="0" shapeId="0">
      <text>
        <r>
          <rPr>
            <sz val="8"/>
            <color indexed="81"/>
            <rFont val="Tahoma"/>
            <family val="2"/>
          </rPr>
          <t>Sumatoria de los subtotales</t>
        </r>
      </text>
    </comment>
    <comment ref="T209" authorId="0" shapeId="0">
      <text>
        <r>
          <rPr>
            <sz val="8"/>
            <color indexed="81"/>
            <rFont val="Tahoma"/>
            <family val="2"/>
          </rPr>
          <t>Total costo directo multiplicado por el AIU</t>
        </r>
        <r>
          <rPr>
            <sz val="8"/>
            <color indexed="81"/>
            <rFont val="Tahoma"/>
            <family val="2"/>
          </rPr>
          <t xml:space="preserve">
</t>
        </r>
      </text>
    </comment>
    <comment ref="T210" authorId="0" shapeId="0">
      <text>
        <r>
          <rPr>
            <sz val="8"/>
            <color indexed="81"/>
            <rFont val="Tahoma"/>
            <family val="2"/>
          </rPr>
          <t>Sumatoria costo directo y costo indirecto</t>
        </r>
        <r>
          <rPr>
            <sz val="8"/>
            <color indexed="81"/>
            <rFont val="Tahoma"/>
            <family val="2"/>
          </rPr>
          <t xml:space="preserve">
</t>
        </r>
      </text>
    </comment>
    <comment ref="T211" authorId="0" shapeId="0">
      <text>
        <r>
          <rPr>
            <sz val="8"/>
            <color indexed="81"/>
            <rFont val="Tahoma"/>
            <family val="2"/>
          </rPr>
          <t>Valor total actividad multiplicado por la cantidad</t>
        </r>
        <r>
          <rPr>
            <sz val="8"/>
            <color indexed="81"/>
            <rFont val="Tahoma"/>
            <family val="2"/>
          </rPr>
          <t xml:space="preserve">
</t>
        </r>
      </text>
    </comment>
    <comment ref="T263" authorId="0" shapeId="0">
      <text>
        <r>
          <rPr>
            <sz val="8"/>
            <color indexed="81"/>
            <rFont val="Tahoma"/>
            <family val="2"/>
          </rPr>
          <t>Sumatoria de los subtotales</t>
        </r>
      </text>
    </comment>
    <comment ref="T264" authorId="0" shapeId="0">
      <text>
        <r>
          <rPr>
            <sz val="8"/>
            <color indexed="81"/>
            <rFont val="Tahoma"/>
            <family val="2"/>
          </rPr>
          <t>Total costo directo multiplicado por el AIU</t>
        </r>
        <r>
          <rPr>
            <sz val="8"/>
            <color indexed="81"/>
            <rFont val="Tahoma"/>
            <family val="2"/>
          </rPr>
          <t xml:space="preserve">
</t>
        </r>
      </text>
    </comment>
    <comment ref="T265" authorId="0" shapeId="0">
      <text>
        <r>
          <rPr>
            <sz val="8"/>
            <color indexed="81"/>
            <rFont val="Tahoma"/>
            <family val="2"/>
          </rPr>
          <t>Sumatoria costo directo y costo indirecto</t>
        </r>
        <r>
          <rPr>
            <sz val="8"/>
            <color indexed="81"/>
            <rFont val="Tahoma"/>
            <family val="2"/>
          </rPr>
          <t xml:space="preserve">
</t>
        </r>
      </text>
    </comment>
    <comment ref="T266" authorId="0" shapeId="0">
      <text>
        <r>
          <rPr>
            <sz val="8"/>
            <color indexed="81"/>
            <rFont val="Tahoma"/>
            <family val="2"/>
          </rPr>
          <t>Valor total actividad multiplicado por la cantidad</t>
        </r>
        <r>
          <rPr>
            <sz val="8"/>
            <color indexed="81"/>
            <rFont val="Tahoma"/>
            <family val="2"/>
          </rPr>
          <t xml:space="preserve">
</t>
        </r>
      </text>
    </comment>
    <comment ref="T318" authorId="0" shapeId="0">
      <text>
        <r>
          <rPr>
            <sz val="8"/>
            <color indexed="81"/>
            <rFont val="Tahoma"/>
            <family val="2"/>
          </rPr>
          <t>Sumatoria de los subtotales</t>
        </r>
      </text>
    </comment>
    <comment ref="T319" authorId="0" shapeId="0">
      <text>
        <r>
          <rPr>
            <sz val="8"/>
            <color indexed="81"/>
            <rFont val="Tahoma"/>
            <family val="2"/>
          </rPr>
          <t>Total costo directo multiplicado por el AIU</t>
        </r>
        <r>
          <rPr>
            <sz val="8"/>
            <color indexed="81"/>
            <rFont val="Tahoma"/>
            <family val="2"/>
          </rPr>
          <t xml:space="preserve">
</t>
        </r>
      </text>
    </comment>
    <comment ref="T320" authorId="0" shapeId="0">
      <text>
        <r>
          <rPr>
            <sz val="8"/>
            <color indexed="81"/>
            <rFont val="Tahoma"/>
            <family val="2"/>
          </rPr>
          <t>Sumatoria costo directo y costo indirecto</t>
        </r>
        <r>
          <rPr>
            <sz val="8"/>
            <color indexed="81"/>
            <rFont val="Tahoma"/>
            <family val="2"/>
          </rPr>
          <t xml:space="preserve">
</t>
        </r>
      </text>
    </comment>
    <comment ref="T321" authorId="0" shapeId="0">
      <text>
        <r>
          <rPr>
            <sz val="8"/>
            <color indexed="81"/>
            <rFont val="Tahoma"/>
            <family val="2"/>
          </rPr>
          <t>Valor total actividad multiplicado por la cantidad</t>
        </r>
        <r>
          <rPr>
            <sz val="8"/>
            <color indexed="81"/>
            <rFont val="Tahoma"/>
            <family val="2"/>
          </rPr>
          <t xml:space="preserve">
</t>
        </r>
      </text>
    </comment>
    <comment ref="T373" authorId="0" shapeId="0">
      <text>
        <r>
          <rPr>
            <sz val="8"/>
            <color indexed="81"/>
            <rFont val="Tahoma"/>
            <family val="2"/>
          </rPr>
          <t>Sumatoria de los subtotales</t>
        </r>
      </text>
    </comment>
    <comment ref="T374" authorId="0" shapeId="0">
      <text>
        <r>
          <rPr>
            <sz val="8"/>
            <color indexed="81"/>
            <rFont val="Tahoma"/>
            <family val="2"/>
          </rPr>
          <t>Total costo directo multiplicado por el AIU</t>
        </r>
        <r>
          <rPr>
            <sz val="8"/>
            <color indexed="81"/>
            <rFont val="Tahoma"/>
            <family val="2"/>
          </rPr>
          <t xml:space="preserve">
</t>
        </r>
      </text>
    </comment>
    <comment ref="T375" authorId="0" shapeId="0">
      <text>
        <r>
          <rPr>
            <sz val="8"/>
            <color indexed="81"/>
            <rFont val="Tahoma"/>
            <family val="2"/>
          </rPr>
          <t>Sumatoria costo directo y costo indirecto</t>
        </r>
        <r>
          <rPr>
            <sz val="8"/>
            <color indexed="81"/>
            <rFont val="Tahoma"/>
            <family val="2"/>
          </rPr>
          <t xml:space="preserve">
</t>
        </r>
      </text>
    </comment>
    <comment ref="T376" authorId="0" shapeId="0">
      <text>
        <r>
          <rPr>
            <sz val="8"/>
            <color indexed="81"/>
            <rFont val="Tahoma"/>
            <family val="2"/>
          </rPr>
          <t>Valor total actividad multiplicado por la cantidad</t>
        </r>
        <r>
          <rPr>
            <sz val="8"/>
            <color indexed="81"/>
            <rFont val="Tahoma"/>
            <family val="2"/>
          </rPr>
          <t xml:space="preserve">
</t>
        </r>
      </text>
    </comment>
    <comment ref="T428" authorId="0" shapeId="0">
      <text>
        <r>
          <rPr>
            <sz val="8"/>
            <color indexed="81"/>
            <rFont val="Tahoma"/>
            <family val="2"/>
          </rPr>
          <t>Sumatoria de los subtotales</t>
        </r>
      </text>
    </comment>
    <comment ref="T429" authorId="0" shapeId="0">
      <text>
        <r>
          <rPr>
            <sz val="8"/>
            <color indexed="81"/>
            <rFont val="Tahoma"/>
            <family val="2"/>
          </rPr>
          <t>Total costo directo multiplicado por el AIU</t>
        </r>
        <r>
          <rPr>
            <sz val="8"/>
            <color indexed="81"/>
            <rFont val="Tahoma"/>
            <family val="2"/>
          </rPr>
          <t xml:space="preserve">
</t>
        </r>
      </text>
    </comment>
    <comment ref="T430" authorId="0" shapeId="0">
      <text>
        <r>
          <rPr>
            <sz val="8"/>
            <color indexed="81"/>
            <rFont val="Tahoma"/>
            <family val="2"/>
          </rPr>
          <t>Sumatoria costo directo y costo indirecto</t>
        </r>
        <r>
          <rPr>
            <sz val="8"/>
            <color indexed="81"/>
            <rFont val="Tahoma"/>
            <family val="2"/>
          </rPr>
          <t xml:space="preserve">
</t>
        </r>
      </text>
    </comment>
    <comment ref="T431" authorId="0" shapeId="0">
      <text>
        <r>
          <rPr>
            <sz val="8"/>
            <color indexed="81"/>
            <rFont val="Tahoma"/>
            <family val="2"/>
          </rPr>
          <t>Valor total actividad multiplicado por la cantidad</t>
        </r>
        <r>
          <rPr>
            <sz val="8"/>
            <color indexed="81"/>
            <rFont val="Tahoma"/>
            <family val="2"/>
          </rPr>
          <t xml:space="preserve">
</t>
        </r>
      </text>
    </comment>
    <comment ref="T483" authorId="0" shapeId="0">
      <text>
        <r>
          <rPr>
            <sz val="8"/>
            <color indexed="81"/>
            <rFont val="Tahoma"/>
            <family val="2"/>
          </rPr>
          <t>Sumatoria de los subtotales</t>
        </r>
      </text>
    </comment>
    <comment ref="T484" authorId="0" shapeId="0">
      <text>
        <r>
          <rPr>
            <sz val="8"/>
            <color indexed="81"/>
            <rFont val="Tahoma"/>
            <family val="2"/>
          </rPr>
          <t>Total costo directo multiplicado por el AIU</t>
        </r>
        <r>
          <rPr>
            <sz val="8"/>
            <color indexed="81"/>
            <rFont val="Tahoma"/>
            <family val="2"/>
          </rPr>
          <t xml:space="preserve">
</t>
        </r>
      </text>
    </comment>
    <comment ref="T485" authorId="0" shapeId="0">
      <text>
        <r>
          <rPr>
            <sz val="8"/>
            <color indexed="81"/>
            <rFont val="Tahoma"/>
            <family val="2"/>
          </rPr>
          <t>Sumatoria costo directo y costo indirecto</t>
        </r>
        <r>
          <rPr>
            <sz val="8"/>
            <color indexed="81"/>
            <rFont val="Tahoma"/>
            <family val="2"/>
          </rPr>
          <t xml:space="preserve">
</t>
        </r>
      </text>
    </comment>
    <comment ref="T486" authorId="0" shapeId="0">
      <text>
        <r>
          <rPr>
            <sz val="8"/>
            <color indexed="81"/>
            <rFont val="Tahoma"/>
            <family val="2"/>
          </rPr>
          <t>Valor total actividad multiplicado por la cantidad</t>
        </r>
        <r>
          <rPr>
            <sz val="8"/>
            <color indexed="81"/>
            <rFont val="Tahoma"/>
            <family val="2"/>
          </rPr>
          <t xml:space="preserve">
</t>
        </r>
      </text>
    </comment>
    <comment ref="T537" authorId="0" shapeId="0">
      <text>
        <r>
          <rPr>
            <sz val="8"/>
            <color indexed="81"/>
            <rFont val="Tahoma"/>
            <family val="2"/>
          </rPr>
          <t>Sumatoria de los subtotales</t>
        </r>
      </text>
    </comment>
    <comment ref="T538" authorId="0" shapeId="0">
      <text>
        <r>
          <rPr>
            <sz val="8"/>
            <color indexed="81"/>
            <rFont val="Tahoma"/>
            <family val="2"/>
          </rPr>
          <t>Total costo directo multiplicado por el AIU</t>
        </r>
        <r>
          <rPr>
            <sz val="8"/>
            <color indexed="81"/>
            <rFont val="Tahoma"/>
            <family val="2"/>
          </rPr>
          <t xml:space="preserve">
</t>
        </r>
      </text>
    </comment>
    <comment ref="T539" authorId="0" shapeId="0">
      <text>
        <r>
          <rPr>
            <sz val="8"/>
            <color indexed="81"/>
            <rFont val="Tahoma"/>
            <family val="2"/>
          </rPr>
          <t>Sumatoria costo directo y costo indirecto</t>
        </r>
        <r>
          <rPr>
            <sz val="8"/>
            <color indexed="81"/>
            <rFont val="Tahoma"/>
            <family val="2"/>
          </rPr>
          <t xml:space="preserve">
</t>
        </r>
      </text>
    </comment>
    <comment ref="T540" authorId="0" shapeId="0">
      <text>
        <r>
          <rPr>
            <sz val="8"/>
            <color indexed="81"/>
            <rFont val="Tahoma"/>
            <family val="2"/>
          </rPr>
          <t>Valor total actividad multiplicado por la cantidad</t>
        </r>
        <r>
          <rPr>
            <sz val="8"/>
            <color indexed="81"/>
            <rFont val="Tahoma"/>
            <family val="2"/>
          </rPr>
          <t xml:space="preserve">
</t>
        </r>
      </text>
    </comment>
    <comment ref="T592" authorId="0" shapeId="0">
      <text>
        <r>
          <rPr>
            <sz val="8"/>
            <color indexed="81"/>
            <rFont val="Tahoma"/>
            <family val="2"/>
          </rPr>
          <t>Sumatoria de los subtotales</t>
        </r>
      </text>
    </comment>
    <comment ref="T593" authorId="0" shapeId="0">
      <text>
        <r>
          <rPr>
            <sz val="8"/>
            <color indexed="81"/>
            <rFont val="Tahoma"/>
            <family val="2"/>
          </rPr>
          <t>Total costo directo multiplicado por el AIU</t>
        </r>
        <r>
          <rPr>
            <sz val="8"/>
            <color indexed="81"/>
            <rFont val="Tahoma"/>
            <family val="2"/>
          </rPr>
          <t xml:space="preserve">
</t>
        </r>
      </text>
    </comment>
    <comment ref="T594" authorId="0" shapeId="0">
      <text>
        <r>
          <rPr>
            <sz val="8"/>
            <color indexed="81"/>
            <rFont val="Tahoma"/>
            <family val="2"/>
          </rPr>
          <t>Sumatoria costo directo y costo indirecto</t>
        </r>
        <r>
          <rPr>
            <sz val="8"/>
            <color indexed="81"/>
            <rFont val="Tahoma"/>
            <family val="2"/>
          </rPr>
          <t xml:space="preserve">
</t>
        </r>
      </text>
    </comment>
    <comment ref="T595" authorId="0" shapeId="0">
      <text>
        <r>
          <rPr>
            <sz val="8"/>
            <color indexed="81"/>
            <rFont val="Tahoma"/>
            <family val="2"/>
          </rPr>
          <t>Valor total actividad multiplicado por la cantidad</t>
        </r>
        <r>
          <rPr>
            <sz val="8"/>
            <color indexed="81"/>
            <rFont val="Tahoma"/>
            <family val="2"/>
          </rPr>
          <t xml:space="preserve">
</t>
        </r>
      </text>
    </comment>
    <comment ref="T650" authorId="0" shapeId="0">
      <text>
        <r>
          <rPr>
            <sz val="8"/>
            <color indexed="81"/>
            <rFont val="Tahoma"/>
            <family val="2"/>
          </rPr>
          <t>Sumatoria de los subtotales</t>
        </r>
      </text>
    </comment>
    <comment ref="T651" authorId="0" shapeId="0">
      <text>
        <r>
          <rPr>
            <sz val="8"/>
            <color indexed="81"/>
            <rFont val="Tahoma"/>
            <family val="2"/>
          </rPr>
          <t>Total costo directo multiplicado por el AIU</t>
        </r>
        <r>
          <rPr>
            <sz val="8"/>
            <color indexed="81"/>
            <rFont val="Tahoma"/>
            <family val="2"/>
          </rPr>
          <t xml:space="preserve">
</t>
        </r>
      </text>
    </comment>
    <comment ref="T652" authorId="0" shapeId="0">
      <text>
        <r>
          <rPr>
            <sz val="8"/>
            <color indexed="81"/>
            <rFont val="Tahoma"/>
            <family val="2"/>
          </rPr>
          <t>Sumatoria costo directo y costo indirecto</t>
        </r>
        <r>
          <rPr>
            <sz val="8"/>
            <color indexed="81"/>
            <rFont val="Tahoma"/>
            <family val="2"/>
          </rPr>
          <t xml:space="preserve">
</t>
        </r>
      </text>
    </comment>
    <comment ref="T653" authorId="0" shapeId="0">
      <text>
        <r>
          <rPr>
            <sz val="8"/>
            <color indexed="81"/>
            <rFont val="Tahoma"/>
            <family val="2"/>
          </rPr>
          <t>Valor total actividad multiplicado por la cantidad</t>
        </r>
        <r>
          <rPr>
            <sz val="8"/>
            <color indexed="81"/>
            <rFont val="Tahoma"/>
            <family val="2"/>
          </rPr>
          <t xml:space="preserve">
</t>
        </r>
      </text>
    </comment>
    <comment ref="T707" authorId="0" shapeId="0">
      <text>
        <r>
          <rPr>
            <sz val="8"/>
            <color indexed="81"/>
            <rFont val="Tahoma"/>
            <family val="2"/>
          </rPr>
          <t>Sumatoria de los subtotales</t>
        </r>
      </text>
    </comment>
    <comment ref="T708" authorId="0" shapeId="0">
      <text>
        <r>
          <rPr>
            <sz val="8"/>
            <color indexed="81"/>
            <rFont val="Tahoma"/>
            <family val="2"/>
          </rPr>
          <t>Total costo directo multiplicado por el AIU</t>
        </r>
        <r>
          <rPr>
            <sz val="8"/>
            <color indexed="81"/>
            <rFont val="Tahoma"/>
            <family val="2"/>
          </rPr>
          <t xml:space="preserve">
</t>
        </r>
      </text>
    </comment>
    <comment ref="T709" authorId="0" shapeId="0">
      <text>
        <r>
          <rPr>
            <sz val="8"/>
            <color indexed="81"/>
            <rFont val="Tahoma"/>
            <family val="2"/>
          </rPr>
          <t>Sumatoria costo directo y costo indirecto</t>
        </r>
        <r>
          <rPr>
            <sz val="8"/>
            <color indexed="81"/>
            <rFont val="Tahoma"/>
            <family val="2"/>
          </rPr>
          <t xml:space="preserve">
</t>
        </r>
      </text>
    </comment>
    <comment ref="T710" authorId="0" shapeId="0">
      <text>
        <r>
          <rPr>
            <sz val="8"/>
            <color indexed="81"/>
            <rFont val="Tahoma"/>
            <family val="2"/>
          </rPr>
          <t>Valor total actividad multiplicado por la cantidad</t>
        </r>
        <r>
          <rPr>
            <sz val="8"/>
            <color indexed="81"/>
            <rFont val="Tahoma"/>
            <family val="2"/>
          </rPr>
          <t xml:space="preserve">
</t>
        </r>
      </text>
    </comment>
    <comment ref="T760" authorId="0" shapeId="0">
      <text>
        <r>
          <rPr>
            <sz val="8"/>
            <color indexed="81"/>
            <rFont val="Tahoma"/>
            <family val="2"/>
          </rPr>
          <t>Sumatoria de los subtotales</t>
        </r>
      </text>
    </comment>
    <comment ref="T761" authorId="0" shapeId="0">
      <text>
        <r>
          <rPr>
            <sz val="8"/>
            <color indexed="81"/>
            <rFont val="Tahoma"/>
            <family val="2"/>
          </rPr>
          <t>Total costo directo multiplicado por el AIU</t>
        </r>
        <r>
          <rPr>
            <sz val="8"/>
            <color indexed="81"/>
            <rFont val="Tahoma"/>
            <family val="2"/>
          </rPr>
          <t xml:space="preserve">
</t>
        </r>
      </text>
    </comment>
    <comment ref="T762" authorId="0" shapeId="0">
      <text>
        <r>
          <rPr>
            <sz val="8"/>
            <color indexed="81"/>
            <rFont val="Tahoma"/>
            <family val="2"/>
          </rPr>
          <t>Sumatoria costo directo y costo indirecto</t>
        </r>
        <r>
          <rPr>
            <sz val="8"/>
            <color indexed="81"/>
            <rFont val="Tahoma"/>
            <family val="2"/>
          </rPr>
          <t xml:space="preserve">
</t>
        </r>
      </text>
    </comment>
    <comment ref="T763" authorId="0" shapeId="0">
      <text>
        <r>
          <rPr>
            <sz val="8"/>
            <color indexed="81"/>
            <rFont val="Tahoma"/>
            <family val="2"/>
          </rPr>
          <t>Valor total actividad multiplicado por la cantidad</t>
        </r>
        <r>
          <rPr>
            <sz val="8"/>
            <color indexed="81"/>
            <rFont val="Tahoma"/>
            <family val="2"/>
          </rPr>
          <t xml:space="preserve">
</t>
        </r>
      </text>
    </comment>
    <comment ref="T817" authorId="0" shapeId="0">
      <text>
        <r>
          <rPr>
            <sz val="8"/>
            <color indexed="81"/>
            <rFont val="Tahoma"/>
            <family val="2"/>
          </rPr>
          <t>Sumatoria de los subtotales</t>
        </r>
      </text>
    </comment>
    <comment ref="T818" authorId="0" shapeId="0">
      <text>
        <r>
          <rPr>
            <sz val="8"/>
            <color indexed="81"/>
            <rFont val="Tahoma"/>
            <family val="2"/>
          </rPr>
          <t>Total costo directo multiplicado por el AIU</t>
        </r>
        <r>
          <rPr>
            <sz val="8"/>
            <color indexed="81"/>
            <rFont val="Tahoma"/>
            <family val="2"/>
          </rPr>
          <t xml:space="preserve">
</t>
        </r>
      </text>
    </comment>
    <comment ref="T819" authorId="0" shapeId="0">
      <text>
        <r>
          <rPr>
            <sz val="8"/>
            <color indexed="81"/>
            <rFont val="Tahoma"/>
            <family val="2"/>
          </rPr>
          <t>Sumatoria costo directo y costo indirecto</t>
        </r>
        <r>
          <rPr>
            <sz val="8"/>
            <color indexed="81"/>
            <rFont val="Tahoma"/>
            <family val="2"/>
          </rPr>
          <t xml:space="preserve">
</t>
        </r>
      </text>
    </comment>
    <comment ref="T820" authorId="0" shapeId="0">
      <text>
        <r>
          <rPr>
            <sz val="8"/>
            <color indexed="81"/>
            <rFont val="Tahoma"/>
            <family val="2"/>
          </rPr>
          <t>Valor total actividad multiplicado por la cantidad</t>
        </r>
        <r>
          <rPr>
            <sz val="8"/>
            <color indexed="81"/>
            <rFont val="Tahoma"/>
            <family val="2"/>
          </rPr>
          <t xml:space="preserve">
</t>
        </r>
      </text>
    </comment>
    <comment ref="T875" authorId="0" shapeId="0">
      <text>
        <r>
          <rPr>
            <sz val="8"/>
            <color indexed="81"/>
            <rFont val="Tahoma"/>
            <family val="2"/>
          </rPr>
          <t>Sumatoria de los subtotales</t>
        </r>
      </text>
    </comment>
    <comment ref="T876" authorId="0" shapeId="0">
      <text>
        <r>
          <rPr>
            <sz val="8"/>
            <color indexed="81"/>
            <rFont val="Tahoma"/>
            <family val="2"/>
          </rPr>
          <t>Total costo directo multiplicado por el AIU</t>
        </r>
        <r>
          <rPr>
            <sz val="8"/>
            <color indexed="81"/>
            <rFont val="Tahoma"/>
            <family val="2"/>
          </rPr>
          <t xml:space="preserve">
</t>
        </r>
      </text>
    </comment>
    <comment ref="T877" authorId="0" shapeId="0">
      <text>
        <r>
          <rPr>
            <sz val="8"/>
            <color indexed="81"/>
            <rFont val="Tahoma"/>
            <family val="2"/>
          </rPr>
          <t>Sumatoria costo directo y costo indirecto</t>
        </r>
        <r>
          <rPr>
            <sz val="8"/>
            <color indexed="81"/>
            <rFont val="Tahoma"/>
            <family val="2"/>
          </rPr>
          <t xml:space="preserve">
</t>
        </r>
      </text>
    </comment>
    <comment ref="T878" authorId="0" shapeId="0">
      <text>
        <r>
          <rPr>
            <sz val="8"/>
            <color indexed="81"/>
            <rFont val="Tahoma"/>
            <family val="2"/>
          </rPr>
          <t>Valor total actividad multiplicado por la cantidad</t>
        </r>
        <r>
          <rPr>
            <sz val="8"/>
            <color indexed="81"/>
            <rFont val="Tahoma"/>
            <family val="2"/>
          </rPr>
          <t xml:space="preserve">
</t>
        </r>
      </text>
    </comment>
    <comment ref="T932" authorId="0" shapeId="0">
      <text>
        <r>
          <rPr>
            <sz val="8"/>
            <color indexed="81"/>
            <rFont val="Tahoma"/>
            <family val="2"/>
          </rPr>
          <t>Sumatoria de los subtotales</t>
        </r>
      </text>
    </comment>
    <comment ref="T933" authorId="0" shapeId="0">
      <text>
        <r>
          <rPr>
            <sz val="8"/>
            <color indexed="81"/>
            <rFont val="Tahoma"/>
            <family val="2"/>
          </rPr>
          <t>Total costo directo multiplicado por el AIU</t>
        </r>
        <r>
          <rPr>
            <sz val="8"/>
            <color indexed="81"/>
            <rFont val="Tahoma"/>
            <family val="2"/>
          </rPr>
          <t xml:space="preserve">
</t>
        </r>
      </text>
    </comment>
    <comment ref="T934" authorId="0" shapeId="0">
      <text>
        <r>
          <rPr>
            <sz val="8"/>
            <color indexed="81"/>
            <rFont val="Tahoma"/>
            <family val="2"/>
          </rPr>
          <t>Sumatoria costo directo y costo indirecto</t>
        </r>
        <r>
          <rPr>
            <sz val="8"/>
            <color indexed="81"/>
            <rFont val="Tahoma"/>
            <family val="2"/>
          </rPr>
          <t xml:space="preserve">
</t>
        </r>
      </text>
    </comment>
    <comment ref="T935" authorId="0" shapeId="0">
      <text>
        <r>
          <rPr>
            <sz val="8"/>
            <color indexed="81"/>
            <rFont val="Tahoma"/>
            <family val="2"/>
          </rPr>
          <t>Valor total actividad multiplicado por la cantidad</t>
        </r>
        <r>
          <rPr>
            <sz val="8"/>
            <color indexed="81"/>
            <rFont val="Tahoma"/>
            <family val="2"/>
          </rPr>
          <t xml:space="preserve">
</t>
        </r>
      </text>
    </comment>
    <comment ref="T994" authorId="0" shapeId="0">
      <text>
        <r>
          <rPr>
            <sz val="8"/>
            <color indexed="81"/>
            <rFont val="Tahoma"/>
            <family val="2"/>
          </rPr>
          <t>Sumatoria de los subtotales</t>
        </r>
      </text>
    </comment>
    <comment ref="T995" authorId="0" shapeId="0">
      <text>
        <r>
          <rPr>
            <sz val="8"/>
            <color indexed="81"/>
            <rFont val="Tahoma"/>
            <family val="2"/>
          </rPr>
          <t>Total costo directo multiplicado por el AIU</t>
        </r>
        <r>
          <rPr>
            <sz val="8"/>
            <color indexed="81"/>
            <rFont val="Tahoma"/>
            <family val="2"/>
          </rPr>
          <t xml:space="preserve">
</t>
        </r>
      </text>
    </comment>
    <comment ref="T996" authorId="0" shapeId="0">
      <text>
        <r>
          <rPr>
            <sz val="8"/>
            <color indexed="81"/>
            <rFont val="Tahoma"/>
            <family val="2"/>
          </rPr>
          <t>Sumatoria costo directo y costo indirecto</t>
        </r>
        <r>
          <rPr>
            <sz val="8"/>
            <color indexed="81"/>
            <rFont val="Tahoma"/>
            <family val="2"/>
          </rPr>
          <t xml:space="preserve">
</t>
        </r>
      </text>
    </comment>
    <comment ref="T997" authorId="0" shapeId="0">
      <text>
        <r>
          <rPr>
            <sz val="8"/>
            <color indexed="81"/>
            <rFont val="Tahoma"/>
            <family val="2"/>
          </rPr>
          <t>Valor total actividad multiplicado por la cantidad</t>
        </r>
        <r>
          <rPr>
            <sz val="8"/>
            <color indexed="81"/>
            <rFont val="Tahoma"/>
            <family val="2"/>
          </rPr>
          <t xml:space="preserve">
</t>
        </r>
      </text>
    </comment>
    <comment ref="T1049" authorId="0" shapeId="0">
      <text>
        <r>
          <rPr>
            <sz val="8"/>
            <color indexed="81"/>
            <rFont val="Tahoma"/>
            <family val="2"/>
          </rPr>
          <t>Sumatoria de los subtotales</t>
        </r>
      </text>
    </comment>
    <comment ref="T1050" authorId="0" shapeId="0">
      <text>
        <r>
          <rPr>
            <sz val="8"/>
            <color indexed="81"/>
            <rFont val="Tahoma"/>
            <family val="2"/>
          </rPr>
          <t>Total costo directo multiplicado por el AIU</t>
        </r>
        <r>
          <rPr>
            <sz val="8"/>
            <color indexed="81"/>
            <rFont val="Tahoma"/>
            <family val="2"/>
          </rPr>
          <t xml:space="preserve">
</t>
        </r>
      </text>
    </comment>
    <comment ref="T1051" authorId="0" shapeId="0">
      <text>
        <r>
          <rPr>
            <sz val="8"/>
            <color indexed="81"/>
            <rFont val="Tahoma"/>
            <family val="2"/>
          </rPr>
          <t>Sumatoria costo directo y costo indirecto</t>
        </r>
        <r>
          <rPr>
            <sz val="8"/>
            <color indexed="81"/>
            <rFont val="Tahoma"/>
            <family val="2"/>
          </rPr>
          <t xml:space="preserve">
</t>
        </r>
      </text>
    </comment>
    <comment ref="T1052" authorId="0" shapeId="0">
      <text>
        <r>
          <rPr>
            <sz val="8"/>
            <color indexed="81"/>
            <rFont val="Tahoma"/>
            <family val="2"/>
          </rPr>
          <t>Valor total actividad multiplicado por la cantidad</t>
        </r>
        <r>
          <rPr>
            <sz val="8"/>
            <color indexed="81"/>
            <rFont val="Tahoma"/>
            <family val="2"/>
          </rPr>
          <t xml:space="preserve">
</t>
        </r>
      </text>
    </comment>
    <comment ref="T1108" authorId="0" shapeId="0">
      <text>
        <r>
          <rPr>
            <sz val="8"/>
            <color indexed="81"/>
            <rFont val="Tahoma"/>
            <family val="2"/>
          </rPr>
          <t>Sumatoria de los subtotales</t>
        </r>
      </text>
    </comment>
    <comment ref="T1109" authorId="0" shapeId="0">
      <text>
        <r>
          <rPr>
            <sz val="8"/>
            <color indexed="81"/>
            <rFont val="Tahoma"/>
            <family val="2"/>
          </rPr>
          <t>Total costo directo multiplicado por el AIU</t>
        </r>
        <r>
          <rPr>
            <sz val="8"/>
            <color indexed="81"/>
            <rFont val="Tahoma"/>
            <family val="2"/>
          </rPr>
          <t xml:space="preserve">
</t>
        </r>
      </text>
    </comment>
    <comment ref="T1110" authorId="0" shapeId="0">
      <text>
        <r>
          <rPr>
            <sz val="8"/>
            <color indexed="81"/>
            <rFont val="Tahoma"/>
            <family val="2"/>
          </rPr>
          <t>Sumatoria costo directo y costo indirecto</t>
        </r>
        <r>
          <rPr>
            <sz val="8"/>
            <color indexed="81"/>
            <rFont val="Tahoma"/>
            <family val="2"/>
          </rPr>
          <t xml:space="preserve">
</t>
        </r>
      </text>
    </comment>
    <comment ref="T1111" authorId="0" shapeId="0">
      <text>
        <r>
          <rPr>
            <sz val="8"/>
            <color indexed="81"/>
            <rFont val="Tahoma"/>
            <family val="2"/>
          </rPr>
          <t>Valor total actividad multiplicado por la cantidad</t>
        </r>
        <r>
          <rPr>
            <sz val="8"/>
            <color indexed="81"/>
            <rFont val="Tahoma"/>
            <family val="2"/>
          </rPr>
          <t xml:space="preserve">
</t>
        </r>
      </text>
    </comment>
    <comment ref="T1163" authorId="0" shapeId="0">
      <text>
        <r>
          <rPr>
            <sz val="8"/>
            <color indexed="81"/>
            <rFont val="Tahoma"/>
            <family val="2"/>
          </rPr>
          <t>Sumatoria de los subtotales</t>
        </r>
      </text>
    </comment>
    <comment ref="T1164" authorId="0" shapeId="0">
      <text>
        <r>
          <rPr>
            <sz val="8"/>
            <color indexed="81"/>
            <rFont val="Tahoma"/>
            <family val="2"/>
          </rPr>
          <t>Total costo directo multiplicado por el AIU</t>
        </r>
        <r>
          <rPr>
            <sz val="8"/>
            <color indexed="81"/>
            <rFont val="Tahoma"/>
            <family val="2"/>
          </rPr>
          <t xml:space="preserve">
</t>
        </r>
      </text>
    </comment>
    <comment ref="T1165" authorId="0" shapeId="0">
      <text>
        <r>
          <rPr>
            <sz val="8"/>
            <color indexed="81"/>
            <rFont val="Tahoma"/>
            <family val="2"/>
          </rPr>
          <t>Sumatoria costo directo y costo indirecto</t>
        </r>
        <r>
          <rPr>
            <sz val="8"/>
            <color indexed="81"/>
            <rFont val="Tahoma"/>
            <family val="2"/>
          </rPr>
          <t xml:space="preserve">
</t>
        </r>
      </text>
    </comment>
    <comment ref="T1166" authorId="0" shapeId="0">
      <text>
        <r>
          <rPr>
            <sz val="8"/>
            <color indexed="81"/>
            <rFont val="Tahoma"/>
            <family val="2"/>
          </rPr>
          <t>Valor total actividad multiplicado por la cantidad</t>
        </r>
        <r>
          <rPr>
            <sz val="8"/>
            <color indexed="81"/>
            <rFont val="Tahoma"/>
            <family val="2"/>
          </rPr>
          <t xml:space="preserve">
</t>
        </r>
      </text>
    </comment>
    <comment ref="T1218" authorId="0" shapeId="0">
      <text>
        <r>
          <rPr>
            <sz val="8"/>
            <color indexed="81"/>
            <rFont val="Tahoma"/>
            <family val="2"/>
          </rPr>
          <t>Sumatoria de los subtotales</t>
        </r>
      </text>
    </comment>
    <comment ref="T1219" authorId="0" shapeId="0">
      <text>
        <r>
          <rPr>
            <sz val="8"/>
            <color indexed="81"/>
            <rFont val="Tahoma"/>
            <family val="2"/>
          </rPr>
          <t>Total costo directo multiplicado por el AIU</t>
        </r>
        <r>
          <rPr>
            <sz val="8"/>
            <color indexed="81"/>
            <rFont val="Tahoma"/>
            <family val="2"/>
          </rPr>
          <t xml:space="preserve">
</t>
        </r>
      </text>
    </comment>
    <comment ref="T1220" authorId="0" shapeId="0">
      <text>
        <r>
          <rPr>
            <sz val="8"/>
            <color indexed="81"/>
            <rFont val="Tahoma"/>
            <family val="2"/>
          </rPr>
          <t>Sumatoria costo directo y costo indirecto</t>
        </r>
        <r>
          <rPr>
            <sz val="8"/>
            <color indexed="81"/>
            <rFont val="Tahoma"/>
            <family val="2"/>
          </rPr>
          <t xml:space="preserve">
</t>
        </r>
      </text>
    </comment>
    <comment ref="T1221" authorId="0" shapeId="0">
      <text>
        <r>
          <rPr>
            <sz val="8"/>
            <color indexed="81"/>
            <rFont val="Tahoma"/>
            <family val="2"/>
          </rPr>
          <t>Valor total actividad multiplicado por la cantidad</t>
        </r>
        <r>
          <rPr>
            <sz val="8"/>
            <color indexed="81"/>
            <rFont val="Tahoma"/>
            <family val="2"/>
          </rPr>
          <t xml:space="preserve">
</t>
        </r>
      </text>
    </comment>
    <comment ref="T1276" authorId="0" shapeId="0">
      <text>
        <r>
          <rPr>
            <sz val="8"/>
            <color indexed="81"/>
            <rFont val="Tahoma"/>
            <family val="2"/>
          </rPr>
          <t>Sumatoria de los subtotales</t>
        </r>
      </text>
    </comment>
    <comment ref="T1277" authorId="0" shapeId="0">
      <text>
        <r>
          <rPr>
            <sz val="8"/>
            <color indexed="81"/>
            <rFont val="Tahoma"/>
            <family val="2"/>
          </rPr>
          <t>Total costo directo multiplicado por el AIU</t>
        </r>
        <r>
          <rPr>
            <sz val="8"/>
            <color indexed="81"/>
            <rFont val="Tahoma"/>
            <family val="2"/>
          </rPr>
          <t xml:space="preserve">
</t>
        </r>
      </text>
    </comment>
    <comment ref="T1278" authorId="0" shapeId="0">
      <text>
        <r>
          <rPr>
            <sz val="8"/>
            <color indexed="81"/>
            <rFont val="Tahoma"/>
            <family val="2"/>
          </rPr>
          <t>Sumatoria costo directo y costo indirecto</t>
        </r>
        <r>
          <rPr>
            <sz val="8"/>
            <color indexed="81"/>
            <rFont val="Tahoma"/>
            <family val="2"/>
          </rPr>
          <t xml:space="preserve">
</t>
        </r>
      </text>
    </comment>
    <comment ref="T1279" authorId="0" shapeId="0">
      <text>
        <r>
          <rPr>
            <sz val="8"/>
            <color indexed="81"/>
            <rFont val="Tahoma"/>
            <family val="2"/>
          </rPr>
          <t>Valor total actividad multiplicado por la cantidad</t>
        </r>
        <r>
          <rPr>
            <sz val="8"/>
            <color indexed="81"/>
            <rFont val="Tahoma"/>
            <family val="2"/>
          </rPr>
          <t xml:space="preserve">
</t>
        </r>
      </text>
    </comment>
    <comment ref="T1331" authorId="0" shapeId="0">
      <text>
        <r>
          <rPr>
            <sz val="8"/>
            <color indexed="81"/>
            <rFont val="Tahoma"/>
            <family val="2"/>
          </rPr>
          <t>Sumatoria de los subtotales</t>
        </r>
      </text>
    </comment>
    <comment ref="T1332" authorId="0" shapeId="0">
      <text>
        <r>
          <rPr>
            <sz val="8"/>
            <color indexed="81"/>
            <rFont val="Tahoma"/>
            <family val="2"/>
          </rPr>
          <t>Total costo directo multiplicado por el AIU</t>
        </r>
        <r>
          <rPr>
            <sz val="8"/>
            <color indexed="81"/>
            <rFont val="Tahoma"/>
            <family val="2"/>
          </rPr>
          <t xml:space="preserve">
</t>
        </r>
      </text>
    </comment>
    <comment ref="T1333" authorId="0" shapeId="0">
      <text>
        <r>
          <rPr>
            <sz val="8"/>
            <color indexed="81"/>
            <rFont val="Tahoma"/>
            <family val="2"/>
          </rPr>
          <t>Sumatoria costo directo y costo indirecto</t>
        </r>
        <r>
          <rPr>
            <sz val="8"/>
            <color indexed="81"/>
            <rFont val="Tahoma"/>
            <family val="2"/>
          </rPr>
          <t xml:space="preserve">
</t>
        </r>
      </text>
    </comment>
    <comment ref="T1334" authorId="0" shapeId="0">
      <text>
        <r>
          <rPr>
            <sz val="8"/>
            <color indexed="81"/>
            <rFont val="Tahoma"/>
            <family val="2"/>
          </rPr>
          <t>Valor total actividad multiplicado por la cantidad</t>
        </r>
        <r>
          <rPr>
            <sz val="8"/>
            <color indexed="81"/>
            <rFont val="Tahoma"/>
            <family val="2"/>
          </rPr>
          <t xml:space="preserve">
</t>
        </r>
      </text>
    </comment>
    <comment ref="T1395" authorId="0" shapeId="0">
      <text>
        <r>
          <rPr>
            <sz val="8"/>
            <color indexed="81"/>
            <rFont val="Tahoma"/>
            <family val="2"/>
          </rPr>
          <t>Sumatoria de los subtotales</t>
        </r>
      </text>
    </comment>
    <comment ref="T1396" authorId="0" shapeId="0">
      <text>
        <r>
          <rPr>
            <sz val="8"/>
            <color indexed="81"/>
            <rFont val="Tahoma"/>
            <family val="2"/>
          </rPr>
          <t>Total costo directo multiplicado por el AIU</t>
        </r>
        <r>
          <rPr>
            <sz val="8"/>
            <color indexed="81"/>
            <rFont val="Tahoma"/>
            <family val="2"/>
          </rPr>
          <t xml:space="preserve">
</t>
        </r>
      </text>
    </comment>
    <comment ref="T1397" authorId="0" shapeId="0">
      <text>
        <r>
          <rPr>
            <sz val="8"/>
            <color indexed="81"/>
            <rFont val="Tahoma"/>
            <family val="2"/>
          </rPr>
          <t>Sumatoria costo directo y costo indirecto</t>
        </r>
        <r>
          <rPr>
            <sz val="8"/>
            <color indexed="81"/>
            <rFont val="Tahoma"/>
            <family val="2"/>
          </rPr>
          <t xml:space="preserve">
</t>
        </r>
      </text>
    </comment>
    <comment ref="T1398" authorId="0" shapeId="0">
      <text>
        <r>
          <rPr>
            <sz val="8"/>
            <color indexed="81"/>
            <rFont val="Tahoma"/>
            <family val="2"/>
          </rPr>
          <t>Valor total actividad multiplicado por la cantidad</t>
        </r>
        <r>
          <rPr>
            <sz val="8"/>
            <color indexed="81"/>
            <rFont val="Tahoma"/>
            <family val="2"/>
          </rPr>
          <t xml:space="preserve">
</t>
        </r>
      </text>
    </comment>
    <comment ref="T1450" authorId="0" shapeId="0">
      <text>
        <r>
          <rPr>
            <sz val="8"/>
            <color indexed="81"/>
            <rFont val="Tahoma"/>
            <family val="2"/>
          </rPr>
          <t>Sumatoria de los subtotales</t>
        </r>
      </text>
    </comment>
    <comment ref="T1451" authorId="0" shapeId="0">
      <text>
        <r>
          <rPr>
            <sz val="8"/>
            <color indexed="81"/>
            <rFont val="Tahoma"/>
            <family val="2"/>
          </rPr>
          <t>Total costo directo multiplicado por el AIU</t>
        </r>
        <r>
          <rPr>
            <sz val="8"/>
            <color indexed="81"/>
            <rFont val="Tahoma"/>
            <family val="2"/>
          </rPr>
          <t xml:space="preserve">
</t>
        </r>
      </text>
    </comment>
    <comment ref="T1452" authorId="0" shapeId="0">
      <text>
        <r>
          <rPr>
            <sz val="8"/>
            <color indexed="81"/>
            <rFont val="Tahoma"/>
            <family val="2"/>
          </rPr>
          <t>Sumatoria costo directo y costo indirecto</t>
        </r>
        <r>
          <rPr>
            <sz val="8"/>
            <color indexed="81"/>
            <rFont val="Tahoma"/>
            <family val="2"/>
          </rPr>
          <t xml:space="preserve">
</t>
        </r>
      </text>
    </comment>
    <comment ref="T1453" authorId="0" shapeId="0">
      <text>
        <r>
          <rPr>
            <sz val="8"/>
            <color indexed="81"/>
            <rFont val="Tahoma"/>
            <family val="2"/>
          </rPr>
          <t>Valor total actividad multiplicado por la cantidad</t>
        </r>
        <r>
          <rPr>
            <sz val="8"/>
            <color indexed="81"/>
            <rFont val="Tahoma"/>
            <family val="2"/>
          </rPr>
          <t xml:space="preserve">
</t>
        </r>
      </text>
    </comment>
    <comment ref="T1503" authorId="0" shapeId="0">
      <text>
        <r>
          <rPr>
            <sz val="8"/>
            <color indexed="81"/>
            <rFont val="Tahoma"/>
            <family val="2"/>
          </rPr>
          <t>Sumatoria de los subtotales</t>
        </r>
      </text>
    </comment>
    <comment ref="T1504" authorId="0" shapeId="0">
      <text>
        <r>
          <rPr>
            <sz val="8"/>
            <color indexed="81"/>
            <rFont val="Tahoma"/>
            <family val="2"/>
          </rPr>
          <t>Total costo directo multiplicado por el AIU</t>
        </r>
        <r>
          <rPr>
            <sz val="8"/>
            <color indexed="81"/>
            <rFont val="Tahoma"/>
            <family val="2"/>
          </rPr>
          <t xml:space="preserve">
</t>
        </r>
      </text>
    </comment>
    <comment ref="T1505" authorId="0" shapeId="0">
      <text>
        <r>
          <rPr>
            <sz val="8"/>
            <color indexed="81"/>
            <rFont val="Tahoma"/>
            <family val="2"/>
          </rPr>
          <t>Sumatoria costo directo y costo indirecto</t>
        </r>
        <r>
          <rPr>
            <sz val="8"/>
            <color indexed="81"/>
            <rFont val="Tahoma"/>
            <family val="2"/>
          </rPr>
          <t xml:space="preserve">
</t>
        </r>
      </text>
    </comment>
    <comment ref="T1506" authorId="0" shapeId="0">
      <text>
        <r>
          <rPr>
            <sz val="8"/>
            <color indexed="81"/>
            <rFont val="Tahoma"/>
            <family val="2"/>
          </rPr>
          <t>Valor total actividad multiplicado por la cantidad</t>
        </r>
        <r>
          <rPr>
            <sz val="8"/>
            <color indexed="81"/>
            <rFont val="Tahoma"/>
            <family val="2"/>
          </rPr>
          <t xml:space="preserve">
</t>
        </r>
      </text>
    </comment>
    <comment ref="T1558" authorId="0" shapeId="0">
      <text>
        <r>
          <rPr>
            <sz val="8"/>
            <color indexed="81"/>
            <rFont val="Tahoma"/>
            <family val="2"/>
          </rPr>
          <t>Sumatoria de los subtotales</t>
        </r>
      </text>
    </comment>
    <comment ref="T1559" authorId="0" shapeId="0">
      <text>
        <r>
          <rPr>
            <sz val="8"/>
            <color indexed="81"/>
            <rFont val="Tahoma"/>
            <family val="2"/>
          </rPr>
          <t>Total costo directo multiplicado por el AIU</t>
        </r>
        <r>
          <rPr>
            <sz val="8"/>
            <color indexed="81"/>
            <rFont val="Tahoma"/>
            <family val="2"/>
          </rPr>
          <t xml:space="preserve">
</t>
        </r>
      </text>
    </comment>
    <comment ref="T1560" authorId="0" shapeId="0">
      <text>
        <r>
          <rPr>
            <sz val="8"/>
            <color indexed="81"/>
            <rFont val="Tahoma"/>
            <family val="2"/>
          </rPr>
          <t>Sumatoria costo directo y costo indirecto</t>
        </r>
        <r>
          <rPr>
            <sz val="8"/>
            <color indexed="81"/>
            <rFont val="Tahoma"/>
            <family val="2"/>
          </rPr>
          <t xml:space="preserve">
</t>
        </r>
      </text>
    </comment>
    <comment ref="T1561" authorId="0" shapeId="0">
      <text>
        <r>
          <rPr>
            <sz val="8"/>
            <color indexed="81"/>
            <rFont val="Tahoma"/>
            <family val="2"/>
          </rPr>
          <t>Valor total actividad multiplicado por la cantidad</t>
        </r>
        <r>
          <rPr>
            <sz val="8"/>
            <color indexed="81"/>
            <rFont val="Tahoma"/>
            <family val="2"/>
          </rPr>
          <t xml:space="preserve">
</t>
        </r>
      </text>
    </comment>
    <comment ref="T1613" authorId="0" shapeId="0">
      <text>
        <r>
          <rPr>
            <sz val="8"/>
            <color indexed="81"/>
            <rFont val="Tahoma"/>
            <family val="2"/>
          </rPr>
          <t>Sumatoria de los subtotales</t>
        </r>
      </text>
    </comment>
    <comment ref="T1614" authorId="0" shapeId="0">
      <text>
        <r>
          <rPr>
            <sz val="8"/>
            <color indexed="81"/>
            <rFont val="Tahoma"/>
            <family val="2"/>
          </rPr>
          <t>Total costo directo multiplicado por el AIU</t>
        </r>
        <r>
          <rPr>
            <sz val="8"/>
            <color indexed="81"/>
            <rFont val="Tahoma"/>
            <family val="2"/>
          </rPr>
          <t xml:space="preserve">
</t>
        </r>
      </text>
    </comment>
    <comment ref="T1615" authorId="0" shapeId="0">
      <text>
        <r>
          <rPr>
            <sz val="8"/>
            <color indexed="81"/>
            <rFont val="Tahoma"/>
            <family val="2"/>
          </rPr>
          <t>Sumatoria costo directo y costo indirecto</t>
        </r>
        <r>
          <rPr>
            <sz val="8"/>
            <color indexed="81"/>
            <rFont val="Tahoma"/>
            <family val="2"/>
          </rPr>
          <t xml:space="preserve">
</t>
        </r>
      </text>
    </comment>
    <comment ref="T1616" authorId="0" shapeId="0">
      <text>
        <r>
          <rPr>
            <sz val="8"/>
            <color indexed="81"/>
            <rFont val="Tahoma"/>
            <family val="2"/>
          </rPr>
          <t>Valor total actividad multiplicado por la cantidad</t>
        </r>
        <r>
          <rPr>
            <sz val="8"/>
            <color indexed="81"/>
            <rFont val="Tahoma"/>
            <family val="2"/>
          </rPr>
          <t xml:space="preserve">
</t>
        </r>
      </text>
    </comment>
    <comment ref="T1669" authorId="0" shapeId="0">
      <text>
        <r>
          <rPr>
            <sz val="8"/>
            <color indexed="81"/>
            <rFont val="Tahoma"/>
            <family val="2"/>
          </rPr>
          <t>Sumatoria de los subtotales</t>
        </r>
      </text>
    </comment>
    <comment ref="T1670" authorId="0" shapeId="0">
      <text>
        <r>
          <rPr>
            <sz val="8"/>
            <color indexed="81"/>
            <rFont val="Tahoma"/>
            <family val="2"/>
          </rPr>
          <t>Total costo directo multiplicado por el AIU</t>
        </r>
        <r>
          <rPr>
            <sz val="8"/>
            <color indexed="81"/>
            <rFont val="Tahoma"/>
            <family val="2"/>
          </rPr>
          <t xml:space="preserve">
</t>
        </r>
      </text>
    </comment>
    <comment ref="T1671" authorId="0" shapeId="0">
      <text>
        <r>
          <rPr>
            <sz val="8"/>
            <color indexed="81"/>
            <rFont val="Tahoma"/>
            <family val="2"/>
          </rPr>
          <t>Sumatoria costo directo y costo indirecto</t>
        </r>
        <r>
          <rPr>
            <sz val="8"/>
            <color indexed="81"/>
            <rFont val="Tahoma"/>
            <family val="2"/>
          </rPr>
          <t xml:space="preserve">
</t>
        </r>
      </text>
    </comment>
    <comment ref="T1672" authorId="0" shapeId="0">
      <text>
        <r>
          <rPr>
            <sz val="8"/>
            <color indexed="81"/>
            <rFont val="Tahoma"/>
            <family val="2"/>
          </rPr>
          <t>Valor total actividad multiplicado por la cantidad</t>
        </r>
        <r>
          <rPr>
            <sz val="8"/>
            <color indexed="81"/>
            <rFont val="Tahoma"/>
            <family val="2"/>
          </rPr>
          <t xml:space="preserve">
</t>
        </r>
      </text>
    </comment>
    <comment ref="T1726" authorId="0" shapeId="0">
      <text>
        <r>
          <rPr>
            <sz val="8"/>
            <color indexed="81"/>
            <rFont val="Tahoma"/>
            <family val="2"/>
          </rPr>
          <t>Sumatoria de los subtotales</t>
        </r>
      </text>
    </comment>
    <comment ref="T1727" authorId="0" shapeId="0">
      <text>
        <r>
          <rPr>
            <sz val="8"/>
            <color indexed="81"/>
            <rFont val="Tahoma"/>
            <family val="2"/>
          </rPr>
          <t>Total costo directo multiplicado por el AIU</t>
        </r>
        <r>
          <rPr>
            <sz val="8"/>
            <color indexed="81"/>
            <rFont val="Tahoma"/>
            <family val="2"/>
          </rPr>
          <t xml:space="preserve">
</t>
        </r>
      </text>
    </comment>
    <comment ref="T1728" authorId="0" shapeId="0">
      <text>
        <r>
          <rPr>
            <sz val="8"/>
            <color indexed="81"/>
            <rFont val="Tahoma"/>
            <family val="2"/>
          </rPr>
          <t>Sumatoria costo directo y costo indirecto</t>
        </r>
        <r>
          <rPr>
            <sz val="8"/>
            <color indexed="81"/>
            <rFont val="Tahoma"/>
            <family val="2"/>
          </rPr>
          <t xml:space="preserve">
</t>
        </r>
      </text>
    </comment>
    <comment ref="T1729" authorId="0" shapeId="0">
      <text>
        <r>
          <rPr>
            <sz val="8"/>
            <color indexed="81"/>
            <rFont val="Tahoma"/>
            <family val="2"/>
          </rPr>
          <t>Valor total actividad multiplicado por la cantidad</t>
        </r>
        <r>
          <rPr>
            <sz val="8"/>
            <color indexed="81"/>
            <rFont val="Tahoma"/>
            <family val="2"/>
          </rPr>
          <t xml:space="preserve">
</t>
        </r>
      </text>
    </comment>
    <comment ref="T1783" authorId="0" shapeId="0">
      <text>
        <r>
          <rPr>
            <sz val="8"/>
            <color indexed="81"/>
            <rFont val="Tahoma"/>
            <family val="2"/>
          </rPr>
          <t>Sumatoria de los subtotales</t>
        </r>
      </text>
    </comment>
    <comment ref="T1784" authorId="0" shapeId="0">
      <text>
        <r>
          <rPr>
            <sz val="8"/>
            <color indexed="81"/>
            <rFont val="Tahoma"/>
            <family val="2"/>
          </rPr>
          <t>Total costo directo multiplicado por el AIU</t>
        </r>
        <r>
          <rPr>
            <sz val="8"/>
            <color indexed="81"/>
            <rFont val="Tahoma"/>
            <family val="2"/>
          </rPr>
          <t xml:space="preserve">
</t>
        </r>
      </text>
    </comment>
    <comment ref="T1785" authorId="0" shapeId="0">
      <text>
        <r>
          <rPr>
            <sz val="8"/>
            <color indexed="81"/>
            <rFont val="Tahoma"/>
            <family val="2"/>
          </rPr>
          <t>Sumatoria costo directo y costo indirecto</t>
        </r>
        <r>
          <rPr>
            <sz val="8"/>
            <color indexed="81"/>
            <rFont val="Tahoma"/>
            <family val="2"/>
          </rPr>
          <t xml:space="preserve">
</t>
        </r>
      </text>
    </comment>
    <comment ref="T1786" authorId="0" shapeId="0">
      <text>
        <r>
          <rPr>
            <sz val="8"/>
            <color indexed="81"/>
            <rFont val="Tahoma"/>
            <family val="2"/>
          </rPr>
          <t>Valor total actividad multiplicado por la cantidad</t>
        </r>
        <r>
          <rPr>
            <sz val="8"/>
            <color indexed="81"/>
            <rFont val="Tahoma"/>
            <family val="2"/>
          </rPr>
          <t xml:space="preserve">
</t>
        </r>
      </text>
    </comment>
    <comment ref="T1838" authorId="0" shapeId="0">
      <text>
        <r>
          <rPr>
            <sz val="8"/>
            <color indexed="81"/>
            <rFont val="Tahoma"/>
            <family val="2"/>
          </rPr>
          <t>Sumatoria de los subtotales</t>
        </r>
      </text>
    </comment>
    <comment ref="T1839" authorId="0" shapeId="0">
      <text>
        <r>
          <rPr>
            <sz val="8"/>
            <color indexed="81"/>
            <rFont val="Tahoma"/>
            <family val="2"/>
          </rPr>
          <t>Total costo directo multiplicado por el AIU</t>
        </r>
        <r>
          <rPr>
            <sz val="8"/>
            <color indexed="81"/>
            <rFont val="Tahoma"/>
            <family val="2"/>
          </rPr>
          <t xml:space="preserve">
</t>
        </r>
      </text>
    </comment>
    <comment ref="T1840" authorId="0" shapeId="0">
      <text>
        <r>
          <rPr>
            <sz val="8"/>
            <color indexed="81"/>
            <rFont val="Tahoma"/>
            <family val="2"/>
          </rPr>
          <t>Sumatoria costo directo y costo indirecto</t>
        </r>
        <r>
          <rPr>
            <sz val="8"/>
            <color indexed="81"/>
            <rFont val="Tahoma"/>
            <family val="2"/>
          </rPr>
          <t xml:space="preserve">
</t>
        </r>
      </text>
    </comment>
    <comment ref="T1841" authorId="0" shapeId="0">
      <text>
        <r>
          <rPr>
            <sz val="8"/>
            <color indexed="81"/>
            <rFont val="Tahoma"/>
            <family val="2"/>
          </rPr>
          <t>Valor total actividad multiplicado por la cantidad</t>
        </r>
        <r>
          <rPr>
            <sz val="8"/>
            <color indexed="81"/>
            <rFont val="Tahoma"/>
            <family val="2"/>
          </rPr>
          <t xml:space="preserve">
</t>
        </r>
      </text>
    </comment>
    <comment ref="T1899" authorId="0" shapeId="0">
      <text>
        <r>
          <rPr>
            <sz val="8"/>
            <color indexed="81"/>
            <rFont val="Tahoma"/>
            <family val="2"/>
          </rPr>
          <t>Sumatoria de los subtotales</t>
        </r>
      </text>
    </comment>
    <comment ref="T1900" authorId="0" shapeId="0">
      <text>
        <r>
          <rPr>
            <sz val="8"/>
            <color indexed="81"/>
            <rFont val="Tahoma"/>
            <family val="2"/>
          </rPr>
          <t>Total costo directo multiplicado por el AIU</t>
        </r>
        <r>
          <rPr>
            <sz val="8"/>
            <color indexed="81"/>
            <rFont val="Tahoma"/>
            <family val="2"/>
          </rPr>
          <t xml:space="preserve">
</t>
        </r>
      </text>
    </comment>
    <comment ref="T1901" authorId="0" shapeId="0">
      <text>
        <r>
          <rPr>
            <sz val="8"/>
            <color indexed="81"/>
            <rFont val="Tahoma"/>
            <family val="2"/>
          </rPr>
          <t>Sumatoria costo directo y costo indirecto</t>
        </r>
        <r>
          <rPr>
            <sz val="8"/>
            <color indexed="81"/>
            <rFont val="Tahoma"/>
            <family val="2"/>
          </rPr>
          <t xml:space="preserve">
</t>
        </r>
      </text>
    </comment>
    <comment ref="T1902" authorId="0" shapeId="0">
      <text>
        <r>
          <rPr>
            <sz val="8"/>
            <color indexed="81"/>
            <rFont val="Tahoma"/>
            <family val="2"/>
          </rPr>
          <t>Valor total actividad multiplicado por la cantidad</t>
        </r>
        <r>
          <rPr>
            <sz val="8"/>
            <color indexed="81"/>
            <rFont val="Tahoma"/>
            <family val="2"/>
          </rPr>
          <t xml:space="preserve">
</t>
        </r>
      </text>
    </comment>
    <comment ref="T1956" authorId="0" shapeId="0">
      <text>
        <r>
          <rPr>
            <sz val="8"/>
            <color indexed="81"/>
            <rFont val="Tahoma"/>
            <family val="2"/>
          </rPr>
          <t>Sumatoria de los subtotales</t>
        </r>
      </text>
    </comment>
    <comment ref="T1957" authorId="0" shapeId="0">
      <text>
        <r>
          <rPr>
            <sz val="8"/>
            <color indexed="81"/>
            <rFont val="Tahoma"/>
            <family val="2"/>
          </rPr>
          <t>Total costo directo multiplicado por el AIU</t>
        </r>
        <r>
          <rPr>
            <sz val="8"/>
            <color indexed="81"/>
            <rFont val="Tahoma"/>
            <family val="2"/>
          </rPr>
          <t xml:space="preserve">
</t>
        </r>
      </text>
    </comment>
    <comment ref="T1958" authorId="0" shapeId="0">
      <text>
        <r>
          <rPr>
            <sz val="8"/>
            <color indexed="81"/>
            <rFont val="Tahoma"/>
            <family val="2"/>
          </rPr>
          <t>Sumatoria costo directo y costo indirecto</t>
        </r>
        <r>
          <rPr>
            <sz val="8"/>
            <color indexed="81"/>
            <rFont val="Tahoma"/>
            <family val="2"/>
          </rPr>
          <t xml:space="preserve">
</t>
        </r>
      </text>
    </comment>
    <comment ref="T1959" authorId="0" shapeId="0">
      <text>
        <r>
          <rPr>
            <sz val="8"/>
            <color indexed="81"/>
            <rFont val="Tahoma"/>
            <family val="2"/>
          </rPr>
          <t>Valor total actividad multiplicado por la cantidad</t>
        </r>
        <r>
          <rPr>
            <sz val="8"/>
            <color indexed="81"/>
            <rFont val="Tahoma"/>
            <family val="2"/>
          </rPr>
          <t xml:space="preserve">
</t>
        </r>
      </text>
    </comment>
    <comment ref="T2013" authorId="0" shapeId="0">
      <text>
        <r>
          <rPr>
            <sz val="8"/>
            <color indexed="81"/>
            <rFont val="Tahoma"/>
            <family val="2"/>
          </rPr>
          <t>Sumatoria de los subtotales</t>
        </r>
      </text>
    </comment>
    <comment ref="T2014" authorId="0" shapeId="0">
      <text>
        <r>
          <rPr>
            <sz val="8"/>
            <color indexed="81"/>
            <rFont val="Tahoma"/>
            <family val="2"/>
          </rPr>
          <t>Total costo directo multiplicado por el AIU</t>
        </r>
        <r>
          <rPr>
            <sz val="8"/>
            <color indexed="81"/>
            <rFont val="Tahoma"/>
            <family val="2"/>
          </rPr>
          <t xml:space="preserve">
</t>
        </r>
      </text>
    </comment>
    <comment ref="T2015" authorId="0" shapeId="0">
      <text>
        <r>
          <rPr>
            <sz val="8"/>
            <color indexed="81"/>
            <rFont val="Tahoma"/>
            <family val="2"/>
          </rPr>
          <t>Sumatoria costo directo y costo indirecto</t>
        </r>
        <r>
          <rPr>
            <sz val="8"/>
            <color indexed="81"/>
            <rFont val="Tahoma"/>
            <family val="2"/>
          </rPr>
          <t xml:space="preserve">
</t>
        </r>
      </text>
    </comment>
    <comment ref="T2016" authorId="0" shapeId="0">
      <text>
        <r>
          <rPr>
            <sz val="8"/>
            <color indexed="81"/>
            <rFont val="Tahoma"/>
            <family val="2"/>
          </rPr>
          <t>Valor total actividad multiplicado por la cantidad</t>
        </r>
        <r>
          <rPr>
            <sz val="8"/>
            <color indexed="81"/>
            <rFont val="Tahoma"/>
            <family val="2"/>
          </rPr>
          <t xml:space="preserve">
</t>
        </r>
      </text>
    </comment>
    <comment ref="T2065" authorId="0" shapeId="0">
      <text>
        <r>
          <rPr>
            <sz val="8"/>
            <color indexed="81"/>
            <rFont val="Tahoma"/>
            <family val="2"/>
          </rPr>
          <t>Sumatoria de los subtotales</t>
        </r>
      </text>
    </comment>
    <comment ref="T2066" authorId="0" shapeId="0">
      <text>
        <r>
          <rPr>
            <sz val="8"/>
            <color indexed="81"/>
            <rFont val="Tahoma"/>
            <family val="2"/>
          </rPr>
          <t>Total costo directo multiplicado por el AIU</t>
        </r>
        <r>
          <rPr>
            <sz val="8"/>
            <color indexed="81"/>
            <rFont val="Tahoma"/>
            <family val="2"/>
          </rPr>
          <t xml:space="preserve">
</t>
        </r>
      </text>
    </comment>
    <comment ref="T2067" authorId="0" shapeId="0">
      <text>
        <r>
          <rPr>
            <sz val="8"/>
            <color indexed="81"/>
            <rFont val="Tahoma"/>
            <family val="2"/>
          </rPr>
          <t>Sumatoria costo directo y costo indirecto</t>
        </r>
        <r>
          <rPr>
            <sz val="8"/>
            <color indexed="81"/>
            <rFont val="Tahoma"/>
            <family val="2"/>
          </rPr>
          <t xml:space="preserve">
</t>
        </r>
      </text>
    </comment>
    <comment ref="T2068" authorId="0" shapeId="0">
      <text>
        <r>
          <rPr>
            <sz val="8"/>
            <color indexed="81"/>
            <rFont val="Tahoma"/>
            <family val="2"/>
          </rPr>
          <t>Valor total actividad multiplicado por la cantidad</t>
        </r>
        <r>
          <rPr>
            <sz val="8"/>
            <color indexed="81"/>
            <rFont val="Tahoma"/>
            <family val="2"/>
          </rPr>
          <t xml:space="preserve">
</t>
        </r>
      </text>
    </comment>
    <comment ref="T2120" authorId="0" shapeId="0">
      <text>
        <r>
          <rPr>
            <sz val="8"/>
            <color indexed="81"/>
            <rFont val="Tahoma"/>
            <family val="2"/>
          </rPr>
          <t>Sumatoria de los subtotales</t>
        </r>
      </text>
    </comment>
    <comment ref="T2121" authorId="0" shapeId="0">
      <text>
        <r>
          <rPr>
            <sz val="8"/>
            <color indexed="81"/>
            <rFont val="Tahoma"/>
            <family val="2"/>
          </rPr>
          <t>Total costo directo multiplicado por el AIU</t>
        </r>
        <r>
          <rPr>
            <sz val="8"/>
            <color indexed="81"/>
            <rFont val="Tahoma"/>
            <family val="2"/>
          </rPr>
          <t xml:space="preserve">
</t>
        </r>
      </text>
    </comment>
    <comment ref="T2122" authorId="0" shapeId="0">
      <text>
        <r>
          <rPr>
            <sz val="8"/>
            <color indexed="81"/>
            <rFont val="Tahoma"/>
            <family val="2"/>
          </rPr>
          <t>Sumatoria costo directo y costo indirecto</t>
        </r>
        <r>
          <rPr>
            <sz val="8"/>
            <color indexed="81"/>
            <rFont val="Tahoma"/>
            <family val="2"/>
          </rPr>
          <t xml:space="preserve">
</t>
        </r>
      </text>
    </comment>
    <comment ref="T2123" authorId="0" shapeId="0">
      <text>
        <r>
          <rPr>
            <sz val="8"/>
            <color indexed="81"/>
            <rFont val="Tahoma"/>
            <family val="2"/>
          </rPr>
          <t>Valor total actividad multiplicado por la cantidad</t>
        </r>
        <r>
          <rPr>
            <sz val="8"/>
            <color indexed="81"/>
            <rFont val="Tahoma"/>
            <family val="2"/>
          </rPr>
          <t xml:space="preserve">
</t>
        </r>
      </text>
    </comment>
    <comment ref="T2175" authorId="0" shapeId="0">
      <text>
        <r>
          <rPr>
            <sz val="8"/>
            <color indexed="81"/>
            <rFont val="Tahoma"/>
            <family val="2"/>
          </rPr>
          <t>Sumatoria de los subtotales</t>
        </r>
      </text>
    </comment>
    <comment ref="T2176" authorId="0" shapeId="0">
      <text>
        <r>
          <rPr>
            <sz val="8"/>
            <color indexed="81"/>
            <rFont val="Tahoma"/>
            <family val="2"/>
          </rPr>
          <t>Total costo directo multiplicado por el AIU</t>
        </r>
        <r>
          <rPr>
            <sz val="8"/>
            <color indexed="81"/>
            <rFont val="Tahoma"/>
            <family val="2"/>
          </rPr>
          <t xml:space="preserve">
</t>
        </r>
      </text>
    </comment>
    <comment ref="T2177" authorId="0" shapeId="0">
      <text>
        <r>
          <rPr>
            <sz val="8"/>
            <color indexed="81"/>
            <rFont val="Tahoma"/>
            <family val="2"/>
          </rPr>
          <t>Sumatoria costo directo y costo indirecto</t>
        </r>
        <r>
          <rPr>
            <sz val="8"/>
            <color indexed="81"/>
            <rFont val="Tahoma"/>
            <family val="2"/>
          </rPr>
          <t xml:space="preserve">
</t>
        </r>
      </text>
    </comment>
    <comment ref="T2178" authorId="0" shapeId="0">
      <text>
        <r>
          <rPr>
            <sz val="8"/>
            <color indexed="81"/>
            <rFont val="Tahoma"/>
            <family val="2"/>
          </rPr>
          <t>Valor total actividad multiplicado por la cantidad</t>
        </r>
        <r>
          <rPr>
            <sz val="8"/>
            <color indexed="81"/>
            <rFont val="Tahoma"/>
            <family val="2"/>
          </rPr>
          <t xml:space="preserve">
</t>
        </r>
      </text>
    </comment>
    <comment ref="T2230" authorId="0" shapeId="0">
      <text>
        <r>
          <rPr>
            <sz val="8"/>
            <color indexed="81"/>
            <rFont val="Tahoma"/>
            <family val="2"/>
          </rPr>
          <t>Sumatoria de los subtotales</t>
        </r>
      </text>
    </comment>
    <comment ref="T2231" authorId="0" shapeId="0">
      <text>
        <r>
          <rPr>
            <sz val="8"/>
            <color indexed="81"/>
            <rFont val="Tahoma"/>
            <family val="2"/>
          </rPr>
          <t>Total costo directo multiplicado por el AIU</t>
        </r>
        <r>
          <rPr>
            <sz val="8"/>
            <color indexed="81"/>
            <rFont val="Tahoma"/>
            <family val="2"/>
          </rPr>
          <t xml:space="preserve">
</t>
        </r>
      </text>
    </comment>
    <comment ref="T2232" authorId="0" shapeId="0">
      <text>
        <r>
          <rPr>
            <sz val="8"/>
            <color indexed="81"/>
            <rFont val="Tahoma"/>
            <family val="2"/>
          </rPr>
          <t>Sumatoria costo directo y costo indirecto</t>
        </r>
        <r>
          <rPr>
            <sz val="8"/>
            <color indexed="81"/>
            <rFont val="Tahoma"/>
            <family val="2"/>
          </rPr>
          <t xml:space="preserve">
</t>
        </r>
      </text>
    </comment>
    <comment ref="T2233" authorId="0" shapeId="0">
      <text>
        <r>
          <rPr>
            <sz val="8"/>
            <color indexed="81"/>
            <rFont val="Tahoma"/>
            <family val="2"/>
          </rPr>
          <t>Valor total actividad multiplicado por la cantidad</t>
        </r>
        <r>
          <rPr>
            <sz val="8"/>
            <color indexed="81"/>
            <rFont val="Tahoma"/>
            <family val="2"/>
          </rPr>
          <t xml:space="preserve">
</t>
        </r>
      </text>
    </comment>
    <comment ref="T2288" authorId="0" shapeId="0">
      <text>
        <r>
          <rPr>
            <sz val="8"/>
            <color indexed="81"/>
            <rFont val="Tahoma"/>
            <family val="2"/>
          </rPr>
          <t>Sumatoria de los subtotales</t>
        </r>
      </text>
    </comment>
    <comment ref="T2289" authorId="0" shapeId="0">
      <text>
        <r>
          <rPr>
            <sz val="8"/>
            <color indexed="81"/>
            <rFont val="Tahoma"/>
            <family val="2"/>
          </rPr>
          <t>Total costo directo multiplicado por el AIU</t>
        </r>
        <r>
          <rPr>
            <sz val="8"/>
            <color indexed="81"/>
            <rFont val="Tahoma"/>
            <family val="2"/>
          </rPr>
          <t xml:space="preserve">
</t>
        </r>
      </text>
    </comment>
    <comment ref="T2290" authorId="0" shapeId="0">
      <text>
        <r>
          <rPr>
            <sz val="8"/>
            <color indexed="81"/>
            <rFont val="Tahoma"/>
            <family val="2"/>
          </rPr>
          <t>Sumatoria costo directo y costo indirecto</t>
        </r>
        <r>
          <rPr>
            <sz val="8"/>
            <color indexed="81"/>
            <rFont val="Tahoma"/>
            <family val="2"/>
          </rPr>
          <t xml:space="preserve">
</t>
        </r>
      </text>
    </comment>
    <comment ref="T2291" authorId="0" shapeId="0">
      <text>
        <r>
          <rPr>
            <sz val="8"/>
            <color indexed="81"/>
            <rFont val="Tahoma"/>
            <family val="2"/>
          </rPr>
          <t>Valor total actividad multiplicado por la cantidad</t>
        </r>
        <r>
          <rPr>
            <sz val="8"/>
            <color indexed="81"/>
            <rFont val="Tahoma"/>
            <family val="2"/>
          </rPr>
          <t xml:space="preserve">
</t>
        </r>
      </text>
    </comment>
    <comment ref="T2344" authorId="0" shapeId="0">
      <text>
        <r>
          <rPr>
            <sz val="8"/>
            <color indexed="81"/>
            <rFont val="Tahoma"/>
            <family val="2"/>
          </rPr>
          <t>Sumatoria de los subtotales</t>
        </r>
      </text>
    </comment>
    <comment ref="T2345" authorId="0" shapeId="0">
      <text>
        <r>
          <rPr>
            <sz val="8"/>
            <color indexed="81"/>
            <rFont val="Tahoma"/>
            <family val="2"/>
          </rPr>
          <t>Total costo directo multiplicado por el AIU</t>
        </r>
        <r>
          <rPr>
            <sz val="8"/>
            <color indexed="81"/>
            <rFont val="Tahoma"/>
            <family val="2"/>
          </rPr>
          <t xml:space="preserve">
</t>
        </r>
      </text>
    </comment>
    <comment ref="T2346" authorId="0" shapeId="0">
      <text>
        <r>
          <rPr>
            <sz val="8"/>
            <color indexed="81"/>
            <rFont val="Tahoma"/>
            <family val="2"/>
          </rPr>
          <t>Sumatoria costo directo y costo indirecto</t>
        </r>
        <r>
          <rPr>
            <sz val="8"/>
            <color indexed="81"/>
            <rFont val="Tahoma"/>
            <family val="2"/>
          </rPr>
          <t xml:space="preserve">
</t>
        </r>
      </text>
    </comment>
    <comment ref="T2347" authorId="0" shapeId="0">
      <text>
        <r>
          <rPr>
            <sz val="8"/>
            <color indexed="81"/>
            <rFont val="Tahoma"/>
            <family val="2"/>
          </rPr>
          <t>Valor total actividad multiplicado por la cantidad</t>
        </r>
        <r>
          <rPr>
            <sz val="8"/>
            <color indexed="81"/>
            <rFont val="Tahoma"/>
            <family val="2"/>
          </rPr>
          <t xml:space="preserve">
</t>
        </r>
      </text>
    </comment>
    <comment ref="T2400" authorId="0" shapeId="0">
      <text>
        <r>
          <rPr>
            <sz val="8"/>
            <color indexed="81"/>
            <rFont val="Tahoma"/>
            <family val="2"/>
          </rPr>
          <t>Sumatoria de los subtotales</t>
        </r>
      </text>
    </comment>
    <comment ref="T2401" authorId="0" shapeId="0">
      <text>
        <r>
          <rPr>
            <sz val="8"/>
            <color indexed="81"/>
            <rFont val="Tahoma"/>
            <family val="2"/>
          </rPr>
          <t>Total costo directo multiplicado por el AIU</t>
        </r>
        <r>
          <rPr>
            <sz val="8"/>
            <color indexed="81"/>
            <rFont val="Tahoma"/>
            <family val="2"/>
          </rPr>
          <t xml:space="preserve">
</t>
        </r>
      </text>
    </comment>
    <comment ref="T2402" authorId="0" shapeId="0">
      <text>
        <r>
          <rPr>
            <sz val="8"/>
            <color indexed="81"/>
            <rFont val="Tahoma"/>
            <family val="2"/>
          </rPr>
          <t>Sumatoria costo directo y costo indirecto</t>
        </r>
        <r>
          <rPr>
            <sz val="8"/>
            <color indexed="81"/>
            <rFont val="Tahoma"/>
            <family val="2"/>
          </rPr>
          <t xml:space="preserve">
</t>
        </r>
      </text>
    </comment>
    <comment ref="T2403" authorId="0" shapeId="0">
      <text>
        <r>
          <rPr>
            <sz val="8"/>
            <color indexed="81"/>
            <rFont val="Tahoma"/>
            <family val="2"/>
          </rPr>
          <t>Valor total actividad multiplicado por la cantidad</t>
        </r>
        <r>
          <rPr>
            <sz val="8"/>
            <color indexed="81"/>
            <rFont val="Tahoma"/>
            <family val="2"/>
          </rPr>
          <t xml:space="preserve">
</t>
        </r>
      </text>
    </comment>
    <comment ref="T2463" authorId="0" shapeId="0">
      <text>
        <r>
          <rPr>
            <sz val="8"/>
            <color indexed="81"/>
            <rFont val="Tahoma"/>
            <family val="2"/>
          </rPr>
          <t>Sumatoria de los subtotales</t>
        </r>
      </text>
    </comment>
    <comment ref="T2464" authorId="0" shapeId="0">
      <text>
        <r>
          <rPr>
            <sz val="8"/>
            <color indexed="81"/>
            <rFont val="Tahoma"/>
            <family val="2"/>
          </rPr>
          <t>Total costo directo multiplicado por el AIU</t>
        </r>
        <r>
          <rPr>
            <sz val="8"/>
            <color indexed="81"/>
            <rFont val="Tahoma"/>
            <family val="2"/>
          </rPr>
          <t xml:space="preserve">
</t>
        </r>
      </text>
    </comment>
    <comment ref="T2465" authorId="0" shapeId="0">
      <text>
        <r>
          <rPr>
            <sz val="8"/>
            <color indexed="81"/>
            <rFont val="Tahoma"/>
            <family val="2"/>
          </rPr>
          <t>Sumatoria costo directo y costo indirecto</t>
        </r>
        <r>
          <rPr>
            <sz val="8"/>
            <color indexed="81"/>
            <rFont val="Tahoma"/>
            <family val="2"/>
          </rPr>
          <t xml:space="preserve">
</t>
        </r>
      </text>
    </comment>
    <comment ref="T2466" authorId="0" shapeId="0">
      <text>
        <r>
          <rPr>
            <sz val="8"/>
            <color indexed="81"/>
            <rFont val="Tahoma"/>
            <family val="2"/>
          </rPr>
          <t>Valor total actividad multiplicado por la cantidad</t>
        </r>
        <r>
          <rPr>
            <sz val="8"/>
            <color indexed="81"/>
            <rFont val="Tahoma"/>
            <family val="2"/>
          </rPr>
          <t xml:space="preserve">
</t>
        </r>
      </text>
    </comment>
  </commentList>
</comments>
</file>

<file path=xl/comments2.xml><?xml version="1.0" encoding="utf-8"?>
<comments xmlns="http://schemas.openxmlformats.org/spreadsheetml/2006/main">
  <authors>
    <author>anarvaez</author>
  </authors>
  <commentList>
    <comment ref="T44" authorId="0" shapeId="0">
      <text>
        <r>
          <rPr>
            <sz val="8"/>
            <color indexed="81"/>
            <rFont val="Tahoma"/>
            <family val="2"/>
          </rPr>
          <t>Sumatoria de los subtotales</t>
        </r>
      </text>
    </comment>
    <comment ref="T45" authorId="0" shapeId="0">
      <text>
        <r>
          <rPr>
            <sz val="8"/>
            <color indexed="81"/>
            <rFont val="Tahoma"/>
            <family val="2"/>
          </rPr>
          <t>Total costo directo multiplicado por el AIU</t>
        </r>
        <r>
          <rPr>
            <sz val="8"/>
            <color indexed="81"/>
            <rFont val="Tahoma"/>
            <family val="2"/>
          </rPr>
          <t xml:space="preserve">
</t>
        </r>
      </text>
    </comment>
    <comment ref="T46" authorId="0" shapeId="0">
      <text>
        <r>
          <rPr>
            <sz val="8"/>
            <color indexed="81"/>
            <rFont val="Tahoma"/>
            <family val="2"/>
          </rPr>
          <t>Sumatoria costo directo y costo indirecto</t>
        </r>
        <r>
          <rPr>
            <sz val="8"/>
            <color indexed="81"/>
            <rFont val="Tahoma"/>
            <family val="2"/>
          </rPr>
          <t xml:space="preserve">
</t>
        </r>
      </text>
    </comment>
    <comment ref="T47" authorId="0" shapeId="0">
      <text>
        <r>
          <rPr>
            <sz val="8"/>
            <color indexed="81"/>
            <rFont val="Tahoma"/>
            <family val="2"/>
          </rPr>
          <t>Valor total actividad multiplicado por la cantidad</t>
        </r>
        <r>
          <rPr>
            <sz val="8"/>
            <color indexed="81"/>
            <rFont val="Tahoma"/>
            <family val="2"/>
          </rPr>
          <t xml:space="preserve">
</t>
        </r>
      </text>
    </comment>
    <comment ref="T98" authorId="0" shapeId="0">
      <text>
        <r>
          <rPr>
            <sz val="8"/>
            <color indexed="81"/>
            <rFont val="Tahoma"/>
            <family val="2"/>
          </rPr>
          <t>Sumatoria de los subtotales</t>
        </r>
      </text>
    </comment>
    <comment ref="T99" authorId="0" shapeId="0">
      <text>
        <r>
          <rPr>
            <sz val="8"/>
            <color indexed="81"/>
            <rFont val="Tahoma"/>
            <family val="2"/>
          </rPr>
          <t>Total costo directo multiplicado por el AIU</t>
        </r>
        <r>
          <rPr>
            <sz val="8"/>
            <color indexed="81"/>
            <rFont val="Tahoma"/>
            <family val="2"/>
          </rPr>
          <t xml:space="preserve">
</t>
        </r>
      </text>
    </comment>
    <comment ref="T100" authorId="0" shapeId="0">
      <text>
        <r>
          <rPr>
            <sz val="8"/>
            <color indexed="81"/>
            <rFont val="Tahoma"/>
            <family val="2"/>
          </rPr>
          <t>Sumatoria costo directo y costo indirecto</t>
        </r>
        <r>
          <rPr>
            <sz val="8"/>
            <color indexed="81"/>
            <rFont val="Tahoma"/>
            <family val="2"/>
          </rPr>
          <t xml:space="preserve">
</t>
        </r>
      </text>
    </comment>
    <comment ref="T101" authorId="0" shapeId="0">
      <text>
        <r>
          <rPr>
            <sz val="8"/>
            <color indexed="81"/>
            <rFont val="Tahoma"/>
            <family val="2"/>
          </rPr>
          <t>Valor total actividad multiplicado por la cantidad</t>
        </r>
        <r>
          <rPr>
            <sz val="8"/>
            <color indexed="81"/>
            <rFont val="Tahoma"/>
            <family val="2"/>
          </rPr>
          <t xml:space="preserve">
</t>
        </r>
      </text>
    </comment>
    <comment ref="T153" authorId="0" shapeId="0">
      <text>
        <r>
          <rPr>
            <sz val="8"/>
            <color indexed="81"/>
            <rFont val="Tahoma"/>
            <family val="2"/>
          </rPr>
          <t>Sumatoria de los subtotales</t>
        </r>
      </text>
    </comment>
    <comment ref="T154" authorId="0" shapeId="0">
      <text>
        <r>
          <rPr>
            <sz val="8"/>
            <color indexed="81"/>
            <rFont val="Tahoma"/>
            <family val="2"/>
          </rPr>
          <t>Total costo directo multiplicado por el AIU</t>
        </r>
        <r>
          <rPr>
            <sz val="8"/>
            <color indexed="81"/>
            <rFont val="Tahoma"/>
            <family val="2"/>
          </rPr>
          <t xml:space="preserve">
</t>
        </r>
      </text>
    </comment>
    <comment ref="T155" authorId="0" shapeId="0">
      <text>
        <r>
          <rPr>
            <sz val="8"/>
            <color indexed="81"/>
            <rFont val="Tahoma"/>
            <family val="2"/>
          </rPr>
          <t>Sumatoria costo directo y costo indirecto</t>
        </r>
        <r>
          <rPr>
            <sz val="8"/>
            <color indexed="81"/>
            <rFont val="Tahoma"/>
            <family val="2"/>
          </rPr>
          <t xml:space="preserve">
</t>
        </r>
      </text>
    </comment>
    <comment ref="T156" authorId="0" shapeId="0">
      <text>
        <r>
          <rPr>
            <sz val="8"/>
            <color indexed="81"/>
            <rFont val="Tahoma"/>
            <family val="2"/>
          </rPr>
          <t>Valor total actividad multiplicado por la cantidad</t>
        </r>
        <r>
          <rPr>
            <sz val="8"/>
            <color indexed="81"/>
            <rFont val="Tahoma"/>
            <family val="2"/>
          </rPr>
          <t xml:space="preserve">
</t>
        </r>
      </text>
    </comment>
    <comment ref="T208" authorId="0" shapeId="0">
      <text>
        <r>
          <rPr>
            <sz val="8"/>
            <color indexed="81"/>
            <rFont val="Tahoma"/>
            <family val="2"/>
          </rPr>
          <t>Sumatoria de los subtotales</t>
        </r>
      </text>
    </comment>
    <comment ref="T209" authorId="0" shapeId="0">
      <text>
        <r>
          <rPr>
            <sz val="8"/>
            <color indexed="81"/>
            <rFont val="Tahoma"/>
            <family val="2"/>
          </rPr>
          <t>Total costo directo multiplicado por el AIU</t>
        </r>
        <r>
          <rPr>
            <sz val="8"/>
            <color indexed="81"/>
            <rFont val="Tahoma"/>
            <family val="2"/>
          </rPr>
          <t xml:space="preserve">
</t>
        </r>
      </text>
    </comment>
    <comment ref="T210" authorId="0" shapeId="0">
      <text>
        <r>
          <rPr>
            <sz val="8"/>
            <color indexed="81"/>
            <rFont val="Tahoma"/>
            <family val="2"/>
          </rPr>
          <t>Sumatoria costo directo y costo indirecto</t>
        </r>
        <r>
          <rPr>
            <sz val="8"/>
            <color indexed="81"/>
            <rFont val="Tahoma"/>
            <family val="2"/>
          </rPr>
          <t xml:space="preserve">
</t>
        </r>
      </text>
    </comment>
    <comment ref="T211" authorId="0" shapeId="0">
      <text>
        <r>
          <rPr>
            <sz val="8"/>
            <color indexed="81"/>
            <rFont val="Tahoma"/>
            <family val="2"/>
          </rPr>
          <t>Valor total actividad multiplicado por la cantidad</t>
        </r>
        <r>
          <rPr>
            <sz val="8"/>
            <color indexed="81"/>
            <rFont val="Tahoma"/>
            <family val="2"/>
          </rPr>
          <t xml:space="preserve">
</t>
        </r>
      </text>
    </comment>
    <comment ref="T263" authorId="0" shapeId="0">
      <text>
        <r>
          <rPr>
            <sz val="8"/>
            <color indexed="81"/>
            <rFont val="Tahoma"/>
            <family val="2"/>
          </rPr>
          <t>Sumatoria de los subtotales</t>
        </r>
      </text>
    </comment>
    <comment ref="T264" authorId="0" shapeId="0">
      <text>
        <r>
          <rPr>
            <sz val="8"/>
            <color indexed="81"/>
            <rFont val="Tahoma"/>
            <family val="2"/>
          </rPr>
          <t>Total costo directo multiplicado por el AIU</t>
        </r>
        <r>
          <rPr>
            <sz val="8"/>
            <color indexed="81"/>
            <rFont val="Tahoma"/>
            <family val="2"/>
          </rPr>
          <t xml:space="preserve">
</t>
        </r>
      </text>
    </comment>
    <comment ref="T265" authorId="0" shapeId="0">
      <text>
        <r>
          <rPr>
            <sz val="8"/>
            <color indexed="81"/>
            <rFont val="Tahoma"/>
            <family val="2"/>
          </rPr>
          <t>Sumatoria costo directo y costo indirecto</t>
        </r>
        <r>
          <rPr>
            <sz val="8"/>
            <color indexed="81"/>
            <rFont val="Tahoma"/>
            <family val="2"/>
          </rPr>
          <t xml:space="preserve">
</t>
        </r>
      </text>
    </comment>
    <comment ref="T266" authorId="0" shapeId="0">
      <text>
        <r>
          <rPr>
            <sz val="8"/>
            <color indexed="81"/>
            <rFont val="Tahoma"/>
            <family val="2"/>
          </rPr>
          <t>Valor total actividad multiplicado por la cantidad</t>
        </r>
        <r>
          <rPr>
            <sz val="8"/>
            <color indexed="81"/>
            <rFont val="Tahoma"/>
            <family val="2"/>
          </rPr>
          <t xml:space="preserve">
</t>
        </r>
      </text>
    </comment>
    <comment ref="T318" authorId="0" shapeId="0">
      <text>
        <r>
          <rPr>
            <sz val="8"/>
            <color indexed="81"/>
            <rFont val="Tahoma"/>
            <family val="2"/>
          </rPr>
          <t>Sumatoria de los subtotales</t>
        </r>
      </text>
    </comment>
    <comment ref="T319" authorId="0" shapeId="0">
      <text>
        <r>
          <rPr>
            <sz val="8"/>
            <color indexed="81"/>
            <rFont val="Tahoma"/>
            <family val="2"/>
          </rPr>
          <t>Total costo directo multiplicado por el AIU</t>
        </r>
        <r>
          <rPr>
            <sz val="8"/>
            <color indexed="81"/>
            <rFont val="Tahoma"/>
            <family val="2"/>
          </rPr>
          <t xml:space="preserve">
</t>
        </r>
      </text>
    </comment>
    <comment ref="T320" authorId="0" shapeId="0">
      <text>
        <r>
          <rPr>
            <sz val="8"/>
            <color indexed="81"/>
            <rFont val="Tahoma"/>
            <family val="2"/>
          </rPr>
          <t>Sumatoria costo directo y costo indirecto</t>
        </r>
        <r>
          <rPr>
            <sz val="8"/>
            <color indexed="81"/>
            <rFont val="Tahoma"/>
            <family val="2"/>
          </rPr>
          <t xml:space="preserve">
</t>
        </r>
      </text>
    </comment>
    <comment ref="T321" authorId="0" shapeId="0">
      <text>
        <r>
          <rPr>
            <sz val="8"/>
            <color indexed="81"/>
            <rFont val="Tahoma"/>
            <family val="2"/>
          </rPr>
          <t>Valor total actividad multiplicado por la cantidad</t>
        </r>
        <r>
          <rPr>
            <sz val="8"/>
            <color indexed="81"/>
            <rFont val="Tahoma"/>
            <family val="2"/>
          </rPr>
          <t xml:space="preserve">
</t>
        </r>
      </text>
    </comment>
    <comment ref="T373" authorId="0" shapeId="0">
      <text>
        <r>
          <rPr>
            <sz val="8"/>
            <color indexed="81"/>
            <rFont val="Tahoma"/>
            <family val="2"/>
          </rPr>
          <t>Sumatoria de los subtotales</t>
        </r>
      </text>
    </comment>
    <comment ref="T374" authorId="0" shapeId="0">
      <text>
        <r>
          <rPr>
            <sz val="8"/>
            <color indexed="81"/>
            <rFont val="Tahoma"/>
            <family val="2"/>
          </rPr>
          <t>Total costo directo multiplicado por el AIU</t>
        </r>
        <r>
          <rPr>
            <sz val="8"/>
            <color indexed="81"/>
            <rFont val="Tahoma"/>
            <family val="2"/>
          </rPr>
          <t xml:space="preserve">
</t>
        </r>
      </text>
    </comment>
    <comment ref="T375" authorId="0" shapeId="0">
      <text>
        <r>
          <rPr>
            <sz val="8"/>
            <color indexed="81"/>
            <rFont val="Tahoma"/>
            <family val="2"/>
          </rPr>
          <t>Sumatoria costo directo y costo indirecto</t>
        </r>
        <r>
          <rPr>
            <sz val="8"/>
            <color indexed="81"/>
            <rFont val="Tahoma"/>
            <family val="2"/>
          </rPr>
          <t xml:space="preserve">
</t>
        </r>
      </text>
    </comment>
    <comment ref="T376" authorId="0" shapeId="0">
      <text>
        <r>
          <rPr>
            <sz val="8"/>
            <color indexed="81"/>
            <rFont val="Tahoma"/>
            <family val="2"/>
          </rPr>
          <t>Valor total actividad multiplicado por la cantidad</t>
        </r>
        <r>
          <rPr>
            <sz val="8"/>
            <color indexed="81"/>
            <rFont val="Tahoma"/>
            <family val="2"/>
          </rPr>
          <t xml:space="preserve">
</t>
        </r>
      </text>
    </comment>
    <comment ref="T428" authorId="0" shapeId="0">
      <text>
        <r>
          <rPr>
            <sz val="8"/>
            <color indexed="81"/>
            <rFont val="Tahoma"/>
            <family val="2"/>
          </rPr>
          <t>Sumatoria de los subtotales</t>
        </r>
      </text>
    </comment>
    <comment ref="T429" authorId="0" shapeId="0">
      <text>
        <r>
          <rPr>
            <sz val="8"/>
            <color indexed="81"/>
            <rFont val="Tahoma"/>
            <family val="2"/>
          </rPr>
          <t>Total costo directo multiplicado por el AIU</t>
        </r>
        <r>
          <rPr>
            <sz val="8"/>
            <color indexed="81"/>
            <rFont val="Tahoma"/>
            <family val="2"/>
          </rPr>
          <t xml:space="preserve">
</t>
        </r>
      </text>
    </comment>
    <comment ref="T430" authorId="0" shapeId="0">
      <text>
        <r>
          <rPr>
            <sz val="8"/>
            <color indexed="81"/>
            <rFont val="Tahoma"/>
            <family val="2"/>
          </rPr>
          <t>Sumatoria costo directo y costo indirecto</t>
        </r>
        <r>
          <rPr>
            <sz val="8"/>
            <color indexed="81"/>
            <rFont val="Tahoma"/>
            <family val="2"/>
          </rPr>
          <t xml:space="preserve">
</t>
        </r>
      </text>
    </comment>
    <comment ref="T431" authorId="0" shapeId="0">
      <text>
        <r>
          <rPr>
            <sz val="8"/>
            <color indexed="81"/>
            <rFont val="Tahoma"/>
            <family val="2"/>
          </rPr>
          <t>Valor total actividad multiplicado por la cantidad</t>
        </r>
        <r>
          <rPr>
            <sz val="8"/>
            <color indexed="81"/>
            <rFont val="Tahoma"/>
            <family val="2"/>
          </rPr>
          <t xml:space="preserve">
</t>
        </r>
      </text>
    </comment>
    <comment ref="T483" authorId="0" shapeId="0">
      <text>
        <r>
          <rPr>
            <sz val="8"/>
            <color indexed="81"/>
            <rFont val="Tahoma"/>
            <family val="2"/>
          </rPr>
          <t>Sumatoria de los subtotales</t>
        </r>
      </text>
    </comment>
    <comment ref="T484" authorId="0" shapeId="0">
      <text>
        <r>
          <rPr>
            <sz val="8"/>
            <color indexed="81"/>
            <rFont val="Tahoma"/>
            <family val="2"/>
          </rPr>
          <t>Total costo directo multiplicado por el AIU</t>
        </r>
        <r>
          <rPr>
            <sz val="8"/>
            <color indexed="81"/>
            <rFont val="Tahoma"/>
            <family val="2"/>
          </rPr>
          <t xml:space="preserve">
</t>
        </r>
      </text>
    </comment>
    <comment ref="T485" authorId="0" shapeId="0">
      <text>
        <r>
          <rPr>
            <sz val="8"/>
            <color indexed="81"/>
            <rFont val="Tahoma"/>
            <family val="2"/>
          </rPr>
          <t>Sumatoria costo directo y costo indirecto</t>
        </r>
        <r>
          <rPr>
            <sz val="8"/>
            <color indexed="81"/>
            <rFont val="Tahoma"/>
            <family val="2"/>
          </rPr>
          <t xml:space="preserve">
</t>
        </r>
      </text>
    </comment>
    <comment ref="T486" authorId="0" shapeId="0">
      <text>
        <r>
          <rPr>
            <sz val="8"/>
            <color indexed="81"/>
            <rFont val="Tahoma"/>
            <family val="2"/>
          </rPr>
          <t>Valor total actividad multiplicado por la cantidad</t>
        </r>
        <r>
          <rPr>
            <sz val="8"/>
            <color indexed="81"/>
            <rFont val="Tahoma"/>
            <family val="2"/>
          </rPr>
          <t xml:space="preserve">
</t>
        </r>
      </text>
    </comment>
    <comment ref="T538" authorId="0" shapeId="0">
      <text>
        <r>
          <rPr>
            <sz val="8"/>
            <color indexed="81"/>
            <rFont val="Tahoma"/>
            <family val="2"/>
          </rPr>
          <t>Sumatoria de los subtotales</t>
        </r>
      </text>
    </comment>
    <comment ref="T539" authorId="0" shapeId="0">
      <text>
        <r>
          <rPr>
            <sz val="8"/>
            <color indexed="81"/>
            <rFont val="Tahoma"/>
            <family val="2"/>
          </rPr>
          <t>Total costo directo multiplicado por el AIU</t>
        </r>
        <r>
          <rPr>
            <sz val="8"/>
            <color indexed="81"/>
            <rFont val="Tahoma"/>
            <family val="2"/>
          </rPr>
          <t xml:space="preserve">
</t>
        </r>
      </text>
    </comment>
    <comment ref="T540" authorId="0" shapeId="0">
      <text>
        <r>
          <rPr>
            <sz val="8"/>
            <color indexed="81"/>
            <rFont val="Tahoma"/>
            <family val="2"/>
          </rPr>
          <t>Sumatoria costo directo y costo indirecto</t>
        </r>
        <r>
          <rPr>
            <sz val="8"/>
            <color indexed="81"/>
            <rFont val="Tahoma"/>
            <family val="2"/>
          </rPr>
          <t xml:space="preserve">
</t>
        </r>
      </text>
    </comment>
    <comment ref="T541" authorId="0" shapeId="0">
      <text>
        <r>
          <rPr>
            <sz val="8"/>
            <color indexed="81"/>
            <rFont val="Tahoma"/>
            <family val="2"/>
          </rPr>
          <t>Valor total actividad multiplicado por la cantidad</t>
        </r>
        <r>
          <rPr>
            <sz val="8"/>
            <color indexed="81"/>
            <rFont val="Tahoma"/>
            <family val="2"/>
          </rPr>
          <t xml:space="preserve">
</t>
        </r>
      </text>
    </comment>
    <comment ref="T593" authorId="0" shapeId="0">
      <text>
        <r>
          <rPr>
            <sz val="8"/>
            <color indexed="81"/>
            <rFont val="Tahoma"/>
            <family val="2"/>
          </rPr>
          <t>Sumatoria de los subtotales</t>
        </r>
      </text>
    </comment>
    <comment ref="T594" authorId="0" shapeId="0">
      <text>
        <r>
          <rPr>
            <sz val="8"/>
            <color indexed="81"/>
            <rFont val="Tahoma"/>
            <family val="2"/>
          </rPr>
          <t>Total costo directo multiplicado por el AIU</t>
        </r>
        <r>
          <rPr>
            <sz val="8"/>
            <color indexed="81"/>
            <rFont val="Tahoma"/>
            <family val="2"/>
          </rPr>
          <t xml:space="preserve">
</t>
        </r>
      </text>
    </comment>
    <comment ref="T595" authorId="0" shapeId="0">
      <text>
        <r>
          <rPr>
            <sz val="8"/>
            <color indexed="81"/>
            <rFont val="Tahoma"/>
            <family val="2"/>
          </rPr>
          <t>Sumatoria costo directo y costo indirecto</t>
        </r>
        <r>
          <rPr>
            <sz val="8"/>
            <color indexed="81"/>
            <rFont val="Tahoma"/>
            <family val="2"/>
          </rPr>
          <t xml:space="preserve">
</t>
        </r>
      </text>
    </comment>
    <comment ref="T596" authorId="0" shapeId="0">
      <text>
        <r>
          <rPr>
            <sz val="8"/>
            <color indexed="81"/>
            <rFont val="Tahoma"/>
            <family val="2"/>
          </rPr>
          <t>Valor total actividad multiplicado por la cantidad</t>
        </r>
        <r>
          <rPr>
            <sz val="8"/>
            <color indexed="81"/>
            <rFont val="Tahoma"/>
            <family val="2"/>
          </rPr>
          <t xml:space="preserve">
</t>
        </r>
      </text>
    </comment>
    <comment ref="T648" authorId="0" shapeId="0">
      <text>
        <r>
          <rPr>
            <sz val="8"/>
            <color indexed="81"/>
            <rFont val="Tahoma"/>
            <family val="2"/>
          </rPr>
          <t>Sumatoria de los subtotales</t>
        </r>
      </text>
    </comment>
    <comment ref="T649" authorId="0" shapeId="0">
      <text>
        <r>
          <rPr>
            <sz val="8"/>
            <color indexed="81"/>
            <rFont val="Tahoma"/>
            <family val="2"/>
          </rPr>
          <t>Total costo directo multiplicado por el AIU</t>
        </r>
        <r>
          <rPr>
            <sz val="8"/>
            <color indexed="81"/>
            <rFont val="Tahoma"/>
            <family val="2"/>
          </rPr>
          <t xml:space="preserve">
</t>
        </r>
      </text>
    </comment>
    <comment ref="T650" authorId="0" shapeId="0">
      <text>
        <r>
          <rPr>
            <sz val="8"/>
            <color indexed="81"/>
            <rFont val="Tahoma"/>
            <family val="2"/>
          </rPr>
          <t>Sumatoria costo directo y costo indirecto</t>
        </r>
        <r>
          <rPr>
            <sz val="8"/>
            <color indexed="81"/>
            <rFont val="Tahoma"/>
            <family val="2"/>
          </rPr>
          <t xml:space="preserve">
</t>
        </r>
      </text>
    </comment>
    <comment ref="T651" authorId="0" shapeId="0">
      <text>
        <r>
          <rPr>
            <sz val="8"/>
            <color indexed="81"/>
            <rFont val="Tahoma"/>
            <family val="2"/>
          </rPr>
          <t>Valor total actividad multiplicado por la cantidad</t>
        </r>
        <r>
          <rPr>
            <sz val="8"/>
            <color indexed="81"/>
            <rFont val="Tahoma"/>
            <family val="2"/>
          </rPr>
          <t xml:space="preserve">
</t>
        </r>
      </text>
    </comment>
    <comment ref="T703" authorId="0" shapeId="0">
      <text>
        <r>
          <rPr>
            <sz val="8"/>
            <color indexed="81"/>
            <rFont val="Tahoma"/>
            <family val="2"/>
          </rPr>
          <t>Sumatoria de los subtotales</t>
        </r>
      </text>
    </comment>
    <comment ref="T704" authorId="0" shapeId="0">
      <text>
        <r>
          <rPr>
            <sz val="8"/>
            <color indexed="81"/>
            <rFont val="Tahoma"/>
            <family val="2"/>
          </rPr>
          <t>Total costo directo multiplicado por el AIU</t>
        </r>
        <r>
          <rPr>
            <sz val="8"/>
            <color indexed="81"/>
            <rFont val="Tahoma"/>
            <family val="2"/>
          </rPr>
          <t xml:space="preserve">
</t>
        </r>
      </text>
    </comment>
    <comment ref="T705" authorId="0" shapeId="0">
      <text>
        <r>
          <rPr>
            <sz val="8"/>
            <color indexed="81"/>
            <rFont val="Tahoma"/>
            <family val="2"/>
          </rPr>
          <t>Sumatoria costo directo y costo indirecto</t>
        </r>
        <r>
          <rPr>
            <sz val="8"/>
            <color indexed="81"/>
            <rFont val="Tahoma"/>
            <family val="2"/>
          </rPr>
          <t xml:space="preserve">
</t>
        </r>
      </text>
    </comment>
    <comment ref="T706" authorId="0" shapeId="0">
      <text>
        <r>
          <rPr>
            <sz val="8"/>
            <color indexed="81"/>
            <rFont val="Tahoma"/>
            <family val="2"/>
          </rPr>
          <t>Valor total actividad multiplicado por la cantidad</t>
        </r>
        <r>
          <rPr>
            <sz val="8"/>
            <color indexed="81"/>
            <rFont val="Tahoma"/>
            <family val="2"/>
          </rPr>
          <t xml:space="preserve">
</t>
        </r>
      </text>
    </comment>
    <comment ref="T758" authorId="0" shapeId="0">
      <text>
        <r>
          <rPr>
            <sz val="8"/>
            <color indexed="81"/>
            <rFont val="Tahoma"/>
            <family val="2"/>
          </rPr>
          <t>Sumatoria de los subtotales</t>
        </r>
      </text>
    </comment>
    <comment ref="T759" authorId="0" shapeId="0">
      <text>
        <r>
          <rPr>
            <sz val="8"/>
            <color indexed="81"/>
            <rFont val="Tahoma"/>
            <family val="2"/>
          </rPr>
          <t>Total costo directo multiplicado por el AIU</t>
        </r>
        <r>
          <rPr>
            <sz val="8"/>
            <color indexed="81"/>
            <rFont val="Tahoma"/>
            <family val="2"/>
          </rPr>
          <t xml:space="preserve">
</t>
        </r>
      </text>
    </comment>
    <comment ref="T760" authorId="0" shapeId="0">
      <text>
        <r>
          <rPr>
            <sz val="8"/>
            <color indexed="81"/>
            <rFont val="Tahoma"/>
            <family val="2"/>
          </rPr>
          <t>Sumatoria costo directo y costo indirecto</t>
        </r>
        <r>
          <rPr>
            <sz val="8"/>
            <color indexed="81"/>
            <rFont val="Tahoma"/>
            <family val="2"/>
          </rPr>
          <t xml:space="preserve">
</t>
        </r>
      </text>
    </comment>
    <comment ref="T761" authorId="0" shapeId="0">
      <text>
        <r>
          <rPr>
            <sz val="8"/>
            <color indexed="81"/>
            <rFont val="Tahoma"/>
            <family val="2"/>
          </rPr>
          <t>Valor total actividad multiplicado por la cantidad</t>
        </r>
        <r>
          <rPr>
            <sz val="8"/>
            <color indexed="81"/>
            <rFont val="Tahoma"/>
            <family val="2"/>
          </rPr>
          <t xml:space="preserve">
</t>
        </r>
      </text>
    </comment>
    <comment ref="T813" authorId="0" shapeId="0">
      <text>
        <r>
          <rPr>
            <sz val="8"/>
            <color indexed="81"/>
            <rFont val="Tahoma"/>
            <family val="2"/>
          </rPr>
          <t>Sumatoria de los subtotales</t>
        </r>
      </text>
    </comment>
    <comment ref="T814" authorId="0" shapeId="0">
      <text>
        <r>
          <rPr>
            <sz val="8"/>
            <color indexed="81"/>
            <rFont val="Tahoma"/>
            <family val="2"/>
          </rPr>
          <t>Total costo directo multiplicado por el AIU</t>
        </r>
        <r>
          <rPr>
            <sz val="8"/>
            <color indexed="81"/>
            <rFont val="Tahoma"/>
            <family val="2"/>
          </rPr>
          <t xml:space="preserve">
</t>
        </r>
      </text>
    </comment>
    <comment ref="T815" authorId="0" shapeId="0">
      <text>
        <r>
          <rPr>
            <sz val="8"/>
            <color indexed="81"/>
            <rFont val="Tahoma"/>
            <family val="2"/>
          </rPr>
          <t>Sumatoria costo directo y costo indirecto</t>
        </r>
        <r>
          <rPr>
            <sz val="8"/>
            <color indexed="81"/>
            <rFont val="Tahoma"/>
            <family val="2"/>
          </rPr>
          <t xml:space="preserve">
</t>
        </r>
      </text>
    </comment>
    <comment ref="T816" authorId="0" shapeId="0">
      <text>
        <r>
          <rPr>
            <sz val="8"/>
            <color indexed="81"/>
            <rFont val="Tahoma"/>
            <family val="2"/>
          </rPr>
          <t>Valor total actividad multiplicado por la cantidad</t>
        </r>
        <r>
          <rPr>
            <sz val="8"/>
            <color indexed="81"/>
            <rFont val="Tahoma"/>
            <family val="2"/>
          </rPr>
          <t xml:space="preserve">
</t>
        </r>
      </text>
    </comment>
    <comment ref="T868" authorId="0" shapeId="0">
      <text>
        <r>
          <rPr>
            <sz val="8"/>
            <color indexed="81"/>
            <rFont val="Tahoma"/>
            <family val="2"/>
          </rPr>
          <t>Sumatoria de los subtotales</t>
        </r>
      </text>
    </comment>
    <comment ref="T869" authorId="0" shapeId="0">
      <text>
        <r>
          <rPr>
            <sz val="8"/>
            <color indexed="81"/>
            <rFont val="Tahoma"/>
            <family val="2"/>
          </rPr>
          <t>Total costo directo multiplicado por el AIU</t>
        </r>
        <r>
          <rPr>
            <sz val="8"/>
            <color indexed="81"/>
            <rFont val="Tahoma"/>
            <family val="2"/>
          </rPr>
          <t xml:space="preserve">
</t>
        </r>
      </text>
    </comment>
    <comment ref="T870" authorId="0" shapeId="0">
      <text>
        <r>
          <rPr>
            <sz val="8"/>
            <color indexed="81"/>
            <rFont val="Tahoma"/>
            <family val="2"/>
          </rPr>
          <t>Sumatoria costo directo y costo indirecto</t>
        </r>
        <r>
          <rPr>
            <sz val="8"/>
            <color indexed="81"/>
            <rFont val="Tahoma"/>
            <family val="2"/>
          </rPr>
          <t xml:space="preserve">
</t>
        </r>
      </text>
    </comment>
    <comment ref="T871" authorId="0" shapeId="0">
      <text>
        <r>
          <rPr>
            <sz val="8"/>
            <color indexed="81"/>
            <rFont val="Tahoma"/>
            <family val="2"/>
          </rPr>
          <t>Valor total actividad multiplicado por la cantidad</t>
        </r>
        <r>
          <rPr>
            <sz val="8"/>
            <color indexed="81"/>
            <rFont val="Tahoma"/>
            <family val="2"/>
          </rPr>
          <t xml:space="preserve">
</t>
        </r>
      </text>
    </comment>
    <comment ref="T923" authorId="0" shapeId="0">
      <text>
        <r>
          <rPr>
            <sz val="8"/>
            <color indexed="81"/>
            <rFont val="Tahoma"/>
            <family val="2"/>
          </rPr>
          <t>Sumatoria de los subtotales</t>
        </r>
      </text>
    </comment>
    <comment ref="T924" authorId="0" shapeId="0">
      <text>
        <r>
          <rPr>
            <sz val="8"/>
            <color indexed="81"/>
            <rFont val="Tahoma"/>
            <family val="2"/>
          </rPr>
          <t>Total costo directo multiplicado por el AIU</t>
        </r>
        <r>
          <rPr>
            <sz val="8"/>
            <color indexed="81"/>
            <rFont val="Tahoma"/>
            <family val="2"/>
          </rPr>
          <t xml:space="preserve">
</t>
        </r>
      </text>
    </comment>
    <comment ref="T925" authorId="0" shapeId="0">
      <text>
        <r>
          <rPr>
            <sz val="8"/>
            <color indexed="81"/>
            <rFont val="Tahoma"/>
            <family val="2"/>
          </rPr>
          <t>Sumatoria costo directo y costo indirecto</t>
        </r>
        <r>
          <rPr>
            <sz val="8"/>
            <color indexed="81"/>
            <rFont val="Tahoma"/>
            <family val="2"/>
          </rPr>
          <t xml:space="preserve">
</t>
        </r>
      </text>
    </comment>
    <comment ref="T926" authorId="0" shapeId="0">
      <text>
        <r>
          <rPr>
            <sz val="8"/>
            <color indexed="81"/>
            <rFont val="Tahoma"/>
            <family val="2"/>
          </rPr>
          <t>Valor total actividad multiplicado por la cantidad</t>
        </r>
        <r>
          <rPr>
            <sz val="8"/>
            <color indexed="81"/>
            <rFont val="Tahoma"/>
            <family val="2"/>
          </rPr>
          <t xml:space="preserve">
</t>
        </r>
      </text>
    </comment>
    <comment ref="T978" authorId="0" shapeId="0">
      <text>
        <r>
          <rPr>
            <sz val="8"/>
            <color indexed="81"/>
            <rFont val="Tahoma"/>
            <family val="2"/>
          </rPr>
          <t>Sumatoria de los subtotales</t>
        </r>
      </text>
    </comment>
    <comment ref="T979" authorId="0" shapeId="0">
      <text>
        <r>
          <rPr>
            <sz val="8"/>
            <color indexed="81"/>
            <rFont val="Tahoma"/>
            <family val="2"/>
          </rPr>
          <t>Total costo directo multiplicado por el AIU</t>
        </r>
        <r>
          <rPr>
            <sz val="8"/>
            <color indexed="81"/>
            <rFont val="Tahoma"/>
            <family val="2"/>
          </rPr>
          <t xml:space="preserve">
</t>
        </r>
      </text>
    </comment>
    <comment ref="T980" authorId="0" shapeId="0">
      <text>
        <r>
          <rPr>
            <sz val="8"/>
            <color indexed="81"/>
            <rFont val="Tahoma"/>
            <family val="2"/>
          </rPr>
          <t>Sumatoria costo directo y costo indirecto</t>
        </r>
        <r>
          <rPr>
            <sz val="8"/>
            <color indexed="81"/>
            <rFont val="Tahoma"/>
            <family val="2"/>
          </rPr>
          <t xml:space="preserve">
</t>
        </r>
      </text>
    </comment>
    <comment ref="T981" authorId="0" shapeId="0">
      <text>
        <r>
          <rPr>
            <sz val="8"/>
            <color indexed="81"/>
            <rFont val="Tahoma"/>
            <family val="2"/>
          </rPr>
          <t>Valor total actividad multiplicado por la cantidad</t>
        </r>
        <r>
          <rPr>
            <sz val="8"/>
            <color indexed="81"/>
            <rFont val="Tahoma"/>
            <family val="2"/>
          </rPr>
          <t xml:space="preserve">
</t>
        </r>
      </text>
    </comment>
    <comment ref="T1033" authorId="0" shapeId="0">
      <text>
        <r>
          <rPr>
            <sz val="8"/>
            <color indexed="81"/>
            <rFont val="Tahoma"/>
            <family val="2"/>
          </rPr>
          <t>Sumatoria de los subtotales</t>
        </r>
      </text>
    </comment>
    <comment ref="T1034" authorId="0" shapeId="0">
      <text>
        <r>
          <rPr>
            <sz val="8"/>
            <color indexed="81"/>
            <rFont val="Tahoma"/>
            <family val="2"/>
          </rPr>
          <t>Total costo directo multiplicado por el AIU</t>
        </r>
        <r>
          <rPr>
            <sz val="8"/>
            <color indexed="81"/>
            <rFont val="Tahoma"/>
            <family val="2"/>
          </rPr>
          <t xml:space="preserve">
</t>
        </r>
      </text>
    </comment>
    <comment ref="T1035" authorId="0" shapeId="0">
      <text>
        <r>
          <rPr>
            <sz val="8"/>
            <color indexed="81"/>
            <rFont val="Tahoma"/>
            <family val="2"/>
          </rPr>
          <t>Sumatoria costo directo y costo indirecto</t>
        </r>
        <r>
          <rPr>
            <sz val="8"/>
            <color indexed="81"/>
            <rFont val="Tahoma"/>
            <family val="2"/>
          </rPr>
          <t xml:space="preserve">
</t>
        </r>
      </text>
    </comment>
    <comment ref="T1036" authorId="0" shapeId="0">
      <text>
        <r>
          <rPr>
            <sz val="8"/>
            <color indexed="81"/>
            <rFont val="Tahoma"/>
            <family val="2"/>
          </rPr>
          <t>Valor total actividad multiplicado por la cantidad</t>
        </r>
        <r>
          <rPr>
            <sz val="8"/>
            <color indexed="81"/>
            <rFont val="Tahoma"/>
            <family val="2"/>
          </rPr>
          <t xml:space="preserve">
</t>
        </r>
      </text>
    </comment>
    <comment ref="T1088" authorId="0" shapeId="0">
      <text>
        <r>
          <rPr>
            <sz val="8"/>
            <color indexed="81"/>
            <rFont val="Tahoma"/>
            <family val="2"/>
          </rPr>
          <t>Sumatoria de los subtotales</t>
        </r>
      </text>
    </comment>
    <comment ref="T1089" authorId="0" shapeId="0">
      <text>
        <r>
          <rPr>
            <sz val="8"/>
            <color indexed="81"/>
            <rFont val="Tahoma"/>
            <family val="2"/>
          </rPr>
          <t>Total costo directo multiplicado por el AIU</t>
        </r>
        <r>
          <rPr>
            <sz val="8"/>
            <color indexed="81"/>
            <rFont val="Tahoma"/>
            <family val="2"/>
          </rPr>
          <t xml:space="preserve">
</t>
        </r>
      </text>
    </comment>
    <comment ref="T1090" authorId="0" shapeId="0">
      <text>
        <r>
          <rPr>
            <sz val="8"/>
            <color indexed="81"/>
            <rFont val="Tahoma"/>
            <family val="2"/>
          </rPr>
          <t>Sumatoria costo directo y costo indirecto</t>
        </r>
        <r>
          <rPr>
            <sz val="8"/>
            <color indexed="81"/>
            <rFont val="Tahoma"/>
            <family val="2"/>
          </rPr>
          <t xml:space="preserve">
</t>
        </r>
      </text>
    </comment>
    <comment ref="T1091" authorId="0" shapeId="0">
      <text>
        <r>
          <rPr>
            <sz val="8"/>
            <color indexed="81"/>
            <rFont val="Tahoma"/>
            <family val="2"/>
          </rPr>
          <t>Valor total actividad multiplicado por la cantidad</t>
        </r>
        <r>
          <rPr>
            <sz val="8"/>
            <color indexed="81"/>
            <rFont val="Tahoma"/>
            <family val="2"/>
          </rPr>
          <t xml:space="preserve">
</t>
        </r>
      </text>
    </comment>
    <comment ref="T1143" authorId="0" shapeId="0">
      <text>
        <r>
          <rPr>
            <sz val="8"/>
            <color indexed="81"/>
            <rFont val="Tahoma"/>
            <family val="2"/>
          </rPr>
          <t>Sumatoria de los subtotales</t>
        </r>
      </text>
    </comment>
    <comment ref="T1144" authorId="0" shapeId="0">
      <text>
        <r>
          <rPr>
            <sz val="8"/>
            <color indexed="81"/>
            <rFont val="Tahoma"/>
            <family val="2"/>
          </rPr>
          <t>Total costo directo multiplicado por el AIU</t>
        </r>
        <r>
          <rPr>
            <sz val="8"/>
            <color indexed="81"/>
            <rFont val="Tahoma"/>
            <family val="2"/>
          </rPr>
          <t xml:space="preserve">
</t>
        </r>
      </text>
    </comment>
    <comment ref="T1145" authorId="0" shapeId="0">
      <text>
        <r>
          <rPr>
            <sz val="8"/>
            <color indexed="81"/>
            <rFont val="Tahoma"/>
            <family val="2"/>
          </rPr>
          <t>Sumatoria costo directo y costo indirecto</t>
        </r>
        <r>
          <rPr>
            <sz val="8"/>
            <color indexed="81"/>
            <rFont val="Tahoma"/>
            <family val="2"/>
          </rPr>
          <t xml:space="preserve">
</t>
        </r>
      </text>
    </comment>
    <comment ref="T1146" authorId="0" shapeId="0">
      <text>
        <r>
          <rPr>
            <sz val="8"/>
            <color indexed="81"/>
            <rFont val="Tahoma"/>
            <family val="2"/>
          </rPr>
          <t>Valor total actividad multiplicado por la cantidad</t>
        </r>
        <r>
          <rPr>
            <sz val="8"/>
            <color indexed="81"/>
            <rFont val="Tahoma"/>
            <family val="2"/>
          </rPr>
          <t xml:space="preserve">
</t>
        </r>
      </text>
    </comment>
    <comment ref="T1198" authorId="0" shapeId="0">
      <text>
        <r>
          <rPr>
            <sz val="8"/>
            <color indexed="81"/>
            <rFont val="Tahoma"/>
            <family val="2"/>
          </rPr>
          <t>Sumatoria de los subtotales</t>
        </r>
      </text>
    </comment>
    <comment ref="T1199" authorId="0" shapeId="0">
      <text>
        <r>
          <rPr>
            <sz val="8"/>
            <color indexed="81"/>
            <rFont val="Tahoma"/>
            <family val="2"/>
          </rPr>
          <t>Total costo directo multiplicado por el AIU</t>
        </r>
        <r>
          <rPr>
            <sz val="8"/>
            <color indexed="81"/>
            <rFont val="Tahoma"/>
            <family val="2"/>
          </rPr>
          <t xml:space="preserve">
</t>
        </r>
      </text>
    </comment>
    <comment ref="T1200" authorId="0" shapeId="0">
      <text>
        <r>
          <rPr>
            <sz val="8"/>
            <color indexed="81"/>
            <rFont val="Tahoma"/>
            <family val="2"/>
          </rPr>
          <t>Sumatoria costo directo y costo indirecto</t>
        </r>
        <r>
          <rPr>
            <sz val="8"/>
            <color indexed="81"/>
            <rFont val="Tahoma"/>
            <family val="2"/>
          </rPr>
          <t xml:space="preserve">
</t>
        </r>
      </text>
    </comment>
    <comment ref="T1201" authorId="0" shapeId="0">
      <text>
        <r>
          <rPr>
            <sz val="8"/>
            <color indexed="81"/>
            <rFont val="Tahoma"/>
            <family val="2"/>
          </rPr>
          <t>Valor total actividad multiplicado por la cantidad</t>
        </r>
        <r>
          <rPr>
            <sz val="8"/>
            <color indexed="81"/>
            <rFont val="Tahoma"/>
            <family val="2"/>
          </rPr>
          <t xml:space="preserve">
</t>
        </r>
      </text>
    </comment>
    <comment ref="T1253" authorId="0" shapeId="0">
      <text>
        <r>
          <rPr>
            <sz val="8"/>
            <color indexed="81"/>
            <rFont val="Tahoma"/>
            <family val="2"/>
          </rPr>
          <t>Sumatoria de los subtotales</t>
        </r>
      </text>
    </comment>
    <comment ref="T1254" authorId="0" shapeId="0">
      <text>
        <r>
          <rPr>
            <sz val="8"/>
            <color indexed="81"/>
            <rFont val="Tahoma"/>
            <family val="2"/>
          </rPr>
          <t>Total costo directo multiplicado por el AIU</t>
        </r>
        <r>
          <rPr>
            <sz val="8"/>
            <color indexed="81"/>
            <rFont val="Tahoma"/>
            <family val="2"/>
          </rPr>
          <t xml:space="preserve">
</t>
        </r>
      </text>
    </comment>
    <comment ref="T1255" authorId="0" shapeId="0">
      <text>
        <r>
          <rPr>
            <sz val="8"/>
            <color indexed="81"/>
            <rFont val="Tahoma"/>
            <family val="2"/>
          </rPr>
          <t>Sumatoria costo directo y costo indirecto</t>
        </r>
        <r>
          <rPr>
            <sz val="8"/>
            <color indexed="81"/>
            <rFont val="Tahoma"/>
            <family val="2"/>
          </rPr>
          <t xml:space="preserve">
</t>
        </r>
      </text>
    </comment>
    <comment ref="T1256" authorId="0" shapeId="0">
      <text>
        <r>
          <rPr>
            <sz val="8"/>
            <color indexed="81"/>
            <rFont val="Tahoma"/>
            <family val="2"/>
          </rPr>
          <t>Valor total actividad multiplicado por la cantidad</t>
        </r>
        <r>
          <rPr>
            <sz val="8"/>
            <color indexed="81"/>
            <rFont val="Tahoma"/>
            <family val="2"/>
          </rPr>
          <t xml:space="preserve">
</t>
        </r>
      </text>
    </comment>
    <comment ref="T1308" authorId="0" shapeId="0">
      <text>
        <r>
          <rPr>
            <sz val="8"/>
            <color indexed="81"/>
            <rFont val="Tahoma"/>
            <family val="2"/>
          </rPr>
          <t>Sumatoria de los subtotales</t>
        </r>
      </text>
    </comment>
    <comment ref="T1309" authorId="0" shapeId="0">
      <text>
        <r>
          <rPr>
            <sz val="8"/>
            <color indexed="81"/>
            <rFont val="Tahoma"/>
            <family val="2"/>
          </rPr>
          <t>Total costo directo multiplicado por el AIU</t>
        </r>
        <r>
          <rPr>
            <sz val="8"/>
            <color indexed="81"/>
            <rFont val="Tahoma"/>
            <family val="2"/>
          </rPr>
          <t xml:space="preserve">
</t>
        </r>
      </text>
    </comment>
    <comment ref="T1310" authorId="0" shapeId="0">
      <text>
        <r>
          <rPr>
            <sz val="8"/>
            <color indexed="81"/>
            <rFont val="Tahoma"/>
            <family val="2"/>
          </rPr>
          <t>Sumatoria costo directo y costo indirecto</t>
        </r>
        <r>
          <rPr>
            <sz val="8"/>
            <color indexed="81"/>
            <rFont val="Tahoma"/>
            <family val="2"/>
          </rPr>
          <t xml:space="preserve">
</t>
        </r>
      </text>
    </comment>
    <comment ref="T1311" authorId="0" shapeId="0">
      <text>
        <r>
          <rPr>
            <sz val="8"/>
            <color indexed="81"/>
            <rFont val="Tahoma"/>
            <family val="2"/>
          </rPr>
          <t>Valor total actividad multiplicado por la cantidad</t>
        </r>
        <r>
          <rPr>
            <sz val="8"/>
            <color indexed="81"/>
            <rFont val="Tahoma"/>
            <family val="2"/>
          </rPr>
          <t xml:space="preserve">
</t>
        </r>
      </text>
    </comment>
    <comment ref="T1363" authorId="0" shapeId="0">
      <text>
        <r>
          <rPr>
            <sz val="8"/>
            <color indexed="81"/>
            <rFont val="Tahoma"/>
            <family val="2"/>
          </rPr>
          <t>Sumatoria de los subtotales</t>
        </r>
      </text>
    </comment>
    <comment ref="T1364" authorId="0" shapeId="0">
      <text>
        <r>
          <rPr>
            <sz val="8"/>
            <color indexed="81"/>
            <rFont val="Tahoma"/>
            <family val="2"/>
          </rPr>
          <t>Total costo directo multiplicado por el AIU</t>
        </r>
        <r>
          <rPr>
            <sz val="8"/>
            <color indexed="81"/>
            <rFont val="Tahoma"/>
            <family val="2"/>
          </rPr>
          <t xml:space="preserve">
</t>
        </r>
      </text>
    </comment>
    <comment ref="T1365" authorId="0" shapeId="0">
      <text>
        <r>
          <rPr>
            <sz val="8"/>
            <color indexed="81"/>
            <rFont val="Tahoma"/>
            <family val="2"/>
          </rPr>
          <t>Sumatoria costo directo y costo indirecto</t>
        </r>
        <r>
          <rPr>
            <sz val="8"/>
            <color indexed="81"/>
            <rFont val="Tahoma"/>
            <family val="2"/>
          </rPr>
          <t xml:space="preserve">
</t>
        </r>
      </text>
    </comment>
    <comment ref="T1366" authorId="0" shapeId="0">
      <text>
        <r>
          <rPr>
            <sz val="8"/>
            <color indexed="81"/>
            <rFont val="Tahoma"/>
            <family val="2"/>
          </rPr>
          <t>Valor total actividad multiplicado por la cantidad</t>
        </r>
        <r>
          <rPr>
            <sz val="8"/>
            <color indexed="81"/>
            <rFont val="Tahoma"/>
            <family val="2"/>
          </rPr>
          <t xml:space="preserve">
</t>
        </r>
      </text>
    </comment>
    <comment ref="T1418" authorId="0" shapeId="0">
      <text>
        <r>
          <rPr>
            <sz val="8"/>
            <color indexed="81"/>
            <rFont val="Tahoma"/>
            <family val="2"/>
          </rPr>
          <t>Sumatoria de los subtotales</t>
        </r>
      </text>
    </comment>
    <comment ref="T1419" authorId="0" shapeId="0">
      <text>
        <r>
          <rPr>
            <sz val="8"/>
            <color indexed="81"/>
            <rFont val="Tahoma"/>
            <family val="2"/>
          </rPr>
          <t>Total costo directo multiplicado por el AIU</t>
        </r>
        <r>
          <rPr>
            <sz val="8"/>
            <color indexed="81"/>
            <rFont val="Tahoma"/>
            <family val="2"/>
          </rPr>
          <t xml:space="preserve">
</t>
        </r>
      </text>
    </comment>
    <comment ref="T1420" authorId="0" shapeId="0">
      <text>
        <r>
          <rPr>
            <sz val="8"/>
            <color indexed="81"/>
            <rFont val="Tahoma"/>
            <family val="2"/>
          </rPr>
          <t>Sumatoria costo directo y costo indirecto</t>
        </r>
        <r>
          <rPr>
            <sz val="8"/>
            <color indexed="81"/>
            <rFont val="Tahoma"/>
            <family val="2"/>
          </rPr>
          <t xml:space="preserve">
</t>
        </r>
      </text>
    </comment>
    <comment ref="T1421" authorId="0" shapeId="0">
      <text>
        <r>
          <rPr>
            <sz val="8"/>
            <color indexed="81"/>
            <rFont val="Tahoma"/>
            <family val="2"/>
          </rPr>
          <t>Valor total actividad multiplicado por la cantidad</t>
        </r>
        <r>
          <rPr>
            <sz val="8"/>
            <color indexed="81"/>
            <rFont val="Tahoma"/>
            <family val="2"/>
          </rPr>
          <t xml:space="preserve">
</t>
        </r>
      </text>
    </comment>
    <comment ref="T1473" authorId="0" shapeId="0">
      <text>
        <r>
          <rPr>
            <sz val="8"/>
            <color indexed="81"/>
            <rFont val="Tahoma"/>
            <family val="2"/>
          </rPr>
          <t>Sumatoria de los subtotales</t>
        </r>
      </text>
    </comment>
    <comment ref="T1474" authorId="0" shapeId="0">
      <text>
        <r>
          <rPr>
            <sz val="8"/>
            <color indexed="81"/>
            <rFont val="Tahoma"/>
            <family val="2"/>
          </rPr>
          <t>Total costo directo multiplicado por el AIU</t>
        </r>
        <r>
          <rPr>
            <sz val="8"/>
            <color indexed="81"/>
            <rFont val="Tahoma"/>
            <family val="2"/>
          </rPr>
          <t xml:space="preserve">
</t>
        </r>
      </text>
    </comment>
    <comment ref="T1475" authorId="0" shapeId="0">
      <text>
        <r>
          <rPr>
            <sz val="8"/>
            <color indexed="81"/>
            <rFont val="Tahoma"/>
            <family val="2"/>
          </rPr>
          <t>Sumatoria costo directo y costo indirecto</t>
        </r>
        <r>
          <rPr>
            <sz val="8"/>
            <color indexed="81"/>
            <rFont val="Tahoma"/>
            <family val="2"/>
          </rPr>
          <t xml:space="preserve">
</t>
        </r>
      </text>
    </comment>
    <comment ref="T1476" authorId="0" shapeId="0">
      <text>
        <r>
          <rPr>
            <sz val="8"/>
            <color indexed="81"/>
            <rFont val="Tahoma"/>
            <family val="2"/>
          </rPr>
          <t>Valor total actividad multiplicado por la cantidad</t>
        </r>
        <r>
          <rPr>
            <sz val="8"/>
            <color indexed="81"/>
            <rFont val="Tahoma"/>
            <family val="2"/>
          </rPr>
          <t xml:space="preserve">
</t>
        </r>
      </text>
    </comment>
    <comment ref="T1528" authorId="0" shapeId="0">
      <text>
        <r>
          <rPr>
            <sz val="8"/>
            <color indexed="81"/>
            <rFont val="Tahoma"/>
            <family val="2"/>
          </rPr>
          <t>Sumatoria de los subtotales</t>
        </r>
      </text>
    </comment>
    <comment ref="T1529" authorId="0" shapeId="0">
      <text>
        <r>
          <rPr>
            <sz val="8"/>
            <color indexed="81"/>
            <rFont val="Tahoma"/>
            <family val="2"/>
          </rPr>
          <t>Total costo directo multiplicado por el AIU</t>
        </r>
        <r>
          <rPr>
            <sz val="8"/>
            <color indexed="81"/>
            <rFont val="Tahoma"/>
            <family val="2"/>
          </rPr>
          <t xml:space="preserve">
</t>
        </r>
      </text>
    </comment>
    <comment ref="T1530" authorId="0" shapeId="0">
      <text>
        <r>
          <rPr>
            <sz val="8"/>
            <color indexed="81"/>
            <rFont val="Tahoma"/>
            <family val="2"/>
          </rPr>
          <t>Sumatoria costo directo y costo indirecto</t>
        </r>
        <r>
          <rPr>
            <sz val="8"/>
            <color indexed="81"/>
            <rFont val="Tahoma"/>
            <family val="2"/>
          </rPr>
          <t xml:space="preserve">
</t>
        </r>
      </text>
    </comment>
    <comment ref="T1531" authorId="0" shapeId="0">
      <text>
        <r>
          <rPr>
            <sz val="8"/>
            <color indexed="81"/>
            <rFont val="Tahoma"/>
            <family val="2"/>
          </rPr>
          <t>Valor total actividad multiplicado por la cantidad</t>
        </r>
        <r>
          <rPr>
            <sz val="8"/>
            <color indexed="81"/>
            <rFont val="Tahoma"/>
            <family val="2"/>
          </rPr>
          <t xml:space="preserve">
</t>
        </r>
      </text>
    </comment>
    <comment ref="T1583" authorId="0" shapeId="0">
      <text>
        <r>
          <rPr>
            <sz val="8"/>
            <color indexed="81"/>
            <rFont val="Tahoma"/>
            <family val="2"/>
          </rPr>
          <t>Sumatoria de los subtotales</t>
        </r>
      </text>
    </comment>
    <comment ref="T1584" authorId="0" shapeId="0">
      <text>
        <r>
          <rPr>
            <sz val="8"/>
            <color indexed="81"/>
            <rFont val="Tahoma"/>
            <family val="2"/>
          </rPr>
          <t>Total costo directo multiplicado por el AIU</t>
        </r>
        <r>
          <rPr>
            <sz val="8"/>
            <color indexed="81"/>
            <rFont val="Tahoma"/>
            <family val="2"/>
          </rPr>
          <t xml:space="preserve">
</t>
        </r>
      </text>
    </comment>
    <comment ref="T1585" authorId="0" shapeId="0">
      <text>
        <r>
          <rPr>
            <sz val="8"/>
            <color indexed="81"/>
            <rFont val="Tahoma"/>
            <family val="2"/>
          </rPr>
          <t>Sumatoria costo directo y costo indirecto</t>
        </r>
        <r>
          <rPr>
            <sz val="8"/>
            <color indexed="81"/>
            <rFont val="Tahoma"/>
            <family val="2"/>
          </rPr>
          <t xml:space="preserve">
</t>
        </r>
      </text>
    </comment>
    <comment ref="T1586" authorId="0" shapeId="0">
      <text>
        <r>
          <rPr>
            <sz val="8"/>
            <color indexed="81"/>
            <rFont val="Tahoma"/>
            <family val="2"/>
          </rPr>
          <t>Valor total actividad multiplicado por la cantidad</t>
        </r>
        <r>
          <rPr>
            <sz val="8"/>
            <color indexed="81"/>
            <rFont val="Tahoma"/>
            <family val="2"/>
          </rPr>
          <t xml:space="preserve">
</t>
        </r>
      </text>
    </comment>
  </commentList>
</comments>
</file>

<file path=xl/sharedStrings.xml><?xml version="1.0" encoding="utf-8"?>
<sst xmlns="http://schemas.openxmlformats.org/spreadsheetml/2006/main" count="4969" uniqueCount="307">
  <si>
    <t>ITEM</t>
  </si>
  <si>
    <t>DESCRIPCION</t>
  </si>
  <si>
    <t>CANTIDAD</t>
  </si>
  <si>
    <t>UNIDAD DE MEDIDA</t>
  </si>
  <si>
    <t xml:space="preserve">VR. UNITARIO </t>
  </si>
  <si>
    <t>VR. TOTAL</t>
  </si>
  <si>
    <t>M2</t>
  </si>
  <si>
    <t>UN</t>
  </si>
  <si>
    <t>ML</t>
  </si>
  <si>
    <t>CASINO</t>
  </si>
  <si>
    <t>POSCOSECHA</t>
  </si>
  <si>
    <t>LABORATORIO AMBIENTAL</t>
  </si>
  <si>
    <t>VARIOS</t>
  </si>
  <si>
    <t xml:space="preserve">SUMINISTRO E INSTALACION DE FLANCHE EN ACERO GALVANIZADO 25 X 240 CALIBRE 26 Y ELEMENTOS DE ANCLAJE Y FIJACION EN CUBIERTAS DE HASTA 6 METROS DE ALTO,  INCLUYE ANDAMIOS, LINEAS DE VIDA Y TODOS LOS MATERIALES, MANO DE OBRA, ELEMENTOS DE SEGURIDAD INDUSTRIAL PARA SU CORRECTA INSTALACION </t>
  </si>
  <si>
    <t>ALOJAMIENTO ANTIGUO</t>
  </si>
  <si>
    <t>TOTAL COSTO DIRECTO</t>
  </si>
  <si>
    <t>UTILIDAD</t>
  </si>
  <si>
    <t>IVA SOBRE UTILIDAD</t>
  </si>
  <si>
    <t>TOTAL PRESUPUESTO</t>
  </si>
  <si>
    <t>TOTAL COSTO INDIRECTO</t>
  </si>
  <si>
    <t>DESMONTE APARATOS SANITARIOS, INCLUYE  DESCONEXION DE TUBERIA, CARGUE, RETIRO Y DISPOSICION FINAL DE MATERIAL SOBRANTE</t>
  </si>
  <si>
    <t>LIMPIEZA Y DESMANCHADO DE PISOS ,DESMANCHADO DE INODORO, MEDIANTE LA UTILIZACIÓN DE SUSTANCIAS QUÍMICAS, LIMPIEZA DE ENCHAPE DE PARED, LIMPIEZA DE JUNTAS O UNIONES, DILATACIONES, LIMPIEZA DE LAVAMANOS, INCLUYE SUSTANCIAS LIMPIADORAS Y TODOS LOS ELEMENTOS REQUERIDOS PARA SU ADECUADA LIMPIEZA</t>
  </si>
  <si>
    <t>BAÑOS AGROINDUSTRIA</t>
  </si>
  <si>
    <t xml:space="preserve">ADMINISTRACION </t>
  </si>
  <si>
    <t>OBJETO:  “CONTRATAR OBRAS PARA EL MANTENIMIENTO DE LAS BATERIAS SANITARIAS Y LOS AMBIENTES DE FORMACIÓNDEL CENTRO AGROPECUARIO LA GRANJA DEL ESPINAL – REGIONAL TOLIMA VIGENCIA 2026”.</t>
  </si>
  <si>
    <t>IMPERMEABILIZACION MUROS INTERNOS,  LIMPIEZA Y RETIRO DE SOBRANTES, APLICACIÓN DE  PAÑETE IMPERMEABILIZADO Y PINTURA EPOXICA DEL AREA INTERVENIDA</t>
  </si>
  <si>
    <t>AMBIENTE FORMACION TRABAJO SEGURO EN ALTURAS</t>
  </si>
  <si>
    <t>ALOJAMIENTOS MIXTOS</t>
  </si>
  <si>
    <t>SUMINISTRO E INSTALACION SANITARIOS AHORRADORES TIPO CORONA O SIMILAR, INCLUYE TAPA, ACCESORIOS, TUBERIAS Y TODOS LOS ELEMENTOS NECESARIOS PARA SU CORRECTA INSTALACION IN FUNCIONAMIENTO</t>
  </si>
  <si>
    <t>PORTERIA TECNOPARQUE</t>
  </si>
  <si>
    <t>HOMBRES FRENTE A GUADUA</t>
  </si>
  <si>
    <t>MUJERES FRENTE A GUADUA</t>
  </si>
  <si>
    <t>CABAÑAS</t>
  </si>
  <si>
    <t>AREA DE LAVANDERIAS</t>
  </si>
  <si>
    <t>APRENDICES CASINO</t>
  </si>
  <si>
    <t>PORCINOS</t>
  </si>
  <si>
    <t>BAÑOS HOMBRES ADMINISTRATIVOS</t>
  </si>
  <si>
    <t>INSTRUCTORES HOMBRES</t>
  </si>
  <si>
    <t>INSTRUCTORES MUJERES</t>
  </si>
  <si>
    <t>LAVANDERIAS</t>
  </si>
  <si>
    <t>CASA AGRICOLA</t>
  </si>
  <si>
    <t>SELLO DE PUNTO DE FILTRACIÓN DE AGUA - GOTERA EN CUBIERTA ALTURA MÁXIMA 7 METROS, INCLUYE LIMPIEZA DEL ÁREA, APLICACIÓN DE RESINA IMPERMEABLE RESISTENTE AL SOL Y/O CINTA IMPERMEABILIZANTE AUTOAADHESIVA Y/O CINTA ASFALTICA IMPERMEABILIZANTE TAPAGOTERAS Y/O TRATAMIENTO ESPECIAL. ESTA ACTIVIDAD INCLUYE TODOS LOS ELEMENTOS DE SEGURIDAD, ANDAMIOS, LINEAS DE VIDA MATERIALES, MANO DE OBRA Y TODO LO NECESARIO PARA EL SELLADO DE LAS FILTRACIONES.</t>
  </si>
  <si>
    <t>SUMINISTRO E INSTALACION ORINAL, INCLUYE TODOS LOS ELEMENTOS NECESARIOS PARA SU CORRECTO FUNCIONAMIENTO</t>
  </si>
  <si>
    <t xml:space="preserve">SUMINISTRO E INSTALACION LAVAMANOS DE PEDESTAL TIPO CORONA O SIMILAR, INCLUYE GRIFERIA, ACCESORIOS Y TODOS LOS ELEMENTOS NECESARIOS PARA SU CORRECTA INSTALACION Y FUNCIONAMIENTO </t>
  </si>
  <si>
    <t>SUMINISTRO E INSTALACION PUNTOS HIDRAULICOS</t>
  </si>
  <si>
    <t>DEMOLICION MURO EXISTENTE, INCLUYE RETIRO DE MATERIAL DE DEMOLICION</t>
  </si>
  <si>
    <t>SUMINISTRO E INSTALACION PUERTA 1,50 X 2,0 M.</t>
  </si>
  <si>
    <t>GIL-F-061
V.1</t>
  </si>
  <si>
    <t>ANÁLISIS DE PRECIOS UNITARIOS</t>
  </si>
  <si>
    <t>A. DATOS GENERALES</t>
  </si>
  <si>
    <t>CONTRATO No:</t>
  </si>
  <si>
    <t>DE</t>
  </si>
  <si>
    <t>FECHA INICIO</t>
  </si>
  <si>
    <t>FECHA TERMINACIÓN</t>
  </si>
  <si>
    <t>OBJETO DEL CONTRATO:</t>
  </si>
  <si>
    <t>CONTRATISTA:</t>
  </si>
  <si>
    <t>INTERVENTOR:</t>
  </si>
  <si>
    <t>SUPERVISOR:</t>
  </si>
  <si>
    <t>B. DATOS ESPECIFICOS</t>
  </si>
  <si>
    <t>Item</t>
  </si>
  <si>
    <t>Descripción</t>
  </si>
  <si>
    <t>Unidad</t>
  </si>
  <si>
    <t>Cantidad</t>
  </si>
  <si>
    <t>LOCALIZACIÓN, TRAZADO Y REPLANTEO</t>
  </si>
  <si>
    <t>1.  Equipo</t>
  </si>
  <si>
    <t>Marca</t>
  </si>
  <si>
    <t>Tipo</t>
  </si>
  <si>
    <t>Tarifa/Hora</t>
  </si>
  <si>
    <t>Rendimiento</t>
  </si>
  <si>
    <t>Vr. Unitario</t>
  </si>
  <si>
    <t>HERRAMIENTA MENOR</t>
  </si>
  <si>
    <t>SUBTOTAL</t>
  </si>
  <si>
    <t>2.  Materiales</t>
  </si>
  <si>
    <t>Precio Unit.</t>
  </si>
  <si>
    <t>Vr Unitario</t>
  </si>
  <si>
    <t>3. Transportes</t>
  </si>
  <si>
    <t>Material</t>
  </si>
  <si>
    <t>Vol. o Peso</t>
  </si>
  <si>
    <t>Distancia</t>
  </si>
  <si>
    <t>m2 o Ton/Km</t>
  </si>
  <si>
    <t>Tarifa</t>
  </si>
  <si>
    <t>4. Mano de Obra</t>
  </si>
  <si>
    <t>Trabajador</t>
  </si>
  <si>
    <t>Jornal</t>
  </si>
  <si>
    <t>Prestac.</t>
  </si>
  <si>
    <t>hc</t>
  </si>
  <si>
    <t>HORA CUADRILLA AA - ALBAÑILERIA</t>
  </si>
  <si>
    <t>AU CONTRACTUAL</t>
  </si>
  <si>
    <t xml:space="preserve">VALOR TOTAL ACTIVIDAD </t>
  </si>
  <si>
    <t xml:space="preserve">VALOR RECURSOS NECESARIOS PARA LA EJECUCIÓN DE LA ACTIVIDAD </t>
  </si>
  <si>
    <t>Firma:</t>
  </si>
  <si>
    <t>M3</t>
  </si>
  <si>
    <t>DIRECCIÓN ADMINISTRATIVA Y FINANCIERA
GRUPO CONSTRUCCIONES</t>
  </si>
  <si>
    <t xml:space="preserve">CERAMICA BLANCA 20 X 20 </t>
  </si>
  <si>
    <t>PEGACOR BLANCO</t>
  </si>
  <si>
    <t>KG</t>
  </si>
  <si>
    <t>MORTERO 1:3</t>
  </si>
  <si>
    <t>SUMINSITRO E INSTALACION GUARDAESCOBA  BALDOSA CERAMICA</t>
  </si>
  <si>
    <t>HIDROLAVADORA</t>
  </si>
  <si>
    <t>BLOQUE A</t>
  </si>
  <si>
    <t>SUMINISTRO E INSTALACION PUERTAS METALICAS DE 1M*2M., INCLUYE MARCO, PINTURA CON ANTICORROSIVO Y ACABADO EN ESMALTE VERDE A 2 MANOS</t>
  </si>
  <si>
    <t>DEMOLICION MURO PARA VANO PUERTA, INCLUYE RETIRO DE ESCOMBROS</t>
  </si>
  <si>
    <t>RESANE Y PINTURA DE MUROS INTERIORES</t>
  </si>
  <si>
    <t>CONCRETO DE 3000 PSI PARA VIGUETAS Y COLUMNETAS</t>
  </si>
  <si>
    <t>ACERO DE REFUERZO</t>
  </si>
  <si>
    <t>ADRIANA MAGALY CAMACHO PARRA</t>
  </si>
  <si>
    <t>UN.</t>
  </si>
  <si>
    <t>CEMENTO BLANCO</t>
  </si>
  <si>
    <t>ACOPLE PARA SANITARIO</t>
  </si>
  <si>
    <t>UND</t>
  </si>
  <si>
    <t>SANITARIO AHORRADOR ALONGADO, INCLUY GRIFERIA</t>
  </si>
  <si>
    <t>ACCESORIOS VARIOS</t>
  </si>
  <si>
    <t>GL</t>
  </si>
  <si>
    <t>Desmanchador desincrustante</t>
  </si>
  <si>
    <t>lt</t>
  </si>
  <si>
    <t>IMPERMEABILIZANTE PARA MUROS TIPO SIKA IMPER MUR O SIMILAR</t>
  </si>
  <si>
    <t>PINTURA TIPO KORAZA O SIMILAR</t>
  </si>
  <si>
    <t>GAL</t>
  </si>
  <si>
    <t xml:space="preserve">PINTURA EPOXICA PROTECCION AREAS ASEPTICAS </t>
  </si>
  <si>
    <t>MORTERO 1:4</t>
  </si>
  <si>
    <t>BLOQUE No. 5 P-H TRADICIONAL ESTRIADO 33 X 11.5 X 23</t>
  </si>
  <si>
    <t xml:space="preserve">Para constancia de lo anterior, se firma la presente acta bajo la responsabilidad expresa de los que intervienen en ella, de  conformidad  con las funciones  desempeñadas por cada uno de los mismos,  de acuerdo con el manual de interventoría, en el Espinal Tolima  a los  veintiseis (26 ) días, del mes febrero del año 2026. </t>
  </si>
  <si>
    <t>CONSTRUCCION MURO EN BLOQUE No. 5</t>
  </si>
  <si>
    <t>MECANIZACION</t>
  </si>
  <si>
    <t>DESMONTE Y RETIRO DE CANALES EN MAL ESTADO EXISTENTES Y ELEMENTOS DE FIJACIÓN, INCLUYE ANDAMIOS, LINEAS DE VIDA Y TODOS LOS MATERIALES, MANO DE OBRA, ELEMENTOS DE SEGURIDAD INDUSTRIAL PARA SU CORRECTA EJECUCIÓN</t>
  </si>
  <si>
    <t>PODA</t>
  </si>
  <si>
    <t>BLOQUE ADMINISTRATIVO</t>
  </si>
  <si>
    <t>CONCRETO DE 3000 PSI PARA PEDESTALES</t>
  </si>
  <si>
    <t>AUTOEVALUACION</t>
  </si>
  <si>
    <t>LIMPIEZA PERIODICA  DE CUBIERTA CARA INTERIOR  Y  ESTRUCTURA DE CUBIERTA EN UN AREA DE 1398 METROS CUADRADOS, INCLUYE PERSONAL CERTIFICADO, ANDAMIOS CERTIFICADOS Y TODOS LOS INSUMOS NECESARIOS PARA SU CORRECTA EJECUCION</t>
  </si>
  <si>
    <t>ENFERMERIA</t>
  </si>
  <si>
    <t>BAÑO HOMBRES ADMINISTRATIVOS</t>
  </si>
  <si>
    <t>SUMINISTRO E INSTALACION MARCO Y PUERTA EN ALUMINIO PARA BAÑO APRENDICES MUJERES, INCLUYE DESMONTE DE PUERTA EXISTENTE, BISAGRAS, VIDRIO, CERRADURA Y TODOS LOS ELEMENTOS NECESARIOS PARA SU CORRECTO FUNCIONAMIENTO</t>
  </si>
  <si>
    <t>BATERIAS</t>
  </si>
  <si>
    <t>DIF.</t>
  </si>
  <si>
    <t>LAVAMANOS DE PEDESTAL TIPO CORONA O SIMILAR</t>
  </si>
  <si>
    <t>GRIFERIA Y ACCESORIOS</t>
  </si>
  <si>
    <t>7.2</t>
  </si>
  <si>
    <t>PAÑETE IMPERMEABILIZADO SOBRE MURO 1:3</t>
  </si>
  <si>
    <t>CONCRETADORA DE TROMPO 3 SACOS</t>
  </si>
  <si>
    <t>VIBRADOR CONCRETO GASOLINA 3-4M 25-40MM</t>
  </si>
  <si>
    <t>AGUA</t>
  </si>
  <si>
    <t>LT</t>
  </si>
  <si>
    <t>ARENA</t>
  </si>
  <si>
    <t>CEMENTO</t>
  </si>
  <si>
    <t>TRITURADO</t>
  </si>
  <si>
    <t>FORMALETA</t>
  </si>
  <si>
    <t>LIJA DE AGUA No. 180</t>
  </si>
  <si>
    <t>ANDAMIO MULTIDIRECCIONAL DE CARGA CERTIFICADO T-4M</t>
  </si>
  <si>
    <t>0,08 $/H</t>
  </si>
  <si>
    <t>PINTURA ESMALTE SOBRE MURO TRES MANOS</t>
  </si>
  <si>
    <t xml:space="preserve">ESMALTE </t>
  </si>
  <si>
    <t>SUMINISTRO Y COLOCACION DE ACERO DE REFUERZO, INCLUYE SUMINISTRO, FIGURADO, INSTALACION Y ANCLAJE</t>
  </si>
  <si>
    <t>Alambre negro cal 18</t>
  </si>
  <si>
    <t>Acero Fy = 420 MPa (60.000 psi) d&gt; 1/4"</t>
  </si>
  <si>
    <t>AMBIENTE DE FORMACION GANADERIA</t>
  </si>
  <si>
    <t>MANTENIMIENTO Y PINTURA CON ANTICORROSIVO Y ESMALTE DE LA ESTRUCTURA DE CUBIERTA DEL CORRAL DE TORILES</t>
  </si>
  <si>
    <t>SUBCONTRATO A TODO COSTO SUMINISTRO E INSTALACIN PUERTA EN ALUMINIO DE 1,50 X 2 M., INCLUYE MARCO, CERRADURA Y TODOS LOS ELEMENTOS NECESARIOS PARA SU CORRECTO FUNCIONAMIENTO</t>
  </si>
  <si>
    <t>un.</t>
  </si>
  <si>
    <t>ADAPTADOR HEMBRA IM CPVC 1/2 C X R</t>
  </si>
  <si>
    <t>CODO 90° 1/2 CPVC</t>
  </si>
  <si>
    <t>LIMPIADOR PARA PVC Y CPVC (1/4 GL.)</t>
  </si>
  <si>
    <t>SOLDADURA CPVC FGG NTC 4455 (1/8 GL.)</t>
  </si>
  <si>
    <t>TUBO CPV ULTRATEMP 1/2</t>
  </si>
  <si>
    <t>SALIDA SANITARIA 2" PARA LAVADORAS</t>
  </si>
  <si>
    <t>LIMPIADOR PARA PVC Y CPVC (1/4GL.)</t>
  </si>
  <si>
    <t>SOLDADURA PVC NTC 576 (1/8 GL,)</t>
  </si>
  <si>
    <t>TAPON DE PRUEBA PVC SANITARIA 2"</t>
  </si>
  <si>
    <t>TUBO PVC SANITARIO 2"</t>
  </si>
  <si>
    <t>YEE PVC SANITARIA 2"</t>
  </si>
  <si>
    <t>CODO 90° 1/4 PVC SANITARIO C X C 2"</t>
  </si>
  <si>
    <t>HORA CUADRILLA BB - INSTALACIONES</t>
  </si>
  <si>
    <t>PUNTO SALIDA SECADORA</t>
  </si>
  <si>
    <t>PASTA FUNDEBTE (8 ONZAS)</t>
  </si>
  <si>
    <t>SOLDADURA ESTAÑO ANTIMONIO 95/5</t>
  </si>
  <si>
    <t>TAPON COBRE 1/2"</t>
  </si>
  <si>
    <t>TUBO COBRE TIPO L 1/2"</t>
  </si>
  <si>
    <t>LB.</t>
  </si>
  <si>
    <t xml:space="preserve">UN. </t>
  </si>
  <si>
    <t>M</t>
  </si>
  <si>
    <t>SALIDA TOMA CORRIENTE DOBLE EN MURO</t>
  </si>
  <si>
    <t>ADAPTADOR TERMINAL CONDUIT 3/4</t>
  </si>
  <si>
    <t>ALAMBRE COBRE SUAVE Y DURO DESNUDO 12 AWG</t>
  </si>
  <si>
    <t>CABLE COBRE THHN/THWN-2 90°C 660 V 12 AWG</t>
  </si>
  <si>
    <t>CAJA 5800 - 5 SALIDAS 3/4 FUNDIDA</t>
  </si>
  <si>
    <t>CINTA AISLANTE N15 PVC (20M) NEGRA</t>
  </si>
  <si>
    <t>CONECTOR TIPO RESORTE GRIS 14 - 10 AWG</t>
  </si>
  <si>
    <t>LIMPIADOR REMOVEDOR PVC (1/4 GL.)</t>
  </si>
  <si>
    <t>SOLDADURA PVC WET BONDING (1,8 GL.)</t>
  </si>
  <si>
    <t>M.</t>
  </si>
  <si>
    <t>TOMA DOBLE</t>
  </si>
  <si>
    <t xml:space="preserve">TUBO CONDUIT PVC 3/4" </t>
  </si>
  <si>
    <t>ML.</t>
  </si>
  <si>
    <t>VOLQUETA</t>
  </si>
  <si>
    <t>DESMONTE MUROS DE SUPERBOARD, INCLUYE RETIRO</t>
  </si>
  <si>
    <t>SUMINISTRO E  INSTALACION SUPERBOARD A 2 CARAS, INCLUYE ARREGLO DE ESTRUCTURAS DE SOPORTE, MASILLADO, ENCINTADO, LIJADO Y PINTURA A 2 MANOS</t>
  </si>
  <si>
    <t>LAMINA DRYWALL SUPERBOARD 8 MM X 2440 MM X 1220 MM</t>
  </si>
  <si>
    <t>TOPEX CINTA PAPEL 75 METROS X 50 MM CAJA DE 10 UNIDADES</t>
  </si>
  <si>
    <t>TORNILLOS AUTOROSCANTE DE 6 X 1" PARA DRY WALL PUNTA BROCA</t>
  </si>
  <si>
    <t>PERFIL CANAL ESTRUCTURAL PARA LÁMINA FIBROCEMENTOS EN SISTEMAS LIVIANOS (89 MM) 2,44 M.</t>
  </si>
  <si>
    <t xml:space="preserve">VINILO TIPO 1 </t>
  </si>
  <si>
    <t>CAJA</t>
  </si>
  <si>
    <t>LAVA</t>
  </si>
  <si>
    <t>ORINAL</t>
  </si>
  <si>
    <t>SUMINISTRO E INSTALACION PUERTAS EN ALUMINIO</t>
  </si>
  <si>
    <t>SUBCONTRATO A TODO COSTOS SUMINISTRO, TRANSPORTE E INSTALACIÓN PUERTAS EN ALUMINIO DE 2.60*1,2</t>
  </si>
  <si>
    <t>9.1</t>
  </si>
  <si>
    <t>DESMONTE, AJUSTE, REINTALACION Y PINTURA DE MARCOS, PUERTAS Y  VENTANAS METALICAS</t>
  </si>
  <si>
    <t xml:space="preserve">ANTICORROSIVO </t>
  </si>
  <si>
    <t>HORA CUADRILLA METALICAS</t>
  </si>
  <si>
    <t>EQUIPO DE SOLDADURA</t>
  </si>
  <si>
    <t>SOLDADURA ELÉCTRICA DE 3/32 68 BARRAS</t>
  </si>
  <si>
    <t xml:space="preserve">DISOLVENTE </t>
  </si>
  <si>
    <t>ANDAMIO MULTIDIRECCIOONAL DE CARGA CERTIFICADO T4M</t>
  </si>
  <si>
    <t>COMPRESOR DE AIRE 100 lb MOTOR ELECTRICO 2 HP</t>
  </si>
  <si>
    <t>DESMONTE DE LAMINAS DE ICOPOR EN MAL ESTADO Y SUMINISTRO E INSTALACION DE LAMINAS DE ICOPOR, INCLUYE CORRECCIÓN DE ESTRUCTURA DE SOPORTE</t>
  </si>
  <si>
    <t>CANAL BASE 9  X244 M CAL. 26</t>
  </si>
  <si>
    <t>CARGA FULMINANTE FUERTE + CLAVO BAJA VELOCIDAD 5/16 X</t>
  </si>
  <si>
    <t>CINTA PAPEL 75 METROS X 50 MM</t>
  </si>
  <si>
    <t>IMPERMEABILIZANTE INTEGRAL MORTERO - CONCRETO MASTER</t>
  </si>
  <si>
    <t>LIJA DE AGUA 150 SUPER</t>
  </si>
  <si>
    <t>MASILLA READYMAS CUÑETE (28KG) KNAUF</t>
  </si>
  <si>
    <t>PARAL BASE 9 (244M) CAL. 26</t>
  </si>
  <si>
    <t>PLACA DE YESO ST 1/2 1,22 X 2,44 M 12,7 MM KNAUF</t>
  </si>
  <si>
    <t xml:space="preserve">TONILLO 7 X 7/16 </t>
  </si>
  <si>
    <t>TORNILLO GRABBER 6 X 1</t>
  </si>
  <si>
    <t>HORA CUADRILLA GG - DRYWALL</t>
  </si>
  <si>
    <t>KG.</t>
  </si>
  <si>
    <t>RL.</t>
  </si>
  <si>
    <t>CONSTRUCCION MUROS EN DRYWALL DOBLE CARA E = 12 CM. , INCLUYE ELEMENTOS DE FIJACIÓN Y AISLANTE TERMICO - ACUSTICO TIPO FRESCASA, MASILLADO, ENCINTANDO, LIJADO Y PINTURA VINILO A 2 MANOS</t>
  </si>
  <si>
    <t>9.5</t>
  </si>
  <si>
    <t>LÁMINA DE CIELO RASO ICOPOR TERMOFERMADA</t>
  </si>
  <si>
    <t>FRESCASA 2 1/2"</t>
  </si>
  <si>
    <t>9.6</t>
  </si>
  <si>
    <t>ESTUCO PLÁSTICO INTERIOR CANECA (5 GAL)</t>
  </si>
  <si>
    <t>LIJA DE PINTURA GRANO 180</t>
  </si>
  <si>
    <t>HORA CUADRILLA CC - PINTURAS</t>
  </si>
  <si>
    <t>0,1 $/H</t>
  </si>
  <si>
    <t>0,9 $/H</t>
  </si>
  <si>
    <t>WASH PRIMER</t>
  </si>
  <si>
    <t>ESMALTE</t>
  </si>
  <si>
    <t>ELEMENTOS DE FIJACION</t>
  </si>
  <si>
    <t>ESTRUCTURA METALICA CORRAL TORILES GANADERIA</t>
  </si>
  <si>
    <t>PERFILES</t>
  </si>
  <si>
    <t>LONG</t>
  </si>
  <si>
    <t>TOTAL</t>
  </si>
  <si>
    <t>VERTICALES</t>
  </si>
  <si>
    <t>CORREAS</t>
  </si>
  <si>
    <t>CUCHILAS HORIZONTAL</t>
  </si>
  <si>
    <t>CUCHILLAS INCLINADAS</t>
  </si>
  <si>
    <t>CERCHA 1</t>
  </si>
  <si>
    <t>CERCHA 2</t>
  </si>
  <si>
    <t>CERCHA 3</t>
  </si>
  <si>
    <t>PUERTA HORIZONTAL</t>
  </si>
  <si>
    <t>PUERTA VERTICAL</t>
  </si>
  <si>
    <t>TOTAL ML</t>
  </si>
  <si>
    <t>CANAL EN LAMINA GALVANIZADA CALIBRE 20 D = 0,90 MTS</t>
  </si>
  <si>
    <t>SUMINISTRO Y INSTALACIÓN CANALES EN LAMINA GALVANIZADA CALIBRE 20, D=090 MTS, ACABADO CON WASH PRIMER Y PINTURA ESMLATE MATE, INCLUYE ELEMENTOS DE FIJACIÓN</t>
  </si>
  <si>
    <t>SUMINISTRO Y INSTALACIÓN CANALES EN LAMINA GALVANIZADA CALIBRE 20, D=0,90 MTS, ACABADO CON WASH PRIMER Y PINTURA ESMLATE MATE, INCLUYE ELEMENTOS DE FIJACIÓN</t>
  </si>
  <si>
    <t>SUMINISTRO E INSTALACIÓN BAJANTE DE AGUAS LLUVIAS DE 6"</t>
  </si>
  <si>
    <t>10.3</t>
  </si>
  <si>
    <t>PERNO EN U 6 ROSCA 5/16</t>
  </si>
  <si>
    <t>SOLDADURA PVC NTC 576 (1/8 GL.)</t>
  </si>
  <si>
    <t>TUBO PVC SANITARIO 6"</t>
  </si>
  <si>
    <t>UNION SANITARIA PVC  6"</t>
  </si>
  <si>
    <t>SUMINISTRO E INSTALACIÓN DE MALLA DE PROTECCIÓN PARA CANAL A&lt;=0.45 MTS</t>
  </si>
  <si>
    <t>MALLA ZARANDA</t>
  </si>
  <si>
    <t>TORNILLO</t>
  </si>
  <si>
    <t>SUBCONTRATO A TODO COSTOS SUMINISTRO, TRANSPORTE E INSTALACIÓN MARCO Y PUERTA EN ALUMINIO INCLUYE DESMONTE PUERTA EXISTENTE, BISAGRAS, VIDRIO, CERRADURA Y TODOS LOS ELEMENTOS NECESARIOS PARA SU CORRECTO FUNCIONAMIENTO</t>
  </si>
  <si>
    <t>11.1</t>
  </si>
  <si>
    <t>ANDAMIO MULTIDIRECCIONAL DE CARGA CERTIFICADO T4M</t>
  </si>
  <si>
    <t xml:space="preserve">ESTRUCTURA METALICA DE SOPORTE </t>
  </si>
  <si>
    <t xml:space="preserve">TUBO ESTRUCTURAL CUADRADO 100 X 1OO , 2,5 MM CL 12 X 6 Mubo Estructural Cuadrado 100 x 100 x 2.5mm C12 </t>
  </si>
  <si>
    <t>LIMPIEZA  DE CARA INTERIOR  CUBIERTA Y  ESTRUCTURA DE CUBIERTA,  INCLUYE PERSONAL CALIFICADO, ANDAMIOS CERTIFICADOS Y TODOS LOS INSUMOS NECESARIOS PARA SU CORRECTA EJECUCION</t>
  </si>
  <si>
    <t>SUMINISTRO Y COLOCACION BALDOSA CERAMICA TRAFICO PESADO, INCLUYE MORTERO DE NIVELACION Y DE PEGA</t>
  </si>
  <si>
    <t>PEGACOR INTERIORES BLANCO</t>
  </si>
  <si>
    <t>PISO EXTERIOR 45.8 X 45.8CM</t>
  </si>
  <si>
    <t>MORTERO DE NIVELACION, INCLUYE MALLA</t>
  </si>
  <si>
    <t>0,01 $/H</t>
  </si>
  <si>
    <t>PISTOLA</t>
  </si>
  <si>
    <t>DESMONTE GRADUAL COLUMNAS METALICAS ESISTENTES, INCLUYE DEMOLICIÓN DE PISO, RETIRO DE MATERIAL DEMOLIDO, EXCAVACIÓN Y RETIRO  A 0,3 M.;  GATEO DE LA CUBIERTA EN EL PERIDO DE REPOSICIÓN DE CADA ELEMENTO Y SUMINISTRO E INSTALACION DE TUBO ESTRUCTURAL  DE 100 X 100 X 2,5 MM</t>
  </si>
  <si>
    <t>0,03 $/H</t>
  </si>
  <si>
    <t>CINTA IMPERMEABILIZANTE AUDOADHESIVA</t>
  </si>
  <si>
    <t>CINTA ASFALTICA IMPERMEABILIZANTE TAPAGOTERAS</t>
  </si>
  <si>
    <t>Sikafill-12 Power Gris 22kg</t>
  </si>
  <si>
    <t>CANECA</t>
  </si>
  <si>
    <t>FLANCHE EN ACERO GALVANIZADO 25 X 240 CALIBRE 26</t>
  </si>
  <si>
    <t>ELEMENTOS DE ANCLAJE Y FIJACION EN CUBIERTA</t>
  </si>
  <si>
    <t xml:space="preserve">MANTENIMIENTO,REVISIÓN Y AJUSTE DE SER NECESARIO DE LOS PUNTOS HIDRÁULICOS EXISTENTES, EN INODOROS, LAVAMANOS Y DUCHAS. (INCLUYE CAMBIO DE LLAVES, MANGUERAS DE SUMINISTRO DE AGUA, EMPAQUETADURAS, SISTEMAS DE FLOTADOR, BUJES DE CONEXIÓN, POMAS, DUCHAS, SELLOS </t>
  </si>
  <si>
    <t xml:space="preserve">MANTENIMIENTO Y LIMPIEZA DE PUNTOS DE DESAGUE  (LAVAMANOS,ORINALES, INODOROS,DUCHAS), SONDEO DE SIFONES Y TUBERÍA INCLUYE CAMBIO DE LLAVES, Y  RETIRO DE MATERIAL INCRUSTADO EN LA RED SANITARIA,(MEDIANTE LA APLICACIÓN DE SUSTANCIAS QUÍMICAS QUE PERMITAN LA DEGRADACIÓN Y EVACUACIÓN DE OBSTRUCCIONES </t>
  </si>
  <si>
    <t>SUMINISTRO Y COLOCACION PISO ANTIDESLIZANTE EN BAÑOS ADMINISTRATIVOS HOMBRE</t>
  </si>
  <si>
    <t>SUMINISTRO E INSTALACION ENCHAPE PISO BAÑO ADMINISTRATIVO HOMBRES, INCLUYE DESMONTE Y RETIRO  BALDOSA EXISTENTE</t>
  </si>
  <si>
    <t>PISO BALDOSA ANTIDESLIZANTE BLANCA PARA BAÑO</t>
  </si>
  <si>
    <t>VOLQUETA 7 M</t>
  </si>
  <si>
    <t>CONSTRUCCION CIELO RASO EN DRYWALL , INCLUYE ELEMENTOS DE FIJACIÓN, MASILLADO, ENCINTANDO, LIJADO Y PINTURA VINILO A 2 MANOS EN AMBIENTE DE PORCINOS</t>
  </si>
  <si>
    <t>ADMINISTRATIVOS HOMBRES</t>
  </si>
  <si>
    <t>SALA DE INSTRUCTORES</t>
  </si>
  <si>
    <t>CORRECCION DE JUNTAS DE CIELO RASO</t>
  </si>
  <si>
    <t xml:space="preserve">SUMINISTRO EINSTALACION ORINAL, INCLUYE TODOS LOS ELEMENTOS NECESARIOS PARA SU CORRECTO FUNCIONAMIENTO </t>
  </si>
  <si>
    <t>CONSTRUCCION CIELO RASO END RYWALL, INCLUYE ELEMENTOS DE FIJACION, MASILLADO, ENCINTADO, LIJADO YPINTURA VINILO A 2 MANOS EN AMBIENTE DE PORCINOS</t>
  </si>
  <si>
    <t>SUMINISTRO E INSTALACION LAMPARAS LED 0,60 X 0,60, INCLUYE DESMONTE LAMPARAS EXISTENTES</t>
  </si>
  <si>
    <t>PINTURA CIELO RASO EN VINILO TIPO 1  DOS (2) MANOS</t>
  </si>
  <si>
    <t>CENTRO AGROPECUARIO LA GRANJA</t>
  </si>
  <si>
    <t>OFERTA ECONÓMICA</t>
  </si>
  <si>
    <t>OBJETO: CONTRATAR OBRAS MANTENIMIENTO DE BATERIAS SANITARIAS Y AMBIENTES DE FORMACION DEL CENTRO AGROPECUARIO LA GRANJA DEL ESPINAL - REGIONAL TOLIMA VIGENCIA 2026.</t>
  </si>
  <si>
    <t>VALOR UNITARIO OFERTADO</t>
  </si>
  <si>
    <t>VALOR TOTAL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</si>
</sst>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 #,##0.00_-;\-&quot;$&quot;\ * #,##0.00_-;_-&quot;$&quot;\ * &quot;-&quot;??_-;_-@_-"/>
    <numFmt numFmtId="43" formatCode="_-* #,##0.00_-;\-* #,##0.00_-;_-* &quot;-&quot;??_-;_-@_-"/>
    <numFmt numFmtId="164" formatCode="_-* #,##0_-;\-* #,##0_-;_-* &quot;-&quot;??_-;_-@_-"/>
    <numFmt numFmtId="165" formatCode="_-&quot;$&quot;\ * #,##0_-;\-&quot;$&quot;\ * #,##0_-;_-&quot;$&quot;\ * &quot;-&quot;??_-;_-@_-"/>
    <numFmt numFmtId="166" formatCode="&quot;$&quot;\ #,##0.00"/>
    <numFmt numFmtId="167" formatCode="_-* #,##0.0000_-;\-* #,##0.0000_-;_-* &quot;-&quot;??_-;_-@_-"/>
  </numFmts>
  <fonts count="32" x14ac:knownFonts="1">
    <font>
      <sz val="11"/>
      <color theme="1"/>
      <name val="Calibri"/>
      <family val="2"/>
      <scheme val="minor"/>
    </font>
    <font>
      <sz val="11"/>
      <color theme="1"/>
      <name val="Calibri"/>
      <family val="2"/>
      <scheme val="minor"/>
    </font>
    <font>
      <b/>
      <sz val="11"/>
      <color theme="1"/>
      <name val="Century Gothic"/>
      <family val="2"/>
    </font>
    <font>
      <sz val="11"/>
      <color theme="1"/>
      <name val="Century Gothic"/>
      <family val="2"/>
    </font>
    <font>
      <b/>
      <sz val="11"/>
      <color theme="0"/>
      <name val="Century Gothic"/>
      <family val="2"/>
    </font>
    <font>
      <b/>
      <sz val="11"/>
      <color rgb="FF000000"/>
      <name val="Century Gothic"/>
      <family val="2"/>
    </font>
    <font>
      <sz val="11"/>
      <color rgb="FF000000"/>
      <name val="Century Gothic"/>
      <family val="2"/>
    </font>
    <font>
      <sz val="11"/>
      <name val="Century Gothic"/>
      <family val="2"/>
    </font>
    <font>
      <b/>
      <sz val="11"/>
      <name val="Century Gothic"/>
      <family val="2"/>
    </font>
    <font>
      <b/>
      <sz val="12"/>
      <color theme="1"/>
      <name val="Century Gothic"/>
      <family val="2"/>
    </font>
    <font>
      <sz val="12"/>
      <color theme="1"/>
      <name val="Century Gothic"/>
      <family val="2"/>
    </font>
    <font>
      <sz val="10"/>
      <name val="Arial"/>
      <family val="2"/>
    </font>
    <font>
      <b/>
      <sz val="10"/>
      <name val="Calibri"/>
      <family val="2"/>
    </font>
    <font>
      <b/>
      <sz val="9"/>
      <name val="Calibri"/>
      <family val="2"/>
    </font>
    <font>
      <sz val="9"/>
      <name val="Calibri"/>
      <family val="2"/>
    </font>
    <font>
      <sz val="8"/>
      <color indexed="81"/>
      <name val="Tahoma"/>
      <family val="2"/>
    </font>
    <font>
      <sz val="10"/>
      <name val="Arial Narrow"/>
      <family val="2"/>
    </font>
    <font>
      <sz val="9"/>
      <color indexed="8"/>
      <name val="Century Gothic"/>
      <family val="2"/>
    </font>
    <font>
      <b/>
      <sz val="9"/>
      <color indexed="8"/>
      <name val="Calibri"/>
      <family val="2"/>
    </font>
    <font>
      <sz val="9"/>
      <color indexed="8"/>
      <name val="Calibri"/>
      <family val="2"/>
    </font>
    <font>
      <sz val="9"/>
      <color indexed="12"/>
      <name val="Arial Narrow"/>
      <family val="2"/>
    </font>
    <font>
      <sz val="9"/>
      <name val="Arial Narrow"/>
      <family val="2"/>
    </font>
    <font>
      <b/>
      <sz val="9"/>
      <name val="Arial Narrow"/>
      <family val="2"/>
    </font>
    <font>
      <b/>
      <sz val="9"/>
      <name val="Century Gothic"/>
      <family val="2"/>
    </font>
    <font>
      <sz val="9"/>
      <name val="Century Gothic"/>
      <family val="2"/>
    </font>
    <font>
      <sz val="9"/>
      <color theme="1"/>
      <name val="Calibri"/>
      <family val="2"/>
      <scheme val="minor"/>
    </font>
    <font>
      <sz val="12"/>
      <color indexed="12"/>
      <name val="Arial Narrow"/>
      <family val="2"/>
    </font>
    <font>
      <sz val="10"/>
      <name val="Calibri"/>
      <family val="2"/>
    </font>
    <font>
      <b/>
      <sz val="11"/>
      <name val="Calibri"/>
      <family val="2"/>
    </font>
    <font>
      <sz val="11"/>
      <name val="Calibri"/>
      <family val="2"/>
    </font>
    <font>
      <b/>
      <sz val="11"/>
      <color theme="1"/>
      <name val="Calibri"/>
      <family val="2"/>
      <scheme val="minor"/>
    </font>
    <font>
      <sz val="10"/>
      <color rgb="FF000000"/>
      <name val="Calibri"/>
      <family val="2"/>
      <scheme val="minor"/>
    </font>
  </fonts>
  <fills count="7">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9" tint="-0.499984740745262"/>
        <bgColor indexed="64"/>
      </patternFill>
    </fill>
    <fill>
      <patternFill patternType="solid">
        <fgColor indexed="22"/>
        <bgColor indexed="64"/>
      </patternFill>
    </fill>
    <fill>
      <patternFill patternType="solid">
        <fgColor theme="0" tint="-0.249977111117893"/>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hair">
        <color indexed="64"/>
      </right>
      <top style="hair">
        <color indexed="64"/>
      </top>
      <bottom style="thin">
        <color indexed="64"/>
      </bottom>
      <diagonal/>
    </border>
    <border>
      <left/>
      <right/>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thin">
        <color indexed="64"/>
      </right>
      <top style="thin">
        <color indexed="64"/>
      </top>
      <bottom/>
      <diagonal/>
    </border>
  </borders>
  <cellStyleXfs count="8">
    <xf numFmtId="0" fontId="0"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11" fillId="0" borderId="0"/>
    <xf numFmtId="0" fontId="1" fillId="0" borderId="0"/>
    <xf numFmtId="0" fontId="31" fillId="0" borderId="0"/>
    <xf numFmtId="44" fontId="31" fillId="0" borderId="0" applyFont="0" applyFill="0" applyBorder="0" applyAlignment="0" applyProtection="0"/>
  </cellStyleXfs>
  <cellXfs count="273">
    <xf numFmtId="0" fontId="0" fillId="0" borderId="0" xfId="0"/>
    <xf numFmtId="0" fontId="3" fillId="0" borderId="0" xfId="0" applyFont="1" applyAlignment="1">
      <alignment vertical="center"/>
    </xf>
    <xf numFmtId="0" fontId="2" fillId="0" borderId="0" xfId="0" applyFont="1" applyAlignment="1">
      <alignment horizontal="center" vertical="center" wrapText="1"/>
    </xf>
    <xf numFmtId="0" fontId="2" fillId="0" borderId="0" xfId="0" applyFont="1" applyAlignment="1">
      <alignment vertical="center"/>
    </xf>
    <xf numFmtId="0" fontId="2" fillId="0" borderId="1" xfId="0" applyFont="1" applyBorder="1" applyAlignment="1">
      <alignment vertical="center" wrapText="1"/>
    </xf>
    <xf numFmtId="0" fontId="2" fillId="0" borderId="1" xfId="0" applyFont="1" applyBorder="1" applyAlignment="1">
      <alignment vertical="center"/>
    </xf>
    <xf numFmtId="164" fontId="3" fillId="0" borderId="1" xfId="1" applyNumberFormat="1" applyFont="1" applyBorder="1" applyAlignment="1">
      <alignment horizontal="center" vertical="center"/>
    </xf>
    <xf numFmtId="164" fontId="5" fillId="0" borderId="1" xfId="1" applyNumberFormat="1"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xf>
    <xf numFmtId="0" fontId="7" fillId="0" borderId="1" xfId="0" applyFont="1" applyBorder="1" applyAlignment="1">
      <alignment vertical="center" wrapText="1"/>
    </xf>
    <xf numFmtId="43" fontId="7" fillId="0" borderId="1" xfId="1" applyFont="1" applyFill="1" applyBorder="1" applyAlignment="1">
      <alignment horizontal="center" vertical="center"/>
    </xf>
    <xf numFmtId="0" fontId="7" fillId="0" borderId="1" xfId="0" applyFont="1" applyBorder="1" applyAlignment="1">
      <alignment horizontal="center" vertical="center"/>
    </xf>
    <xf numFmtId="164" fontId="7" fillId="0" borderId="1" xfId="1" applyNumberFormat="1" applyFont="1" applyFill="1" applyBorder="1" applyAlignment="1">
      <alignment horizontal="center" vertical="center"/>
    </xf>
    <xf numFmtId="0" fontId="8" fillId="0" borderId="1" xfId="0" applyFont="1" applyBorder="1" applyAlignment="1">
      <alignment vertical="center" wrapText="1"/>
    </xf>
    <xf numFmtId="43" fontId="8" fillId="0" borderId="1" xfId="1" applyFont="1" applyFill="1" applyBorder="1" applyAlignment="1">
      <alignment horizontal="center" vertical="center"/>
    </xf>
    <xf numFmtId="0" fontId="8" fillId="0" borderId="1" xfId="0" applyFont="1" applyBorder="1" applyAlignment="1">
      <alignment horizontal="center" vertical="center"/>
    </xf>
    <xf numFmtId="164" fontId="8" fillId="0" borderId="1" xfId="1" applyNumberFormat="1" applyFont="1" applyFill="1" applyBorder="1" applyAlignment="1">
      <alignment horizontal="center" vertical="center"/>
    </xf>
    <xf numFmtId="0" fontId="13" fillId="0" borderId="1" xfId="4" applyFont="1" applyBorder="1" applyAlignment="1">
      <alignment horizontal="right"/>
    </xf>
    <xf numFmtId="0" fontId="14" fillId="0" borderId="2" xfId="4" applyFont="1" applyBorder="1" applyAlignment="1">
      <alignment horizontal="right"/>
    </xf>
    <xf numFmtId="0" fontId="14" fillId="0" borderId="1" xfId="4" applyFont="1" applyBorder="1" applyAlignment="1">
      <alignment horizontal="right"/>
    </xf>
    <xf numFmtId="166" fontId="14" fillId="0" borderId="1" xfId="4" applyNumberFormat="1" applyFont="1" applyBorder="1" applyAlignment="1">
      <alignment horizontal="center"/>
    </xf>
    <xf numFmtId="165" fontId="14" fillId="0" borderId="1" xfId="3" applyNumberFormat="1" applyFont="1" applyBorder="1" applyAlignment="1">
      <alignment horizontal="center"/>
    </xf>
    <xf numFmtId="165" fontId="14" fillId="0" borderId="3" xfId="3" applyNumberFormat="1" applyFont="1" applyBorder="1" applyAlignment="1">
      <alignment horizontal="center"/>
    </xf>
    <xf numFmtId="0" fontId="14" fillId="0" borderId="15" xfId="4" applyFont="1" applyBorder="1" applyAlignment="1">
      <alignment horizontal="right"/>
    </xf>
    <xf numFmtId="0" fontId="14" fillId="0" borderId="0" xfId="4" applyFont="1" applyAlignment="1">
      <alignment horizontal="right"/>
    </xf>
    <xf numFmtId="166" fontId="14" fillId="0" borderId="0" xfId="4" applyNumberFormat="1" applyFont="1" applyAlignment="1">
      <alignment horizontal="center"/>
    </xf>
    <xf numFmtId="165" fontId="14" fillId="0" borderId="0" xfId="3" applyNumberFormat="1" applyFont="1" applyBorder="1" applyAlignment="1">
      <alignment horizontal="center"/>
    </xf>
    <xf numFmtId="165" fontId="14" fillId="0" borderId="16" xfId="3" applyNumberFormat="1" applyFont="1" applyBorder="1" applyAlignment="1">
      <alignment horizontal="center"/>
    </xf>
    <xf numFmtId="0" fontId="13" fillId="0" borderId="0" xfId="4" applyFont="1" applyAlignment="1">
      <alignment horizontal="right"/>
    </xf>
    <xf numFmtId="0" fontId="14" fillId="0" borderId="31" xfId="4" applyFont="1" applyBorder="1" applyAlignment="1" applyProtection="1">
      <alignment horizontal="left"/>
      <protection locked="0"/>
    </xf>
    <xf numFmtId="0" fontId="16" fillId="0" borderId="0" xfId="4" applyFont="1"/>
    <xf numFmtId="0" fontId="17" fillId="0" borderId="0" xfId="0" applyFont="1" applyAlignment="1">
      <alignment vertical="center"/>
    </xf>
    <xf numFmtId="0" fontId="20" fillId="0" borderId="0" xfId="4" applyFont="1"/>
    <xf numFmtId="0" fontId="21" fillId="0" borderId="0" xfId="4" applyFont="1"/>
    <xf numFmtId="0" fontId="22" fillId="0" borderId="0" xfId="4" applyFont="1" applyAlignment="1">
      <alignment horizontal="center" vertical="center" wrapText="1"/>
    </xf>
    <xf numFmtId="0" fontId="13" fillId="0" borderId="4" xfId="4" applyFont="1" applyBorder="1" applyAlignment="1">
      <alignment vertical="center"/>
    </xf>
    <xf numFmtId="0" fontId="13" fillId="0" borderId="11" xfId="4" applyFont="1" applyBorder="1" applyAlignment="1">
      <alignment vertical="center"/>
    </xf>
    <xf numFmtId="0" fontId="14" fillId="0" borderId="15" xfId="4" applyFont="1" applyBorder="1"/>
    <xf numFmtId="0" fontId="14" fillId="0" borderId="0" xfId="4" applyFont="1"/>
    <xf numFmtId="0" fontId="14" fillId="0" borderId="0" xfId="4" applyFont="1" applyAlignment="1">
      <alignment horizontal="center"/>
    </xf>
    <xf numFmtId="0" fontId="14" fillId="0" borderId="15" xfId="4" applyFont="1" applyBorder="1" applyAlignment="1">
      <alignment horizontal="center"/>
    </xf>
    <xf numFmtId="0" fontId="20" fillId="0" borderId="0" xfId="4" applyFont="1" applyAlignment="1">
      <alignment vertical="center"/>
    </xf>
    <xf numFmtId="0" fontId="21" fillId="0" borderId="0" xfId="4" applyFont="1" applyAlignment="1">
      <alignment vertical="center"/>
    </xf>
    <xf numFmtId="0" fontId="13" fillId="0" borderId="22" xfId="4" applyFont="1" applyBorder="1"/>
    <xf numFmtId="10" fontId="13" fillId="0" borderId="11" xfId="2" applyNumberFormat="1" applyFont="1" applyBorder="1"/>
    <xf numFmtId="0" fontId="13" fillId="0" borderId="11" xfId="4" applyFont="1" applyBorder="1"/>
    <xf numFmtId="0" fontId="13" fillId="0" borderId="5" xfId="4" applyFont="1" applyBorder="1"/>
    <xf numFmtId="0" fontId="13" fillId="0" borderId="4" xfId="4" applyFont="1" applyBorder="1"/>
    <xf numFmtId="0" fontId="13" fillId="0" borderId="15" xfId="4" applyFont="1" applyBorder="1" applyAlignment="1">
      <alignment horizontal="right"/>
    </xf>
    <xf numFmtId="165" fontId="13" fillId="0" borderId="0" xfId="3" applyNumberFormat="1" applyFont="1" applyBorder="1" applyAlignment="1">
      <alignment horizontal="center"/>
    </xf>
    <xf numFmtId="165" fontId="13" fillId="0" borderId="16" xfId="3" applyNumberFormat="1" applyFont="1" applyBorder="1" applyAlignment="1">
      <alignment horizontal="center"/>
    </xf>
    <xf numFmtId="3" fontId="23" fillId="0" borderId="0" xfId="0" applyNumberFormat="1" applyFont="1" applyAlignment="1">
      <alignment horizontal="right" vertical="center"/>
    </xf>
    <xf numFmtId="3" fontId="23" fillId="0" borderId="0" xfId="0" applyNumberFormat="1" applyFont="1"/>
    <xf numFmtId="0" fontId="14" fillId="0" borderId="31" xfId="4" applyFont="1" applyBorder="1" applyProtection="1">
      <protection locked="0"/>
    </xf>
    <xf numFmtId="0" fontId="14" fillId="0" borderId="31" xfId="4" applyFont="1" applyBorder="1" applyAlignment="1">
      <alignment horizontal="right"/>
    </xf>
    <xf numFmtId="3" fontId="24" fillId="0" borderId="0" xfId="0" applyNumberFormat="1" applyFont="1"/>
    <xf numFmtId="0" fontId="14" fillId="0" borderId="0" xfId="4" applyFont="1" applyAlignment="1">
      <alignment horizontal="justify"/>
    </xf>
    <xf numFmtId="0" fontId="14" fillId="0" borderId="17" xfId="4" applyFont="1" applyBorder="1"/>
    <xf numFmtId="0" fontId="14" fillId="0" borderId="18" xfId="4" applyFont="1" applyBorder="1"/>
    <xf numFmtId="0" fontId="14" fillId="0" borderId="18" xfId="4" applyFont="1" applyBorder="1" applyAlignment="1">
      <alignment horizontal="center"/>
    </xf>
    <xf numFmtId="165" fontId="14" fillId="0" borderId="18" xfId="3" applyNumberFormat="1" applyFont="1" applyBorder="1"/>
    <xf numFmtId="165" fontId="14" fillId="0" borderId="19" xfId="3" applyNumberFormat="1" applyFont="1" applyBorder="1"/>
    <xf numFmtId="165" fontId="21" fillId="0" borderId="0" xfId="3" applyNumberFormat="1" applyFont="1"/>
    <xf numFmtId="0" fontId="25" fillId="0" borderId="0" xfId="0" applyFont="1"/>
    <xf numFmtId="0" fontId="12" fillId="0" borderId="0" xfId="4" applyFont="1" applyAlignment="1">
      <alignment horizontal="left"/>
    </xf>
    <xf numFmtId="0" fontId="26" fillId="0" borderId="0" xfId="4" applyFont="1"/>
    <xf numFmtId="3" fontId="3" fillId="0" borderId="0" xfId="0" applyNumberFormat="1" applyFont="1" applyAlignment="1">
      <alignment vertical="center"/>
    </xf>
    <xf numFmtId="165" fontId="14" fillId="0" borderId="0" xfId="3" applyNumberFormat="1" applyFont="1" applyBorder="1"/>
    <xf numFmtId="0" fontId="27" fillId="0" borderId="2" xfId="4" applyFont="1" applyBorder="1" applyAlignment="1">
      <alignment horizontal="right"/>
    </xf>
    <xf numFmtId="0" fontId="27" fillId="0" borderId="1" xfId="4" applyFont="1" applyBorder="1" applyAlignment="1">
      <alignment horizontal="right"/>
    </xf>
    <xf numFmtId="0" fontId="28" fillId="0" borderId="1" xfId="4" applyFont="1" applyBorder="1" applyAlignment="1">
      <alignment horizontal="right"/>
    </xf>
    <xf numFmtId="0" fontId="28" fillId="0" borderId="22" xfId="4" applyFont="1" applyBorder="1"/>
    <xf numFmtId="10" fontId="28" fillId="0" borderId="11" xfId="2" applyNumberFormat="1" applyFont="1" applyBorder="1"/>
    <xf numFmtId="0" fontId="28" fillId="0" borderId="11" xfId="4" applyFont="1" applyBorder="1"/>
    <xf numFmtId="0" fontId="28" fillId="0" borderId="5" xfId="4" applyFont="1" applyBorder="1"/>
    <xf numFmtId="0" fontId="28" fillId="0" borderId="4" xfId="4" applyFont="1" applyBorder="1"/>
    <xf numFmtId="165" fontId="14" fillId="0" borderId="16" xfId="3" applyNumberFormat="1" applyFont="1" applyBorder="1"/>
    <xf numFmtId="0" fontId="27" fillId="0" borderId="15" xfId="4" applyFont="1" applyBorder="1" applyAlignment="1">
      <alignment horizontal="center"/>
    </xf>
    <xf numFmtId="0" fontId="27" fillId="0" borderId="0" xfId="4" applyFont="1" applyAlignment="1">
      <alignment horizontal="center"/>
    </xf>
    <xf numFmtId="165" fontId="27" fillId="0" borderId="0" xfId="3" applyNumberFormat="1" applyFont="1" applyBorder="1" applyAlignment="1">
      <alignment horizontal="center"/>
    </xf>
    <xf numFmtId="165" fontId="27" fillId="0" borderId="16" xfId="3" applyNumberFormat="1" applyFont="1" applyBorder="1" applyAlignment="1">
      <alignment horizontal="center"/>
    </xf>
    <xf numFmtId="0" fontId="13" fillId="0" borderId="1" xfId="4" applyFont="1" applyBorder="1" applyAlignment="1">
      <alignment horizontal="center"/>
    </xf>
    <xf numFmtId="0" fontId="13" fillId="0" borderId="2" xfId="4" applyFont="1" applyBorder="1" applyAlignment="1">
      <alignment horizontal="center"/>
    </xf>
    <xf numFmtId="165" fontId="13" fillId="0" borderId="1" xfId="3" applyNumberFormat="1" applyFont="1" applyBorder="1" applyAlignment="1">
      <alignment horizontal="center"/>
    </xf>
    <xf numFmtId="165" fontId="13" fillId="0" borderId="3" xfId="3" applyNumberFormat="1" applyFont="1" applyBorder="1" applyAlignment="1">
      <alignment horizontal="center"/>
    </xf>
    <xf numFmtId="0" fontId="25" fillId="0" borderId="0" xfId="0" applyFont="1" applyAlignment="1">
      <alignment vertical="center"/>
    </xf>
    <xf numFmtId="0" fontId="30" fillId="0" borderId="0" xfId="0" applyFont="1" applyAlignment="1">
      <alignment horizontal="center" vertical="center"/>
    </xf>
    <xf numFmtId="0" fontId="0" fillId="0" borderId="0" xfId="0" applyAlignment="1">
      <alignment horizontal="center" vertical="center"/>
    </xf>
    <xf numFmtId="0" fontId="30" fillId="0" borderId="1" xfId="0" applyFont="1" applyBorder="1" applyAlignment="1">
      <alignment horizontal="center" vertical="center"/>
    </xf>
    <xf numFmtId="0" fontId="0" fillId="0" borderId="1" xfId="0" applyBorder="1" applyAlignment="1">
      <alignment horizontal="center" vertical="center"/>
    </xf>
    <xf numFmtId="43" fontId="0" fillId="0" borderId="1" xfId="1" applyFont="1" applyBorder="1" applyAlignment="1">
      <alignment horizontal="center" vertical="center"/>
    </xf>
    <xf numFmtId="43" fontId="30" fillId="0" borderId="1" xfId="1" applyFont="1" applyBorder="1" applyAlignment="1">
      <alignment horizontal="center" vertical="center"/>
    </xf>
    <xf numFmtId="0" fontId="2" fillId="0" borderId="1" xfId="0" applyFont="1" applyBorder="1" applyAlignment="1">
      <alignment horizontal="center" vertical="center"/>
    </xf>
    <xf numFmtId="164" fontId="2" fillId="0" borderId="1" xfId="1" applyNumberFormat="1" applyFont="1" applyBorder="1" applyAlignment="1">
      <alignment horizontal="center" vertical="center"/>
    </xf>
    <xf numFmtId="43" fontId="3" fillId="0" borderId="1" xfId="1" applyFont="1" applyFill="1" applyBorder="1" applyAlignment="1">
      <alignment horizontal="center" vertical="center"/>
    </xf>
    <xf numFmtId="0" fontId="3" fillId="0" borderId="1" xfId="0" applyFont="1" applyBorder="1" applyAlignment="1">
      <alignment vertical="center"/>
    </xf>
    <xf numFmtId="0" fontId="0" fillId="0" borderId="0" xfId="0" applyAlignment="1">
      <alignment vertical="center"/>
    </xf>
    <xf numFmtId="0" fontId="3" fillId="6" borderId="1" xfId="0" applyFont="1" applyFill="1" applyBorder="1" applyAlignment="1">
      <alignment vertical="center"/>
    </xf>
    <xf numFmtId="0" fontId="5" fillId="0" borderId="1" xfId="0" applyFont="1" applyBorder="1" applyAlignment="1">
      <alignment horizontal="left" vertical="center"/>
    </xf>
    <xf numFmtId="164" fontId="6" fillId="0" borderId="1" xfId="1" applyNumberFormat="1" applyFont="1" applyBorder="1" applyAlignment="1">
      <alignment horizontal="center" vertical="center" wrapText="1"/>
    </xf>
    <xf numFmtId="0" fontId="6" fillId="0" borderId="1" xfId="0" applyFont="1" applyBorder="1" applyAlignment="1">
      <alignment horizontal="left" vertical="center"/>
    </xf>
    <xf numFmtId="164" fontId="5" fillId="0" borderId="1" xfId="1" applyNumberFormat="1"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0" fontId="2" fillId="0" borderId="1" xfId="0" applyFont="1" applyBorder="1" applyAlignment="1">
      <alignment horizontal="left" vertical="center"/>
    </xf>
    <xf numFmtId="43" fontId="3" fillId="0" borderId="1" xfId="0" applyNumberFormat="1" applyFont="1" applyBorder="1" applyAlignment="1">
      <alignment vertical="center"/>
    </xf>
    <xf numFmtId="0" fontId="3" fillId="0" borderId="1" xfId="0" applyFont="1" applyBorder="1" applyAlignment="1">
      <alignment horizontal="left" vertical="center"/>
    </xf>
    <xf numFmtId="43" fontId="2" fillId="0" borderId="1" xfId="0" applyNumberFormat="1" applyFont="1" applyBorder="1" applyAlignment="1">
      <alignment vertical="center"/>
    </xf>
    <xf numFmtId="2" fontId="6" fillId="0" borderId="1" xfId="0" applyNumberFormat="1" applyFont="1" applyBorder="1" applyAlignment="1">
      <alignment horizontal="left" vertical="center"/>
    </xf>
    <xf numFmtId="43" fontId="6" fillId="0" borderId="1" xfId="1" applyFont="1" applyFill="1" applyBorder="1" applyAlignment="1">
      <alignment horizontal="center" vertical="center" wrapText="1"/>
    </xf>
    <xf numFmtId="0" fontId="2" fillId="2" borderId="1" xfId="0" applyFont="1" applyFill="1" applyBorder="1" applyAlignment="1">
      <alignment vertical="center" wrapText="1"/>
    </xf>
    <xf numFmtId="0" fontId="2" fillId="2" borderId="1" xfId="0" applyFont="1" applyFill="1" applyBorder="1" applyAlignment="1">
      <alignment horizontal="center" vertical="center"/>
    </xf>
    <xf numFmtId="164" fontId="2" fillId="2" borderId="1" xfId="1" applyNumberFormat="1" applyFont="1" applyFill="1" applyBorder="1" applyAlignment="1">
      <alignment vertical="center"/>
    </xf>
    <xf numFmtId="164" fontId="2" fillId="2" borderId="1" xfId="1" applyNumberFormat="1" applyFont="1" applyFill="1" applyBorder="1"/>
    <xf numFmtId="9" fontId="3" fillId="0" borderId="1" xfId="0" applyNumberFormat="1" applyFont="1" applyBorder="1" applyAlignment="1">
      <alignment wrapText="1"/>
    </xf>
    <xf numFmtId="0" fontId="3" fillId="0" borderId="1" xfId="0" applyFont="1" applyBorder="1" applyAlignment="1">
      <alignment horizontal="center"/>
    </xf>
    <xf numFmtId="9" fontId="3" fillId="0" borderId="1" xfId="2" applyFont="1" applyBorder="1"/>
    <xf numFmtId="164" fontId="3" fillId="2" borderId="1" xfId="1" applyNumberFormat="1" applyFont="1" applyFill="1" applyBorder="1"/>
    <xf numFmtId="0" fontId="3" fillId="2" borderId="1" xfId="0" applyFont="1" applyFill="1" applyBorder="1" applyAlignment="1">
      <alignment wrapText="1"/>
    </xf>
    <xf numFmtId="0" fontId="3" fillId="2" borderId="1" xfId="0" applyFont="1" applyFill="1" applyBorder="1" applyAlignment="1">
      <alignment horizontal="center"/>
    </xf>
    <xf numFmtId="0" fontId="9" fillId="3" borderId="1" xfId="0" applyFont="1" applyFill="1" applyBorder="1" applyAlignment="1">
      <alignment vertical="center" wrapText="1"/>
    </xf>
    <xf numFmtId="0" fontId="10" fillId="3" borderId="1" xfId="0" applyFont="1" applyFill="1" applyBorder="1" applyAlignment="1">
      <alignment wrapText="1"/>
    </xf>
    <xf numFmtId="0" fontId="10" fillId="3" borderId="1" xfId="0" applyFont="1" applyFill="1" applyBorder="1" applyAlignment="1">
      <alignment horizontal="center"/>
    </xf>
    <xf numFmtId="164" fontId="10" fillId="3" borderId="1" xfId="1" applyNumberFormat="1" applyFont="1" applyFill="1" applyBorder="1"/>
    <xf numFmtId="164" fontId="9" fillId="3" borderId="1" xfId="1" applyNumberFormat="1" applyFont="1" applyFill="1" applyBorder="1"/>
    <xf numFmtId="0" fontId="30" fillId="0" borderId="1"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1" xfId="0" applyFont="1" applyBorder="1" applyAlignment="1">
      <alignment horizontal="center" vertical="center"/>
    </xf>
    <xf numFmtId="44" fontId="30" fillId="0" borderId="1" xfId="3" applyFont="1" applyBorder="1" applyAlignment="1">
      <alignment horizontal="center" vertical="center"/>
    </xf>
    <xf numFmtId="44" fontId="30" fillId="0" borderId="35" xfId="3" applyFont="1" applyBorder="1" applyAlignment="1">
      <alignment horizontal="center" vertical="center"/>
    </xf>
    <xf numFmtId="0" fontId="4" fillId="4" borderId="1" xfId="0" applyFont="1" applyFill="1" applyBorder="1" applyAlignment="1">
      <alignment horizontal="center" vertical="center" wrapText="1"/>
    </xf>
    <xf numFmtId="0" fontId="13" fillId="0" borderId="0" xfId="4" applyFont="1" applyAlignment="1">
      <alignment horizontal="center"/>
    </xf>
    <xf numFmtId="0" fontId="13" fillId="0" borderId="2" xfId="4" applyFont="1" applyBorder="1" applyAlignment="1">
      <alignment horizontal="center"/>
    </xf>
    <xf numFmtId="0" fontId="13" fillId="0" borderId="1" xfId="4" applyFont="1" applyBorder="1" applyAlignment="1">
      <alignment horizontal="center"/>
    </xf>
    <xf numFmtId="165" fontId="13" fillId="0" borderId="1" xfId="3" applyNumberFormat="1" applyFont="1" applyBorder="1" applyAlignment="1">
      <alignment horizontal="center"/>
    </xf>
    <xf numFmtId="165" fontId="13" fillId="0" borderId="3" xfId="3" applyNumberFormat="1" applyFont="1" applyBorder="1" applyAlignment="1">
      <alignment horizontal="center"/>
    </xf>
    <xf numFmtId="0" fontId="13" fillId="0" borderId="2" xfId="4" applyFont="1" applyBorder="1" applyAlignment="1">
      <alignment horizontal="right"/>
    </xf>
    <xf numFmtId="0" fontId="13" fillId="0" borderId="1" xfId="4" applyFont="1" applyBorder="1" applyAlignment="1">
      <alignment horizontal="right"/>
    </xf>
    <xf numFmtId="0" fontId="13" fillId="0" borderId="30" xfId="4" applyFont="1" applyBorder="1" applyAlignment="1">
      <alignment horizontal="right"/>
    </xf>
    <xf numFmtId="0" fontId="13" fillId="0" borderId="28" xfId="4" applyFont="1" applyBorder="1" applyAlignment="1">
      <alignment horizontal="right"/>
    </xf>
    <xf numFmtId="165" fontId="13" fillId="0" borderId="28" xfId="3" applyNumberFormat="1" applyFont="1" applyBorder="1" applyAlignment="1">
      <alignment horizontal="center"/>
    </xf>
    <xf numFmtId="165" fontId="13" fillId="0" borderId="29" xfId="3" applyNumberFormat="1" applyFont="1" applyBorder="1" applyAlignment="1">
      <alignment horizontal="center"/>
    </xf>
    <xf numFmtId="0" fontId="14" fillId="0" borderId="15" xfId="4" applyFont="1" applyBorder="1" applyAlignment="1">
      <alignment horizontal="justify" wrapText="1"/>
    </xf>
    <xf numFmtId="0" fontId="14" fillId="0" borderId="0" xfId="4" applyFont="1" applyAlignment="1">
      <alignment horizontal="justify" wrapText="1"/>
    </xf>
    <xf numFmtId="0" fontId="14" fillId="0" borderId="16" xfId="4" applyFont="1" applyBorder="1" applyAlignment="1">
      <alignment horizontal="justify" wrapText="1"/>
    </xf>
    <xf numFmtId="0" fontId="13" fillId="0" borderId="2" xfId="4" applyFont="1" applyBorder="1" applyAlignment="1">
      <alignment horizontal="left"/>
    </xf>
    <xf numFmtId="0" fontId="13" fillId="0" borderId="1" xfId="4" applyFont="1" applyBorder="1" applyAlignment="1">
      <alignment horizontal="left"/>
    </xf>
    <xf numFmtId="0" fontId="13" fillId="0" borderId="3" xfId="4" applyFont="1" applyBorder="1" applyAlignment="1">
      <alignment horizontal="left"/>
    </xf>
    <xf numFmtId="44" fontId="13" fillId="0" borderId="1" xfId="4" applyNumberFormat="1" applyFont="1" applyBorder="1" applyAlignment="1">
      <alignment horizontal="center"/>
    </xf>
    <xf numFmtId="167" fontId="13" fillId="0" borderId="1" xfId="1" applyNumberFormat="1" applyFont="1" applyBorder="1" applyAlignment="1">
      <alignment horizontal="center"/>
    </xf>
    <xf numFmtId="0" fontId="13" fillId="0" borderId="22" xfId="4" applyFont="1" applyBorder="1" applyAlignment="1">
      <alignment horizontal="center"/>
    </xf>
    <xf numFmtId="0" fontId="13" fillId="0" borderId="11" xfId="4" applyFont="1" applyBorder="1" applyAlignment="1">
      <alignment horizontal="center"/>
    </xf>
    <xf numFmtId="0" fontId="13" fillId="0" borderId="5" xfId="4" applyFont="1" applyBorder="1" applyAlignment="1">
      <alignment horizontal="center"/>
    </xf>
    <xf numFmtId="44" fontId="13" fillId="0" borderId="1" xfId="3" applyFont="1" applyBorder="1" applyAlignment="1">
      <alignment horizontal="center"/>
    </xf>
    <xf numFmtId="0" fontId="17" fillId="0" borderId="12" xfId="0" applyFont="1" applyBorder="1" applyAlignment="1">
      <alignment horizontal="center" vertical="center"/>
    </xf>
    <xf numFmtId="0" fontId="17" fillId="0" borderId="13" xfId="0" applyFont="1" applyBorder="1" applyAlignment="1">
      <alignment horizontal="center" vertical="center"/>
    </xf>
    <xf numFmtId="0" fontId="17" fillId="0" borderId="14" xfId="0" applyFont="1" applyBorder="1" applyAlignment="1">
      <alignment horizontal="center" vertical="center"/>
    </xf>
    <xf numFmtId="0" fontId="17" fillId="0" borderId="15" xfId="0" applyFont="1" applyBorder="1" applyAlignment="1">
      <alignment horizontal="center" vertical="center"/>
    </xf>
    <xf numFmtId="0" fontId="17" fillId="0" borderId="0" xfId="0" applyFont="1" applyAlignment="1">
      <alignment horizontal="center" vertical="center"/>
    </xf>
    <xf numFmtId="0" fontId="17" fillId="0" borderId="16" xfId="0" applyFont="1" applyBorder="1" applyAlignment="1">
      <alignment horizontal="center" vertical="center"/>
    </xf>
    <xf numFmtId="0" fontId="17" fillId="0" borderId="17" xfId="0" applyFont="1" applyBorder="1" applyAlignment="1">
      <alignment horizontal="center" vertical="center"/>
    </xf>
    <xf numFmtId="0" fontId="17" fillId="0" borderId="18" xfId="0" applyFont="1" applyBorder="1" applyAlignment="1">
      <alignment horizontal="center" vertical="center"/>
    </xf>
    <xf numFmtId="0" fontId="17" fillId="0" borderId="19" xfId="0" applyFont="1" applyBorder="1" applyAlignment="1">
      <alignment horizontal="center" vertical="center"/>
    </xf>
    <xf numFmtId="0" fontId="18" fillId="0" borderId="12" xfId="0" applyFont="1" applyBorder="1" applyAlignment="1">
      <alignment horizontal="center" vertical="center" wrapText="1"/>
    </xf>
    <xf numFmtId="0" fontId="18" fillId="0" borderId="13" xfId="0" applyFont="1" applyBorder="1" applyAlignment="1">
      <alignment horizontal="center" vertical="center" wrapText="1"/>
    </xf>
    <xf numFmtId="0" fontId="18" fillId="0" borderId="14"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18" xfId="0" applyFont="1" applyBorder="1" applyAlignment="1">
      <alignment horizontal="center" vertical="center" wrapText="1"/>
    </xf>
    <xf numFmtId="0" fontId="18" fillId="0" borderId="19" xfId="0" applyFont="1" applyBorder="1" applyAlignment="1">
      <alignment horizontal="center" vertical="center" wrapText="1"/>
    </xf>
    <xf numFmtId="165" fontId="18" fillId="0" borderId="12" xfId="3" applyNumberFormat="1" applyFont="1" applyBorder="1" applyAlignment="1">
      <alignment horizontal="center" vertical="center" wrapText="1"/>
    </xf>
    <xf numFmtId="165" fontId="18" fillId="0" borderId="13" xfId="3" applyNumberFormat="1" applyFont="1" applyBorder="1" applyAlignment="1">
      <alignment horizontal="center" vertical="center" wrapText="1"/>
    </xf>
    <xf numFmtId="165" fontId="18" fillId="0" borderId="14" xfId="3" applyNumberFormat="1" applyFont="1" applyBorder="1" applyAlignment="1">
      <alignment horizontal="center" vertical="center" wrapText="1"/>
    </xf>
    <xf numFmtId="165" fontId="18" fillId="0" borderId="17" xfId="3" applyNumberFormat="1" applyFont="1" applyBorder="1" applyAlignment="1">
      <alignment horizontal="center" vertical="center" wrapText="1"/>
    </xf>
    <xf numFmtId="165" fontId="18" fillId="0" borderId="18" xfId="3" applyNumberFormat="1" applyFont="1" applyBorder="1" applyAlignment="1">
      <alignment horizontal="center" vertical="center" wrapText="1"/>
    </xf>
    <xf numFmtId="165" fontId="18" fillId="0" borderId="19" xfId="3" applyNumberFormat="1" applyFont="1" applyBorder="1" applyAlignment="1">
      <alignment horizontal="center" vertical="center" wrapText="1"/>
    </xf>
    <xf numFmtId="0" fontId="19" fillId="0" borderId="20" xfId="0" applyFont="1" applyBorder="1" applyAlignment="1">
      <alignment horizontal="center"/>
    </xf>
    <xf numFmtId="0" fontId="19" fillId="0" borderId="8" xfId="0" applyFont="1" applyBorder="1" applyAlignment="1">
      <alignment horizontal="center"/>
    </xf>
    <xf numFmtId="0" fontId="19" fillId="0" borderId="9" xfId="0" applyFont="1" applyBorder="1" applyAlignment="1">
      <alignment horizontal="center"/>
    </xf>
    <xf numFmtId="0" fontId="18" fillId="5" borderId="20" xfId="0" applyFont="1" applyFill="1" applyBorder="1" applyAlignment="1">
      <alignment horizontal="center" vertical="center"/>
    </xf>
    <xf numFmtId="0" fontId="18" fillId="5" borderId="8" xfId="0" applyFont="1" applyFill="1" applyBorder="1" applyAlignment="1">
      <alignment horizontal="center" vertical="center"/>
    </xf>
    <xf numFmtId="0" fontId="18" fillId="5" borderId="9" xfId="0" applyFont="1" applyFill="1" applyBorder="1" applyAlignment="1">
      <alignment horizontal="center" vertical="center"/>
    </xf>
    <xf numFmtId="0" fontId="18" fillId="0" borderId="20" xfId="0" applyFont="1" applyBorder="1" applyAlignment="1">
      <alignment horizontal="center" vertical="center"/>
    </xf>
    <xf numFmtId="0" fontId="18" fillId="0" borderId="8" xfId="0" applyFont="1" applyBorder="1" applyAlignment="1">
      <alignment horizontal="center" vertical="center"/>
    </xf>
    <xf numFmtId="0" fontId="18" fillId="0" borderId="9" xfId="0" applyFont="1" applyBorder="1" applyAlignment="1">
      <alignment horizontal="center" vertical="center"/>
    </xf>
    <xf numFmtId="0" fontId="13" fillId="0" borderId="2" xfId="4" applyFont="1" applyBorder="1" applyAlignment="1">
      <alignment horizontal="left" vertical="center"/>
    </xf>
    <xf numFmtId="0" fontId="13" fillId="0" borderId="1" xfId="4" applyFont="1" applyBorder="1" applyAlignment="1">
      <alignment horizontal="left" vertical="center"/>
    </xf>
    <xf numFmtId="0" fontId="13" fillId="0" borderId="11" xfId="4" applyFont="1" applyBorder="1" applyAlignment="1">
      <alignment horizontal="left" vertical="center"/>
    </xf>
    <xf numFmtId="0" fontId="13" fillId="0" borderId="21" xfId="4" applyFont="1" applyBorder="1" applyAlignment="1">
      <alignment horizontal="left" vertical="center"/>
    </xf>
    <xf numFmtId="0" fontId="13" fillId="0" borderId="22" xfId="4" applyFont="1" applyBorder="1" applyAlignment="1">
      <alignment horizontal="left" vertical="center" wrapText="1"/>
    </xf>
    <xf numFmtId="0" fontId="13" fillId="0" borderId="11" xfId="4" applyFont="1" applyBorder="1" applyAlignment="1">
      <alignment horizontal="left" vertical="center" wrapText="1"/>
    </xf>
    <xf numFmtId="0" fontId="13" fillId="0" borderId="5" xfId="4" applyFont="1" applyBorder="1" applyAlignment="1">
      <alignment horizontal="left" vertical="center" wrapText="1"/>
    </xf>
    <xf numFmtId="0" fontId="13" fillId="0" borderId="1" xfId="4" applyFont="1" applyBorder="1" applyAlignment="1">
      <alignment horizontal="center" vertical="center" wrapText="1"/>
    </xf>
    <xf numFmtId="0" fontId="13" fillId="0" borderId="3" xfId="4" applyFont="1" applyBorder="1" applyAlignment="1">
      <alignment horizontal="center" vertical="center" wrapText="1"/>
    </xf>
    <xf numFmtId="0" fontId="13" fillId="0" borderId="2" xfId="4" applyFont="1" applyBorder="1" applyAlignment="1">
      <alignment vertical="center"/>
    </xf>
    <xf numFmtId="0" fontId="13" fillId="0" borderId="1" xfId="4" applyFont="1" applyBorder="1" applyAlignment="1">
      <alignment vertical="center"/>
    </xf>
    <xf numFmtId="0" fontId="13" fillId="0" borderId="1" xfId="4" applyFont="1" applyBorder="1" applyAlignment="1">
      <alignment horizontal="center" vertical="center"/>
    </xf>
    <xf numFmtId="0" fontId="13" fillId="0" borderId="3" xfId="4" applyFont="1" applyBorder="1" applyAlignment="1">
      <alignment horizontal="center" vertical="center"/>
    </xf>
    <xf numFmtId="0" fontId="13" fillId="0" borderId="21" xfId="4" applyFont="1" applyBorder="1" applyAlignment="1">
      <alignment horizontal="center"/>
    </xf>
    <xf numFmtId="0" fontId="13" fillId="0" borderId="23" xfId="4" applyFont="1" applyBorder="1" applyAlignment="1">
      <alignment horizontal="center"/>
    </xf>
    <xf numFmtId="0" fontId="13" fillId="0" borderId="24" xfId="4" applyFont="1" applyBorder="1" applyAlignment="1">
      <alignment horizontal="center"/>
    </xf>
    <xf numFmtId="165" fontId="13" fillId="0" borderId="24" xfId="3" applyNumberFormat="1" applyFont="1" applyBorder="1" applyAlignment="1">
      <alignment horizontal="center"/>
    </xf>
    <xf numFmtId="165" fontId="13" fillId="0" borderId="25" xfId="3" applyNumberFormat="1" applyFont="1" applyBorder="1" applyAlignment="1">
      <alignment horizontal="center"/>
    </xf>
    <xf numFmtId="0" fontId="14" fillId="0" borderId="26" xfId="4" applyFont="1" applyBorder="1" applyAlignment="1">
      <alignment horizontal="center"/>
    </xf>
    <xf numFmtId="0" fontId="14" fillId="0" borderId="27" xfId="4" applyFont="1" applyBorder="1" applyAlignment="1">
      <alignment horizontal="center"/>
    </xf>
    <xf numFmtId="0" fontId="13" fillId="0" borderId="28" xfId="4" applyFont="1" applyBorder="1" applyAlignment="1">
      <alignment horizontal="center" wrapText="1"/>
    </xf>
    <xf numFmtId="0" fontId="13" fillId="0" borderId="28" xfId="4" applyFont="1" applyBorder="1" applyAlignment="1">
      <alignment horizontal="center"/>
    </xf>
    <xf numFmtId="43" fontId="13" fillId="0" borderId="28" xfId="1" applyFont="1" applyBorder="1" applyAlignment="1">
      <alignment horizontal="center"/>
    </xf>
    <xf numFmtId="43" fontId="13" fillId="0" borderId="29" xfId="1" applyFont="1" applyBorder="1" applyAlignment="1">
      <alignment horizontal="center"/>
    </xf>
    <xf numFmtId="0" fontId="13" fillId="0" borderId="4" xfId="4" applyFont="1" applyBorder="1" applyAlignment="1">
      <alignment horizontal="center"/>
    </xf>
    <xf numFmtId="9" fontId="13" fillId="0" borderId="1" xfId="1" applyNumberFormat="1" applyFont="1" applyBorder="1" applyAlignment="1">
      <alignment horizontal="center"/>
    </xf>
    <xf numFmtId="43" fontId="13" fillId="0" borderId="1" xfId="1" applyFont="1" applyBorder="1" applyAlignment="1">
      <alignment horizontal="center"/>
    </xf>
    <xf numFmtId="0" fontId="13" fillId="0" borderId="6" xfId="4" applyFont="1" applyBorder="1" applyAlignment="1">
      <alignment horizontal="center"/>
    </xf>
    <xf numFmtId="0" fontId="13" fillId="0" borderId="10" xfId="4" applyFont="1" applyBorder="1" applyAlignment="1">
      <alignment horizontal="center"/>
    </xf>
    <xf numFmtId="0" fontId="13" fillId="0" borderId="7" xfId="4" applyFont="1" applyBorder="1" applyAlignment="1">
      <alignment horizontal="center"/>
    </xf>
    <xf numFmtId="0" fontId="14" fillId="0" borderId="26" xfId="4" applyFont="1" applyBorder="1" applyAlignment="1">
      <alignment horizontal="center" vertical="center"/>
    </xf>
    <xf numFmtId="0" fontId="14" fillId="0" borderId="27" xfId="4" applyFont="1" applyBorder="1" applyAlignment="1">
      <alignment horizontal="center" vertical="center"/>
    </xf>
    <xf numFmtId="0" fontId="13" fillId="0" borderId="28" xfId="4" applyFont="1" applyBorder="1" applyAlignment="1">
      <alignment horizontal="center" vertical="center" wrapText="1"/>
    </xf>
    <xf numFmtId="0" fontId="13" fillId="0" borderId="28" xfId="4" applyFont="1" applyBorder="1" applyAlignment="1">
      <alignment horizontal="center" vertical="center"/>
    </xf>
    <xf numFmtId="43" fontId="13" fillId="0" borderId="28" xfId="1" applyFont="1" applyBorder="1" applyAlignment="1">
      <alignment horizontal="center" vertical="center"/>
    </xf>
    <xf numFmtId="43" fontId="13" fillId="0" borderId="29" xfId="1" applyFont="1" applyBorder="1" applyAlignment="1">
      <alignment horizontal="center" vertical="center"/>
    </xf>
    <xf numFmtId="165" fontId="13" fillId="0" borderId="4" xfId="3" applyNumberFormat="1" applyFont="1" applyBorder="1" applyAlignment="1">
      <alignment horizontal="center"/>
    </xf>
    <xf numFmtId="165" fontId="13" fillId="0" borderId="11" xfId="3" applyNumberFormat="1" applyFont="1" applyBorder="1" applyAlignment="1">
      <alignment horizontal="center"/>
    </xf>
    <xf numFmtId="165" fontId="13" fillId="0" borderId="21" xfId="3" applyNumberFormat="1" applyFont="1" applyBorder="1" applyAlignment="1">
      <alignment horizontal="center"/>
    </xf>
    <xf numFmtId="0" fontId="12" fillId="0" borderId="22" xfId="4" applyFont="1" applyBorder="1" applyAlignment="1">
      <alignment horizontal="center"/>
    </xf>
    <xf numFmtId="0" fontId="12" fillId="0" borderId="11" xfId="4" applyFont="1" applyBorder="1" applyAlignment="1">
      <alignment horizontal="center"/>
    </xf>
    <xf numFmtId="0" fontId="12" fillId="0" borderId="5" xfId="4" applyFont="1" applyBorder="1" applyAlignment="1">
      <alignment horizontal="center"/>
    </xf>
    <xf numFmtId="0" fontId="12" fillId="0" borderId="1" xfId="4" applyFont="1" applyBorder="1" applyAlignment="1">
      <alignment horizontal="center"/>
    </xf>
    <xf numFmtId="165" fontId="12" fillId="0" borderId="4" xfId="3" applyNumberFormat="1" applyFont="1" applyBorder="1" applyAlignment="1">
      <alignment horizontal="center"/>
    </xf>
    <xf numFmtId="165" fontId="12" fillId="0" borderId="11" xfId="3" applyNumberFormat="1" applyFont="1" applyBorder="1" applyAlignment="1">
      <alignment horizontal="center"/>
    </xf>
    <xf numFmtId="165" fontId="12" fillId="0" borderId="5" xfId="3" applyNumberFormat="1" applyFont="1" applyBorder="1" applyAlignment="1">
      <alignment horizontal="center"/>
    </xf>
    <xf numFmtId="165" fontId="12" fillId="0" borderId="21" xfId="3" applyNumberFormat="1" applyFont="1" applyBorder="1" applyAlignment="1">
      <alignment horizontal="center"/>
    </xf>
    <xf numFmtId="0" fontId="28" fillId="0" borderId="30" xfId="4" applyFont="1" applyBorder="1" applyAlignment="1">
      <alignment horizontal="right"/>
    </xf>
    <xf numFmtId="0" fontId="28" fillId="0" borderId="28" xfId="4" applyFont="1" applyBorder="1" applyAlignment="1">
      <alignment horizontal="right"/>
    </xf>
    <xf numFmtId="165" fontId="28" fillId="0" borderId="28" xfId="3" applyNumberFormat="1" applyFont="1" applyBorder="1" applyAlignment="1">
      <alignment horizontal="center"/>
    </xf>
    <xf numFmtId="165" fontId="28" fillId="0" borderId="29" xfId="3" applyNumberFormat="1" applyFont="1" applyBorder="1" applyAlignment="1">
      <alignment horizontal="center"/>
    </xf>
    <xf numFmtId="0" fontId="28" fillId="0" borderId="2" xfId="4" applyFont="1" applyBorder="1" applyAlignment="1">
      <alignment horizontal="right"/>
    </xf>
    <xf numFmtId="0" fontId="28" fillId="0" borderId="1" xfId="4" applyFont="1" applyBorder="1" applyAlignment="1">
      <alignment horizontal="right"/>
    </xf>
    <xf numFmtId="165" fontId="28" fillId="0" borderId="1" xfId="3" applyNumberFormat="1" applyFont="1" applyBorder="1" applyAlignment="1">
      <alignment horizontal="center"/>
    </xf>
    <xf numFmtId="165" fontId="28" fillId="0" borderId="3" xfId="3" applyNumberFormat="1" applyFont="1" applyBorder="1" applyAlignment="1">
      <alignment horizontal="center"/>
    </xf>
    <xf numFmtId="0" fontId="12" fillId="0" borderId="2" xfId="4" applyFont="1" applyBorder="1" applyAlignment="1">
      <alignment horizontal="left"/>
    </xf>
    <xf numFmtId="0" fontId="12" fillId="0" borderId="1" xfId="4" applyFont="1" applyBorder="1" applyAlignment="1">
      <alignment horizontal="left"/>
    </xf>
    <xf numFmtId="0" fontId="12" fillId="0" borderId="3" xfId="4" applyFont="1" applyBorder="1" applyAlignment="1">
      <alignment horizontal="left"/>
    </xf>
    <xf numFmtId="0" fontId="12" fillId="0" borderId="2" xfId="4" applyFont="1" applyBorder="1" applyAlignment="1">
      <alignment horizontal="center"/>
    </xf>
    <xf numFmtId="165" fontId="12" fillId="0" borderId="1" xfId="3" applyNumberFormat="1" applyFont="1" applyBorder="1" applyAlignment="1">
      <alignment horizontal="center"/>
    </xf>
    <xf numFmtId="165" fontId="12" fillId="0" borderId="3" xfId="3" applyNumberFormat="1" applyFont="1" applyBorder="1" applyAlignment="1">
      <alignment horizontal="center"/>
    </xf>
    <xf numFmtId="0" fontId="29" fillId="0" borderId="26" xfId="4" applyFont="1" applyBorder="1" applyAlignment="1">
      <alignment horizontal="center"/>
    </xf>
    <xf numFmtId="0" fontId="29" fillId="0" borderId="27" xfId="4" applyFont="1" applyBorder="1" applyAlignment="1">
      <alignment horizontal="center"/>
    </xf>
    <xf numFmtId="0" fontId="28" fillId="0" borderId="28" xfId="4" applyFont="1" applyBorder="1" applyAlignment="1">
      <alignment horizontal="center" wrapText="1"/>
    </xf>
    <xf numFmtId="0" fontId="28" fillId="0" borderId="28" xfId="4" applyFont="1" applyBorder="1" applyAlignment="1">
      <alignment horizontal="center"/>
    </xf>
    <xf numFmtId="43" fontId="28" fillId="0" borderId="28" xfId="1" applyFont="1" applyBorder="1" applyAlignment="1">
      <alignment horizontal="center"/>
    </xf>
    <xf numFmtId="43" fontId="28" fillId="0" borderId="29" xfId="1" applyFont="1" applyBorder="1" applyAlignment="1">
      <alignment horizontal="center"/>
    </xf>
    <xf numFmtId="165" fontId="13" fillId="0" borderId="5" xfId="3" applyNumberFormat="1" applyFont="1" applyBorder="1" applyAlignment="1">
      <alignment horizontal="center"/>
    </xf>
    <xf numFmtId="0" fontId="13" fillId="0" borderId="2" xfId="4" applyFont="1" applyBorder="1" applyAlignment="1">
      <alignment horizontal="center" wrapText="1"/>
    </xf>
    <xf numFmtId="0" fontId="13" fillId="0" borderId="1" xfId="4" applyFont="1" applyBorder="1" applyAlignment="1">
      <alignment horizontal="center" wrapText="1"/>
    </xf>
    <xf numFmtId="44" fontId="13" fillId="0" borderId="4" xfId="4" applyNumberFormat="1" applyFont="1" applyBorder="1" applyAlignment="1">
      <alignment horizontal="center"/>
    </xf>
    <xf numFmtId="44" fontId="13" fillId="0" borderId="5" xfId="4" applyNumberFormat="1" applyFont="1" applyBorder="1" applyAlignment="1">
      <alignment horizontal="center"/>
    </xf>
    <xf numFmtId="167" fontId="13" fillId="0" borderId="4" xfId="1" applyNumberFormat="1" applyFont="1" applyBorder="1" applyAlignment="1">
      <alignment horizontal="center"/>
    </xf>
    <xf numFmtId="167" fontId="13" fillId="0" borderId="5" xfId="1" applyNumberFormat="1" applyFont="1" applyBorder="1" applyAlignment="1">
      <alignment horizontal="center"/>
    </xf>
    <xf numFmtId="2" fontId="14" fillId="0" borderId="26" xfId="4" applyNumberFormat="1" applyFont="1" applyBorder="1" applyAlignment="1">
      <alignment horizontal="center"/>
    </xf>
    <xf numFmtId="2" fontId="14" fillId="0" borderId="27" xfId="4" applyNumberFormat="1" applyFont="1" applyBorder="1" applyAlignment="1">
      <alignment horizontal="center"/>
    </xf>
    <xf numFmtId="0" fontId="13" fillId="0" borderId="32" xfId="4" applyFont="1" applyBorder="1" applyAlignment="1">
      <alignment horizontal="center"/>
    </xf>
    <xf numFmtId="0" fontId="13" fillId="0" borderId="27" xfId="4" applyFont="1" applyBorder="1" applyAlignment="1">
      <alignment horizontal="center"/>
    </xf>
    <xf numFmtId="43" fontId="13" fillId="0" borderId="33" xfId="1" applyFont="1" applyBorder="1" applyAlignment="1">
      <alignment horizontal="center"/>
    </xf>
    <xf numFmtId="43" fontId="13" fillId="0" borderId="34" xfId="1" applyFont="1" applyBorder="1" applyAlignment="1">
      <alignment horizontal="center"/>
    </xf>
    <xf numFmtId="0" fontId="13" fillId="0" borderId="32" xfId="4" applyFont="1" applyBorder="1" applyAlignment="1">
      <alignment horizontal="center" wrapText="1"/>
    </xf>
    <xf numFmtId="0" fontId="13" fillId="0" borderId="33" xfId="4" applyFont="1" applyBorder="1" applyAlignment="1">
      <alignment horizontal="center" wrapText="1"/>
    </xf>
    <xf numFmtId="0" fontId="13" fillId="0" borderId="27" xfId="4" applyFont="1" applyBorder="1" applyAlignment="1">
      <alignment horizontal="center" wrapText="1"/>
    </xf>
    <xf numFmtId="0" fontId="13" fillId="0" borderId="22" xfId="4" applyFont="1" applyBorder="1" applyAlignment="1">
      <alignment horizontal="left"/>
    </xf>
    <xf numFmtId="0" fontId="13" fillId="0" borderId="11" xfId="4" applyFont="1" applyBorder="1" applyAlignment="1">
      <alignment horizontal="left"/>
    </xf>
    <xf numFmtId="0" fontId="13" fillId="0" borderId="21" xfId="4" applyFont="1" applyBorder="1" applyAlignment="1">
      <alignment horizontal="left"/>
    </xf>
    <xf numFmtId="0" fontId="30" fillId="0" borderId="0" xfId="0" applyFont="1" applyAlignment="1">
      <alignment horizontal="center" vertical="center"/>
    </xf>
    <xf numFmtId="164" fontId="3" fillId="0" borderId="1" xfId="0" applyNumberFormat="1" applyFont="1" applyBorder="1" applyAlignment="1">
      <alignment vertical="center"/>
    </xf>
    <xf numFmtId="44" fontId="3" fillId="6" borderId="1" xfId="3" applyFont="1" applyFill="1" applyBorder="1" applyAlignment="1">
      <alignment vertical="center"/>
    </xf>
  </cellXfs>
  <cellStyles count="8">
    <cellStyle name="Millares" xfId="1" builtinId="3"/>
    <cellStyle name="Moneda" xfId="3" builtinId="4"/>
    <cellStyle name="Moneda 2 2" xfId="7"/>
    <cellStyle name="Normal" xfId="0" builtinId="0"/>
    <cellStyle name="Normal 2 2" xfId="4"/>
    <cellStyle name="Normal 2 2 2" xfId="6"/>
    <cellStyle name="Normal 5" xfId="5"/>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xdr:col>
      <xdr:colOff>995561</xdr:colOff>
      <xdr:row>0</xdr:row>
      <xdr:rowOff>68037</xdr:rowOff>
    </xdr:from>
    <xdr:to>
      <xdr:col>6</xdr:col>
      <xdr:colOff>258539</xdr:colOff>
      <xdr:row>4</xdr:row>
      <xdr:rowOff>294822</xdr:rowOff>
    </xdr:to>
    <xdr:pic>
      <xdr:nvPicPr>
        <xdr:cNvPr id="2" name="Imagen 1">
          <a:extLst>
            <a:ext uri="{FF2B5EF4-FFF2-40B4-BE49-F238E27FC236}">
              <a16:creationId xmlns:a16="http://schemas.microsoft.com/office/drawing/2014/main" id="{F67CE739-9B7D-4B97-AE4D-AB10F21B6682}"/>
            </a:ext>
          </a:extLst>
        </xdr:cNvPr>
        <xdr:cNvPicPr>
          <a:picLocks noChangeAspect="1"/>
        </xdr:cNvPicPr>
      </xdr:nvPicPr>
      <xdr:blipFill>
        <a:blip xmlns:r="http://schemas.openxmlformats.org/officeDocument/2006/relationships" r:embed="rId1"/>
        <a:stretch>
          <a:fillRect/>
        </a:stretch>
      </xdr:blipFill>
      <xdr:spPr>
        <a:xfrm>
          <a:off x="8264043" y="68037"/>
          <a:ext cx="1950389" cy="1009196"/>
        </a:xfrm>
        <a:prstGeom prst="rect">
          <a:avLst/>
        </a:prstGeom>
      </xdr:spPr>
    </xdr:pic>
    <xdr:clientData/>
  </xdr:twoCellAnchor>
  <xdr:twoCellAnchor editAs="oneCell">
    <xdr:from>
      <xdr:col>1</xdr:col>
      <xdr:colOff>45357</xdr:colOff>
      <xdr:row>154</xdr:row>
      <xdr:rowOff>306161</xdr:rowOff>
    </xdr:from>
    <xdr:to>
      <xdr:col>1</xdr:col>
      <xdr:colOff>2585357</xdr:colOff>
      <xdr:row>157</xdr:row>
      <xdr:rowOff>830692</xdr:rowOff>
    </xdr:to>
    <xdr:pic>
      <xdr:nvPicPr>
        <xdr:cNvPr id="3" name="Imagen 2"/>
        <xdr:cNvPicPr>
          <a:picLocks noChangeAspect="1"/>
        </xdr:cNvPicPr>
      </xdr:nvPicPr>
      <xdr:blipFill>
        <a:blip xmlns:r="http://schemas.openxmlformats.org/officeDocument/2006/relationships" r:embed="rId2"/>
        <a:stretch>
          <a:fillRect/>
        </a:stretch>
      </xdr:blipFill>
      <xdr:spPr>
        <a:xfrm>
          <a:off x="646339" y="45663304"/>
          <a:ext cx="2540000" cy="188524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406676</xdr:colOff>
      <xdr:row>0</xdr:row>
      <xdr:rowOff>0</xdr:rowOff>
    </xdr:from>
    <xdr:to>
      <xdr:col>2</xdr:col>
      <xdr:colOff>375019</xdr:colOff>
      <xdr:row>3</xdr:row>
      <xdr:rowOff>47625</xdr:rowOff>
    </xdr:to>
    <xdr:pic>
      <xdr:nvPicPr>
        <xdr:cNvPr id="6" name="Imagen 5">
          <a:extLst>
            <a:ext uri="{FF2B5EF4-FFF2-40B4-BE49-F238E27FC236}">
              <a16:creationId xmlns:a16="http://schemas.microsoft.com/office/drawing/2014/main" id="{FDFCD99A-1DF3-40A1-9B10-7FD2C776314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406676</xdr:colOff>
      <xdr:row>0</xdr:row>
      <xdr:rowOff>0</xdr:rowOff>
    </xdr:from>
    <xdr:ext cx="1692368" cy="866775"/>
    <xdr:pic>
      <xdr:nvPicPr>
        <xdr:cNvPr id="9" name="Imagen 8">
          <a:extLst>
            <a:ext uri="{FF2B5EF4-FFF2-40B4-BE49-F238E27FC236}">
              <a16:creationId xmlns:a16="http://schemas.microsoft.com/office/drawing/2014/main" id="{3C7693C9-A31D-4939-94B7-1A255F2A4C0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0</xdr:row>
      <xdr:rowOff>152400</xdr:rowOff>
    </xdr:from>
    <xdr:ext cx="1692368" cy="866775"/>
    <xdr:pic>
      <xdr:nvPicPr>
        <xdr:cNvPr id="10" name="Imagen 9">
          <a:extLst>
            <a:ext uri="{FF2B5EF4-FFF2-40B4-BE49-F238E27FC236}">
              <a16:creationId xmlns:a16="http://schemas.microsoft.com/office/drawing/2014/main" id="{28CB941F-D2A4-4C22-8861-02D5457985D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55</xdr:row>
      <xdr:rowOff>152400</xdr:rowOff>
    </xdr:from>
    <xdr:ext cx="1692368" cy="866775"/>
    <xdr:pic>
      <xdr:nvPicPr>
        <xdr:cNvPr id="11" name="Imagen 10">
          <a:extLst>
            <a:ext uri="{FF2B5EF4-FFF2-40B4-BE49-F238E27FC236}">
              <a16:creationId xmlns:a16="http://schemas.microsoft.com/office/drawing/2014/main" id="{293E9792-076A-4699-A13A-7E6ADBCC3CA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164</xdr:row>
      <xdr:rowOff>152400</xdr:rowOff>
    </xdr:from>
    <xdr:ext cx="1692368" cy="866775"/>
    <xdr:pic>
      <xdr:nvPicPr>
        <xdr:cNvPr id="12" name="Imagen 11">
          <a:extLst>
            <a:ext uri="{FF2B5EF4-FFF2-40B4-BE49-F238E27FC236}">
              <a16:creationId xmlns:a16="http://schemas.microsoft.com/office/drawing/2014/main" id="{E1D2E61C-E2F6-40AD-B9EC-59B8C6A00D6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219</xdr:row>
      <xdr:rowOff>152400</xdr:rowOff>
    </xdr:from>
    <xdr:ext cx="1692368" cy="866775"/>
    <xdr:pic>
      <xdr:nvPicPr>
        <xdr:cNvPr id="13" name="Imagen 12">
          <a:extLst>
            <a:ext uri="{FF2B5EF4-FFF2-40B4-BE49-F238E27FC236}">
              <a16:creationId xmlns:a16="http://schemas.microsoft.com/office/drawing/2014/main" id="{7E516E13-E04E-427B-B14E-63107D7F4BC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274</xdr:row>
      <xdr:rowOff>152400</xdr:rowOff>
    </xdr:from>
    <xdr:ext cx="1692368" cy="866775"/>
    <xdr:pic>
      <xdr:nvPicPr>
        <xdr:cNvPr id="14" name="Imagen 13">
          <a:extLst>
            <a:ext uri="{FF2B5EF4-FFF2-40B4-BE49-F238E27FC236}">
              <a16:creationId xmlns:a16="http://schemas.microsoft.com/office/drawing/2014/main" id="{5201A772-B5B9-442F-B5CA-090158DB1F5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329</xdr:row>
      <xdr:rowOff>152400</xdr:rowOff>
    </xdr:from>
    <xdr:ext cx="1692368" cy="866775"/>
    <xdr:pic>
      <xdr:nvPicPr>
        <xdr:cNvPr id="16" name="Imagen 15">
          <a:extLst>
            <a:ext uri="{FF2B5EF4-FFF2-40B4-BE49-F238E27FC236}">
              <a16:creationId xmlns:a16="http://schemas.microsoft.com/office/drawing/2014/main" id="{42DCFC5A-3E8F-46B1-942A-F97BD5F651E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384</xdr:row>
      <xdr:rowOff>152400</xdr:rowOff>
    </xdr:from>
    <xdr:ext cx="1692368" cy="866775"/>
    <xdr:pic>
      <xdr:nvPicPr>
        <xdr:cNvPr id="17" name="Imagen 16">
          <a:extLst>
            <a:ext uri="{FF2B5EF4-FFF2-40B4-BE49-F238E27FC236}">
              <a16:creationId xmlns:a16="http://schemas.microsoft.com/office/drawing/2014/main" id="{E3833DEE-CFBE-4B88-853C-BF7D43CB476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439</xdr:row>
      <xdr:rowOff>152400</xdr:rowOff>
    </xdr:from>
    <xdr:ext cx="1692368" cy="866775"/>
    <xdr:pic>
      <xdr:nvPicPr>
        <xdr:cNvPr id="18" name="Imagen 17">
          <a:extLst>
            <a:ext uri="{FF2B5EF4-FFF2-40B4-BE49-F238E27FC236}">
              <a16:creationId xmlns:a16="http://schemas.microsoft.com/office/drawing/2014/main" id="{29F25738-4AE3-45EA-90E6-D2260C1F53D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548</xdr:row>
      <xdr:rowOff>152400</xdr:rowOff>
    </xdr:from>
    <xdr:ext cx="1692368" cy="866775"/>
    <xdr:pic>
      <xdr:nvPicPr>
        <xdr:cNvPr id="19" name="Imagen 18">
          <a:extLst>
            <a:ext uri="{FF2B5EF4-FFF2-40B4-BE49-F238E27FC236}">
              <a16:creationId xmlns:a16="http://schemas.microsoft.com/office/drawing/2014/main" id="{AF5AC5D4-767C-402E-8C1A-3828F889016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604</xdr:row>
      <xdr:rowOff>152400</xdr:rowOff>
    </xdr:from>
    <xdr:ext cx="1692368" cy="866775"/>
    <xdr:pic>
      <xdr:nvPicPr>
        <xdr:cNvPr id="20" name="Imagen 19">
          <a:extLst>
            <a:ext uri="{FF2B5EF4-FFF2-40B4-BE49-F238E27FC236}">
              <a16:creationId xmlns:a16="http://schemas.microsoft.com/office/drawing/2014/main" id="{E2892ECE-3112-4E27-AF28-919B6621017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661</xdr:row>
      <xdr:rowOff>152400</xdr:rowOff>
    </xdr:from>
    <xdr:ext cx="1692368" cy="866775"/>
    <xdr:pic>
      <xdr:nvPicPr>
        <xdr:cNvPr id="21" name="Imagen 20">
          <a:extLst>
            <a:ext uri="{FF2B5EF4-FFF2-40B4-BE49-F238E27FC236}">
              <a16:creationId xmlns:a16="http://schemas.microsoft.com/office/drawing/2014/main" id="{7D1D056A-1BA4-4376-810A-6A03C6212CA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716</xdr:row>
      <xdr:rowOff>152400</xdr:rowOff>
    </xdr:from>
    <xdr:ext cx="1692368" cy="866775"/>
    <xdr:pic>
      <xdr:nvPicPr>
        <xdr:cNvPr id="22" name="Imagen 21">
          <a:extLst>
            <a:ext uri="{FF2B5EF4-FFF2-40B4-BE49-F238E27FC236}">
              <a16:creationId xmlns:a16="http://schemas.microsoft.com/office/drawing/2014/main" id="{466FAE8E-3D60-4DE1-9740-070F1CBAB6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771</xdr:row>
      <xdr:rowOff>152400</xdr:rowOff>
    </xdr:from>
    <xdr:ext cx="1692368" cy="866775"/>
    <xdr:pic>
      <xdr:nvPicPr>
        <xdr:cNvPr id="23" name="Imagen 22">
          <a:extLst>
            <a:ext uri="{FF2B5EF4-FFF2-40B4-BE49-F238E27FC236}">
              <a16:creationId xmlns:a16="http://schemas.microsoft.com/office/drawing/2014/main" id="{20F1BC7A-E89B-495D-AAE5-E69CB4E33E1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828</xdr:row>
      <xdr:rowOff>152400</xdr:rowOff>
    </xdr:from>
    <xdr:ext cx="1692368" cy="866775"/>
    <xdr:pic>
      <xdr:nvPicPr>
        <xdr:cNvPr id="24" name="Imagen 23">
          <a:extLst>
            <a:ext uri="{FF2B5EF4-FFF2-40B4-BE49-F238E27FC236}">
              <a16:creationId xmlns:a16="http://schemas.microsoft.com/office/drawing/2014/main" id="{E029F619-ED62-412A-8132-1EB6450E9F8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886</xdr:row>
      <xdr:rowOff>152400</xdr:rowOff>
    </xdr:from>
    <xdr:ext cx="1692368" cy="866775"/>
    <xdr:pic>
      <xdr:nvPicPr>
        <xdr:cNvPr id="25" name="Imagen 24">
          <a:extLst>
            <a:ext uri="{FF2B5EF4-FFF2-40B4-BE49-F238E27FC236}">
              <a16:creationId xmlns:a16="http://schemas.microsoft.com/office/drawing/2014/main" id="{9A407F20-539A-4C1B-A11B-9E0EF0D5CF9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943</xdr:row>
      <xdr:rowOff>152400</xdr:rowOff>
    </xdr:from>
    <xdr:ext cx="1692368" cy="866775"/>
    <xdr:pic>
      <xdr:nvPicPr>
        <xdr:cNvPr id="26" name="Imagen 25">
          <a:extLst>
            <a:ext uri="{FF2B5EF4-FFF2-40B4-BE49-F238E27FC236}">
              <a16:creationId xmlns:a16="http://schemas.microsoft.com/office/drawing/2014/main" id="{0DA11DE3-A673-49D9-821F-B40C2907711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1005</xdr:row>
      <xdr:rowOff>152400</xdr:rowOff>
    </xdr:from>
    <xdr:ext cx="1692368" cy="866775"/>
    <xdr:pic>
      <xdr:nvPicPr>
        <xdr:cNvPr id="27" name="Imagen 26">
          <a:extLst>
            <a:ext uri="{FF2B5EF4-FFF2-40B4-BE49-F238E27FC236}">
              <a16:creationId xmlns:a16="http://schemas.microsoft.com/office/drawing/2014/main" id="{3A423A69-B123-4F55-8016-F5AEC990C01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359051</xdr:colOff>
      <xdr:row>1061</xdr:row>
      <xdr:rowOff>104775</xdr:rowOff>
    </xdr:from>
    <xdr:ext cx="1692368" cy="866775"/>
    <xdr:pic>
      <xdr:nvPicPr>
        <xdr:cNvPr id="28" name="Imagen 27">
          <a:extLst>
            <a:ext uri="{FF2B5EF4-FFF2-40B4-BE49-F238E27FC236}">
              <a16:creationId xmlns:a16="http://schemas.microsoft.com/office/drawing/2014/main" id="{CD8E4648-19F2-47A5-AE6D-272BDB76032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9051" y="21151215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397151</xdr:colOff>
      <xdr:row>1119</xdr:row>
      <xdr:rowOff>228600</xdr:rowOff>
    </xdr:from>
    <xdr:ext cx="1692368" cy="866775"/>
    <xdr:pic>
      <xdr:nvPicPr>
        <xdr:cNvPr id="30" name="Imagen 29">
          <a:extLst>
            <a:ext uri="{FF2B5EF4-FFF2-40B4-BE49-F238E27FC236}">
              <a16:creationId xmlns:a16="http://schemas.microsoft.com/office/drawing/2014/main" id="{1A403936-F717-4514-A099-FBFFFABA52D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7151" y="22317075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1174</xdr:row>
      <xdr:rowOff>152400</xdr:rowOff>
    </xdr:from>
    <xdr:ext cx="1692368" cy="866775"/>
    <xdr:pic>
      <xdr:nvPicPr>
        <xdr:cNvPr id="32" name="Imagen 31">
          <a:extLst>
            <a:ext uri="{FF2B5EF4-FFF2-40B4-BE49-F238E27FC236}">
              <a16:creationId xmlns:a16="http://schemas.microsoft.com/office/drawing/2014/main" id="{5F6742CB-5534-4B10-A6B3-BDF38317AE8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9832002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1229</xdr:row>
      <xdr:rowOff>152400</xdr:rowOff>
    </xdr:from>
    <xdr:ext cx="1692368" cy="866775"/>
    <xdr:pic>
      <xdr:nvPicPr>
        <xdr:cNvPr id="33" name="Imagen 32">
          <a:extLst>
            <a:ext uri="{FF2B5EF4-FFF2-40B4-BE49-F238E27FC236}">
              <a16:creationId xmlns:a16="http://schemas.microsoft.com/office/drawing/2014/main" id="{6582306D-36D3-45A2-9C55-87DF2F5B7C4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9832002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1287</xdr:row>
      <xdr:rowOff>152400</xdr:rowOff>
    </xdr:from>
    <xdr:ext cx="1692368" cy="866775"/>
    <xdr:pic>
      <xdr:nvPicPr>
        <xdr:cNvPr id="34" name="Imagen 33">
          <a:extLst>
            <a:ext uri="{FF2B5EF4-FFF2-40B4-BE49-F238E27FC236}">
              <a16:creationId xmlns:a16="http://schemas.microsoft.com/office/drawing/2014/main" id="{F6D4382A-79F7-4406-A6C0-7BEC0AC8217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9832002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416201</xdr:colOff>
      <xdr:row>1342</xdr:row>
      <xdr:rowOff>85725</xdr:rowOff>
    </xdr:from>
    <xdr:ext cx="1692368" cy="657225"/>
    <xdr:pic>
      <xdr:nvPicPr>
        <xdr:cNvPr id="35" name="Imagen 34">
          <a:extLst>
            <a:ext uri="{FF2B5EF4-FFF2-40B4-BE49-F238E27FC236}">
              <a16:creationId xmlns:a16="http://schemas.microsoft.com/office/drawing/2014/main" id="{FED4B66B-A3A8-4D48-8D1C-345C783B73B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6201" y="288855150"/>
          <a:ext cx="1692368"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0</xdr:row>
      <xdr:rowOff>0</xdr:rowOff>
    </xdr:from>
    <xdr:ext cx="1692368" cy="866775"/>
    <xdr:pic>
      <xdr:nvPicPr>
        <xdr:cNvPr id="2" name="Imagen 1">
          <a:extLst>
            <a:ext uri="{FF2B5EF4-FFF2-40B4-BE49-F238E27FC236}">
              <a16:creationId xmlns:a16="http://schemas.microsoft.com/office/drawing/2014/main" id="{C25237CB-B9E9-4CC4-BCD7-EEEFD6A8CA9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85725</xdr:colOff>
      <xdr:row>50</xdr:row>
      <xdr:rowOff>78742</xdr:rowOff>
    </xdr:from>
    <xdr:ext cx="962025" cy="465028"/>
    <xdr:pic>
      <xdr:nvPicPr>
        <xdr:cNvPr id="36" name="Imagen 35">
          <a:extLst>
            <a:ext uri="{FF2B5EF4-FFF2-40B4-BE49-F238E27FC236}">
              <a16:creationId xmlns:a16="http://schemas.microsoft.com/office/drawing/2014/main" id="{B695D3ED-6487-4FD7-9CF8-A039AEC6CF3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105</xdr:row>
      <xdr:rowOff>78742</xdr:rowOff>
    </xdr:from>
    <xdr:ext cx="962025" cy="465028"/>
    <xdr:pic>
      <xdr:nvPicPr>
        <xdr:cNvPr id="37" name="Imagen 36">
          <a:extLst>
            <a:ext uri="{FF2B5EF4-FFF2-40B4-BE49-F238E27FC236}">
              <a16:creationId xmlns:a16="http://schemas.microsoft.com/office/drawing/2014/main" id="{BE3A338A-D4E8-4597-88FC-E0F05729EE8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214</xdr:row>
      <xdr:rowOff>78742</xdr:rowOff>
    </xdr:from>
    <xdr:ext cx="962025" cy="465028"/>
    <xdr:pic>
      <xdr:nvPicPr>
        <xdr:cNvPr id="38" name="Imagen 37">
          <a:extLst>
            <a:ext uri="{FF2B5EF4-FFF2-40B4-BE49-F238E27FC236}">
              <a16:creationId xmlns:a16="http://schemas.microsoft.com/office/drawing/2014/main" id="{030ABF7C-647A-4AAC-9205-598AF1C3716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269</xdr:row>
      <xdr:rowOff>78742</xdr:rowOff>
    </xdr:from>
    <xdr:ext cx="962025" cy="465028"/>
    <xdr:pic>
      <xdr:nvPicPr>
        <xdr:cNvPr id="39" name="Imagen 38">
          <a:extLst>
            <a:ext uri="{FF2B5EF4-FFF2-40B4-BE49-F238E27FC236}">
              <a16:creationId xmlns:a16="http://schemas.microsoft.com/office/drawing/2014/main" id="{CFB04867-C67B-4BA7-AB2B-C892721580B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324</xdr:row>
      <xdr:rowOff>78742</xdr:rowOff>
    </xdr:from>
    <xdr:ext cx="962025" cy="465028"/>
    <xdr:pic>
      <xdr:nvPicPr>
        <xdr:cNvPr id="40" name="Imagen 39">
          <a:extLst>
            <a:ext uri="{FF2B5EF4-FFF2-40B4-BE49-F238E27FC236}">
              <a16:creationId xmlns:a16="http://schemas.microsoft.com/office/drawing/2014/main" id="{EE189220-C178-410D-8413-7D00133EFCC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379</xdr:row>
      <xdr:rowOff>78742</xdr:rowOff>
    </xdr:from>
    <xdr:ext cx="962025" cy="465028"/>
    <xdr:pic>
      <xdr:nvPicPr>
        <xdr:cNvPr id="42" name="Imagen 41">
          <a:extLst>
            <a:ext uri="{FF2B5EF4-FFF2-40B4-BE49-F238E27FC236}">
              <a16:creationId xmlns:a16="http://schemas.microsoft.com/office/drawing/2014/main" id="{184925F6-6BF9-46E1-A3A0-E81E4CCE710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434</xdr:row>
      <xdr:rowOff>78742</xdr:rowOff>
    </xdr:from>
    <xdr:ext cx="962025" cy="465028"/>
    <xdr:pic>
      <xdr:nvPicPr>
        <xdr:cNvPr id="43" name="Imagen 42">
          <a:extLst>
            <a:ext uri="{FF2B5EF4-FFF2-40B4-BE49-F238E27FC236}">
              <a16:creationId xmlns:a16="http://schemas.microsoft.com/office/drawing/2014/main" id="{38AFB5D7-6890-4490-8A93-AE3459D2489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489</xdr:row>
      <xdr:rowOff>78742</xdr:rowOff>
    </xdr:from>
    <xdr:ext cx="962025" cy="465028"/>
    <xdr:pic>
      <xdr:nvPicPr>
        <xdr:cNvPr id="44" name="Imagen 43">
          <a:extLst>
            <a:ext uri="{FF2B5EF4-FFF2-40B4-BE49-F238E27FC236}">
              <a16:creationId xmlns:a16="http://schemas.microsoft.com/office/drawing/2014/main" id="{6E9D4F17-98E9-42DA-84FF-33370B0E315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598</xdr:row>
      <xdr:rowOff>78742</xdr:rowOff>
    </xdr:from>
    <xdr:ext cx="962025" cy="465028"/>
    <xdr:pic>
      <xdr:nvPicPr>
        <xdr:cNvPr id="45" name="Imagen 44">
          <a:extLst>
            <a:ext uri="{FF2B5EF4-FFF2-40B4-BE49-F238E27FC236}">
              <a16:creationId xmlns:a16="http://schemas.microsoft.com/office/drawing/2014/main" id="{A9F64BE3-09FF-44F5-8679-41651D13F0C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656</xdr:row>
      <xdr:rowOff>78742</xdr:rowOff>
    </xdr:from>
    <xdr:ext cx="962025" cy="465028"/>
    <xdr:pic>
      <xdr:nvPicPr>
        <xdr:cNvPr id="46" name="Imagen 45">
          <a:extLst>
            <a:ext uri="{FF2B5EF4-FFF2-40B4-BE49-F238E27FC236}">
              <a16:creationId xmlns:a16="http://schemas.microsoft.com/office/drawing/2014/main" id="{9092BD54-655E-4369-BC20-9F7A89EAA7D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711</xdr:row>
      <xdr:rowOff>78742</xdr:rowOff>
    </xdr:from>
    <xdr:ext cx="962025" cy="465028"/>
    <xdr:pic>
      <xdr:nvPicPr>
        <xdr:cNvPr id="47" name="Imagen 46">
          <a:extLst>
            <a:ext uri="{FF2B5EF4-FFF2-40B4-BE49-F238E27FC236}">
              <a16:creationId xmlns:a16="http://schemas.microsoft.com/office/drawing/2014/main" id="{DF3DB93A-F2CC-417C-B63A-35D04F4E2FB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766</xdr:row>
      <xdr:rowOff>78742</xdr:rowOff>
    </xdr:from>
    <xdr:ext cx="962025" cy="465028"/>
    <xdr:pic>
      <xdr:nvPicPr>
        <xdr:cNvPr id="48" name="Imagen 47">
          <a:extLst>
            <a:ext uri="{FF2B5EF4-FFF2-40B4-BE49-F238E27FC236}">
              <a16:creationId xmlns:a16="http://schemas.microsoft.com/office/drawing/2014/main" id="{461C3114-07CB-49FB-A555-8D14E4597B6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823</xdr:row>
      <xdr:rowOff>78742</xdr:rowOff>
    </xdr:from>
    <xdr:ext cx="962025" cy="465028"/>
    <xdr:pic>
      <xdr:nvPicPr>
        <xdr:cNvPr id="49" name="Imagen 48">
          <a:extLst>
            <a:ext uri="{FF2B5EF4-FFF2-40B4-BE49-F238E27FC236}">
              <a16:creationId xmlns:a16="http://schemas.microsoft.com/office/drawing/2014/main" id="{2B113C0E-8087-4D6D-A6E4-E4D1E034712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881</xdr:row>
      <xdr:rowOff>78742</xdr:rowOff>
    </xdr:from>
    <xdr:ext cx="962025" cy="465028"/>
    <xdr:pic>
      <xdr:nvPicPr>
        <xdr:cNvPr id="50" name="Imagen 49">
          <a:extLst>
            <a:ext uri="{FF2B5EF4-FFF2-40B4-BE49-F238E27FC236}">
              <a16:creationId xmlns:a16="http://schemas.microsoft.com/office/drawing/2014/main" id="{8D42B484-D094-4A1B-AC7A-160379CD937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938</xdr:row>
      <xdr:rowOff>78742</xdr:rowOff>
    </xdr:from>
    <xdr:ext cx="962025" cy="465028"/>
    <xdr:pic>
      <xdr:nvPicPr>
        <xdr:cNvPr id="51" name="Imagen 50">
          <a:extLst>
            <a:ext uri="{FF2B5EF4-FFF2-40B4-BE49-F238E27FC236}">
              <a16:creationId xmlns:a16="http://schemas.microsoft.com/office/drawing/2014/main" id="{54A3CBCA-8087-4EDF-ABAE-65EE220D71C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1000</xdr:row>
      <xdr:rowOff>78742</xdr:rowOff>
    </xdr:from>
    <xdr:ext cx="962025" cy="465028"/>
    <xdr:pic>
      <xdr:nvPicPr>
        <xdr:cNvPr id="52" name="Imagen 51">
          <a:extLst>
            <a:ext uri="{FF2B5EF4-FFF2-40B4-BE49-F238E27FC236}">
              <a16:creationId xmlns:a16="http://schemas.microsoft.com/office/drawing/2014/main" id="{A02F4B01-3A3D-4856-99E8-227C6934FD3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1055</xdr:row>
      <xdr:rowOff>78742</xdr:rowOff>
    </xdr:from>
    <xdr:ext cx="962025" cy="465028"/>
    <xdr:pic>
      <xdr:nvPicPr>
        <xdr:cNvPr id="53" name="Imagen 52">
          <a:extLst>
            <a:ext uri="{FF2B5EF4-FFF2-40B4-BE49-F238E27FC236}">
              <a16:creationId xmlns:a16="http://schemas.microsoft.com/office/drawing/2014/main" id="{C6D100EE-CAE1-47F6-90F9-525E795B57E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1114</xdr:row>
      <xdr:rowOff>78742</xdr:rowOff>
    </xdr:from>
    <xdr:ext cx="962025" cy="465028"/>
    <xdr:pic>
      <xdr:nvPicPr>
        <xdr:cNvPr id="55" name="Imagen 54">
          <a:extLst>
            <a:ext uri="{FF2B5EF4-FFF2-40B4-BE49-F238E27FC236}">
              <a16:creationId xmlns:a16="http://schemas.microsoft.com/office/drawing/2014/main" id="{D72AECAD-B4BE-4827-A9A8-BAA5475E338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1169</xdr:row>
      <xdr:rowOff>78742</xdr:rowOff>
    </xdr:from>
    <xdr:ext cx="962025" cy="465028"/>
    <xdr:pic>
      <xdr:nvPicPr>
        <xdr:cNvPr id="57" name="Imagen 56">
          <a:extLst>
            <a:ext uri="{FF2B5EF4-FFF2-40B4-BE49-F238E27FC236}">
              <a16:creationId xmlns:a16="http://schemas.microsoft.com/office/drawing/2014/main" id="{CD6D16CA-1CA3-49F0-8BF4-D75D8C739DF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1224</xdr:row>
      <xdr:rowOff>78742</xdr:rowOff>
    </xdr:from>
    <xdr:ext cx="962025" cy="465028"/>
    <xdr:pic>
      <xdr:nvPicPr>
        <xdr:cNvPr id="58" name="Imagen 57">
          <a:extLst>
            <a:ext uri="{FF2B5EF4-FFF2-40B4-BE49-F238E27FC236}">
              <a16:creationId xmlns:a16="http://schemas.microsoft.com/office/drawing/2014/main" id="{716A4AF0-5065-40B1-A39A-296D74451AD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1282</xdr:row>
      <xdr:rowOff>78742</xdr:rowOff>
    </xdr:from>
    <xdr:ext cx="962025" cy="465028"/>
    <xdr:pic>
      <xdr:nvPicPr>
        <xdr:cNvPr id="59" name="Imagen 58">
          <a:extLst>
            <a:ext uri="{FF2B5EF4-FFF2-40B4-BE49-F238E27FC236}">
              <a16:creationId xmlns:a16="http://schemas.microsoft.com/office/drawing/2014/main" id="{AD0EBBE3-D45A-48FA-A6DE-ADFF9FD77D9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1337</xdr:row>
      <xdr:rowOff>78742</xdr:rowOff>
    </xdr:from>
    <xdr:ext cx="962025" cy="465028"/>
    <xdr:pic>
      <xdr:nvPicPr>
        <xdr:cNvPr id="60" name="Imagen 59">
          <a:extLst>
            <a:ext uri="{FF2B5EF4-FFF2-40B4-BE49-F238E27FC236}">
              <a16:creationId xmlns:a16="http://schemas.microsoft.com/office/drawing/2014/main" id="{2853528B-B26C-43BA-A12B-6F161CF237F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7</xdr:col>
      <xdr:colOff>85725</xdr:colOff>
      <xdr:row>1401</xdr:row>
      <xdr:rowOff>78742</xdr:rowOff>
    </xdr:from>
    <xdr:ext cx="962025" cy="465028"/>
    <xdr:pic>
      <xdr:nvPicPr>
        <xdr:cNvPr id="61" name="Imagen 60">
          <a:extLst>
            <a:ext uri="{FF2B5EF4-FFF2-40B4-BE49-F238E27FC236}">
              <a16:creationId xmlns:a16="http://schemas.microsoft.com/office/drawing/2014/main" id="{84FDEF21-8F73-4291-8461-FEA613AF5C6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oneCellAnchor>
  <xdr:oneCellAnchor>
    <xdr:from>
      <xdr:col>0</xdr:col>
      <xdr:colOff>406676</xdr:colOff>
      <xdr:row>109</xdr:row>
      <xdr:rowOff>152400</xdr:rowOff>
    </xdr:from>
    <xdr:ext cx="1692368" cy="866775"/>
    <xdr:pic>
      <xdr:nvPicPr>
        <xdr:cNvPr id="3" name="Imagen 2">
          <a:extLst>
            <a:ext uri="{FF2B5EF4-FFF2-40B4-BE49-F238E27FC236}">
              <a16:creationId xmlns:a16="http://schemas.microsoft.com/office/drawing/2014/main" id="{27A7D048-27A1-4E20-B174-0E94E527AD6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12395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85725</xdr:colOff>
      <xdr:row>159</xdr:row>
      <xdr:rowOff>78742</xdr:rowOff>
    </xdr:from>
    <xdr:ext cx="962025" cy="465028"/>
    <xdr:pic>
      <xdr:nvPicPr>
        <xdr:cNvPr id="4" name="Imagen 3">
          <a:extLst>
            <a:ext uri="{FF2B5EF4-FFF2-40B4-BE49-F238E27FC236}">
              <a16:creationId xmlns:a16="http://schemas.microsoft.com/office/drawing/2014/main" id="{89EED596-99F7-4882-AE1D-FD91350B88C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20948017"/>
          <a:ext cx="962025" cy="465028"/>
        </a:xfrm>
        <a:prstGeom prst="rect">
          <a:avLst/>
        </a:prstGeom>
      </xdr:spPr>
    </xdr:pic>
    <xdr:clientData/>
  </xdr:oneCellAnchor>
  <xdr:oneCellAnchor>
    <xdr:from>
      <xdr:col>0</xdr:col>
      <xdr:colOff>406676</xdr:colOff>
      <xdr:row>493</xdr:row>
      <xdr:rowOff>152400</xdr:rowOff>
    </xdr:from>
    <xdr:ext cx="1692368" cy="866775"/>
    <xdr:pic>
      <xdr:nvPicPr>
        <xdr:cNvPr id="63" name="Imagen 62">
          <a:extLst>
            <a:ext uri="{FF2B5EF4-FFF2-40B4-BE49-F238E27FC236}">
              <a16:creationId xmlns:a16="http://schemas.microsoft.com/office/drawing/2014/main" id="{722DD7E4-1EA6-491F-A857-57BF75EE6F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997458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85725</xdr:colOff>
      <xdr:row>543</xdr:row>
      <xdr:rowOff>78742</xdr:rowOff>
    </xdr:from>
    <xdr:ext cx="962025" cy="465028"/>
    <xdr:pic>
      <xdr:nvPicPr>
        <xdr:cNvPr id="64" name="Imagen 63">
          <a:extLst>
            <a:ext uri="{FF2B5EF4-FFF2-40B4-BE49-F238E27FC236}">
              <a16:creationId xmlns:a16="http://schemas.microsoft.com/office/drawing/2014/main" id="{E43A1CB9-A7FE-4682-8FF9-61FE625CEEA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109216192"/>
          <a:ext cx="962025" cy="465028"/>
        </a:xfrm>
        <a:prstGeom prst="rect">
          <a:avLst/>
        </a:prstGeom>
      </xdr:spPr>
    </xdr:pic>
    <xdr:clientData/>
  </xdr:oneCellAnchor>
  <xdr:oneCellAnchor>
    <xdr:from>
      <xdr:col>0</xdr:col>
      <xdr:colOff>387626</xdr:colOff>
      <xdr:row>1406</xdr:row>
      <xdr:rowOff>95250</xdr:rowOff>
    </xdr:from>
    <xdr:ext cx="1692368" cy="866775"/>
    <xdr:pic>
      <xdr:nvPicPr>
        <xdr:cNvPr id="8" name="Imagen 7">
          <a:extLst>
            <a:ext uri="{FF2B5EF4-FFF2-40B4-BE49-F238E27FC236}">
              <a16:creationId xmlns:a16="http://schemas.microsoft.com/office/drawing/2014/main" id="{5E5C27BC-F9F1-46B6-A7FD-4D4C97C16C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626" y="29978032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276225</xdr:colOff>
      <xdr:row>1456</xdr:row>
      <xdr:rowOff>50167</xdr:rowOff>
    </xdr:from>
    <xdr:ext cx="962025" cy="465028"/>
    <xdr:pic>
      <xdr:nvPicPr>
        <xdr:cNvPr id="15" name="Imagen 14">
          <a:extLst>
            <a:ext uri="{FF2B5EF4-FFF2-40B4-BE49-F238E27FC236}">
              <a16:creationId xmlns:a16="http://schemas.microsoft.com/office/drawing/2014/main" id="{939B4488-3EEE-4220-902D-DD6F311ADF9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05250" y="308307742"/>
          <a:ext cx="962025" cy="465028"/>
        </a:xfrm>
        <a:prstGeom prst="rect">
          <a:avLst/>
        </a:prstGeom>
      </xdr:spPr>
    </xdr:pic>
    <xdr:clientData/>
  </xdr:oneCellAnchor>
  <xdr:oneCellAnchor>
    <xdr:from>
      <xdr:col>0</xdr:col>
      <xdr:colOff>416201</xdr:colOff>
      <xdr:row>1461</xdr:row>
      <xdr:rowOff>85725</xdr:rowOff>
    </xdr:from>
    <xdr:ext cx="1692368" cy="657225"/>
    <xdr:pic>
      <xdr:nvPicPr>
        <xdr:cNvPr id="65" name="Imagen 64">
          <a:extLst>
            <a:ext uri="{FF2B5EF4-FFF2-40B4-BE49-F238E27FC236}">
              <a16:creationId xmlns:a16="http://schemas.microsoft.com/office/drawing/2014/main" id="{EED09E09-507B-496E-B0F6-430C00CF339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6201" y="288855150"/>
          <a:ext cx="1692368"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85725</xdr:colOff>
      <xdr:row>1509</xdr:row>
      <xdr:rowOff>78742</xdr:rowOff>
    </xdr:from>
    <xdr:ext cx="962025" cy="465028"/>
    <xdr:pic>
      <xdr:nvPicPr>
        <xdr:cNvPr id="66" name="Imagen 65">
          <a:extLst>
            <a:ext uri="{FF2B5EF4-FFF2-40B4-BE49-F238E27FC236}">
              <a16:creationId xmlns:a16="http://schemas.microsoft.com/office/drawing/2014/main" id="{9614AB52-5993-43E6-A846-BE56E7C83A3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298697017"/>
          <a:ext cx="962025" cy="465028"/>
        </a:xfrm>
        <a:prstGeom prst="rect">
          <a:avLst/>
        </a:prstGeom>
      </xdr:spPr>
    </xdr:pic>
    <xdr:clientData/>
  </xdr:oneCellAnchor>
  <xdr:oneCellAnchor>
    <xdr:from>
      <xdr:col>0</xdr:col>
      <xdr:colOff>416201</xdr:colOff>
      <xdr:row>1514</xdr:row>
      <xdr:rowOff>85725</xdr:rowOff>
    </xdr:from>
    <xdr:ext cx="1692368" cy="657225"/>
    <xdr:pic>
      <xdr:nvPicPr>
        <xdr:cNvPr id="67" name="Imagen 66">
          <a:extLst>
            <a:ext uri="{FF2B5EF4-FFF2-40B4-BE49-F238E27FC236}">
              <a16:creationId xmlns:a16="http://schemas.microsoft.com/office/drawing/2014/main" id="{2E23ACAB-2D67-4FD2-AF6F-0836134243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6201" y="319868550"/>
          <a:ext cx="1692368"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85725</xdr:colOff>
      <xdr:row>1564</xdr:row>
      <xdr:rowOff>78742</xdr:rowOff>
    </xdr:from>
    <xdr:ext cx="962025" cy="465028"/>
    <xdr:pic>
      <xdr:nvPicPr>
        <xdr:cNvPr id="70" name="Imagen 69">
          <a:extLst>
            <a:ext uri="{FF2B5EF4-FFF2-40B4-BE49-F238E27FC236}">
              <a16:creationId xmlns:a16="http://schemas.microsoft.com/office/drawing/2014/main" id="{F28F952D-4D90-4DC4-A147-BF22A013BB3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328186417"/>
          <a:ext cx="962025" cy="465028"/>
        </a:xfrm>
        <a:prstGeom prst="rect">
          <a:avLst/>
        </a:prstGeom>
      </xdr:spPr>
    </xdr:pic>
    <xdr:clientData/>
  </xdr:oneCellAnchor>
  <xdr:oneCellAnchor>
    <xdr:from>
      <xdr:col>0</xdr:col>
      <xdr:colOff>416201</xdr:colOff>
      <xdr:row>1569</xdr:row>
      <xdr:rowOff>85725</xdr:rowOff>
    </xdr:from>
    <xdr:ext cx="1692368" cy="657225"/>
    <xdr:pic>
      <xdr:nvPicPr>
        <xdr:cNvPr id="71" name="Imagen 70">
          <a:extLst>
            <a:ext uri="{FF2B5EF4-FFF2-40B4-BE49-F238E27FC236}">
              <a16:creationId xmlns:a16="http://schemas.microsoft.com/office/drawing/2014/main" id="{91E264B9-3F1C-40CA-B50B-37B8BA4CC8F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6201" y="329450700"/>
          <a:ext cx="1692368"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85725</xdr:colOff>
      <xdr:row>1619</xdr:row>
      <xdr:rowOff>78742</xdr:rowOff>
    </xdr:from>
    <xdr:ext cx="962025" cy="465028"/>
    <xdr:pic>
      <xdr:nvPicPr>
        <xdr:cNvPr id="74" name="Imagen 73">
          <a:extLst>
            <a:ext uri="{FF2B5EF4-FFF2-40B4-BE49-F238E27FC236}">
              <a16:creationId xmlns:a16="http://schemas.microsoft.com/office/drawing/2014/main" id="{482CE192-B4FD-4166-9F0C-39CF16B37B4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338073367"/>
          <a:ext cx="962025" cy="465028"/>
        </a:xfrm>
        <a:prstGeom prst="rect">
          <a:avLst/>
        </a:prstGeom>
      </xdr:spPr>
    </xdr:pic>
    <xdr:clientData/>
  </xdr:oneCellAnchor>
  <xdr:oneCellAnchor>
    <xdr:from>
      <xdr:col>0</xdr:col>
      <xdr:colOff>416201</xdr:colOff>
      <xdr:row>1624</xdr:row>
      <xdr:rowOff>85725</xdr:rowOff>
    </xdr:from>
    <xdr:ext cx="1692368" cy="657225"/>
    <xdr:pic>
      <xdr:nvPicPr>
        <xdr:cNvPr id="75" name="Imagen 74">
          <a:extLst>
            <a:ext uri="{FF2B5EF4-FFF2-40B4-BE49-F238E27FC236}">
              <a16:creationId xmlns:a16="http://schemas.microsoft.com/office/drawing/2014/main" id="{CB8D117B-B601-41F7-8F5B-4B8654159BF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6201" y="339337650"/>
          <a:ext cx="1692368"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85725</xdr:colOff>
      <xdr:row>1675</xdr:row>
      <xdr:rowOff>78742</xdr:rowOff>
    </xdr:from>
    <xdr:ext cx="962025" cy="465028"/>
    <xdr:pic>
      <xdr:nvPicPr>
        <xdr:cNvPr id="76" name="Imagen 75">
          <a:extLst>
            <a:ext uri="{FF2B5EF4-FFF2-40B4-BE49-F238E27FC236}">
              <a16:creationId xmlns:a16="http://schemas.microsoft.com/office/drawing/2014/main" id="{DEEF301B-2CB4-4CD1-B46C-C9FA8102866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347960317"/>
          <a:ext cx="962025" cy="465028"/>
        </a:xfrm>
        <a:prstGeom prst="rect">
          <a:avLst/>
        </a:prstGeom>
      </xdr:spPr>
    </xdr:pic>
    <xdr:clientData/>
  </xdr:oneCellAnchor>
  <xdr:oneCellAnchor>
    <xdr:from>
      <xdr:col>0</xdr:col>
      <xdr:colOff>416201</xdr:colOff>
      <xdr:row>1680</xdr:row>
      <xdr:rowOff>85725</xdr:rowOff>
    </xdr:from>
    <xdr:ext cx="1692368" cy="657225"/>
    <xdr:pic>
      <xdr:nvPicPr>
        <xdr:cNvPr id="77" name="Imagen 76">
          <a:extLst>
            <a:ext uri="{FF2B5EF4-FFF2-40B4-BE49-F238E27FC236}">
              <a16:creationId xmlns:a16="http://schemas.microsoft.com/office/drawing/2014/main" id="{D4150924-B7FD-4F94-881D-4E8BCC3CB62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6201" y="349224600"/>
          <a:ext cx="1692368"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85725</xdr:colOff>
      <xdr:row>1732</xdr:row>
      <xdr:rowOff>78742</xdr:rowOff>
    </xdr:from>
    <xdr:ext cx="962025" cy="465028"/>
    <xdr:pic>
      <xdr:nvPicPr>
        <xdr:cNvPr id="78" name="Imagen 77">
          <a:extLst>
            <a:ext uri="{FF2B5EF4-FFF2-40B4-BE49-F238E27FC236}">
              <a16:creationId xmlns:a16="http://schemas.microsoft.com/office/drawing/2014/main" id="{ED507768-DE10-4BFA-90A0-2FCDDC5129B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357999667"/>
          <a:ext cx="962025" cy="465028"/>
        </a:xfrm>
        <a:prstGeom prst="rect">
          <a:avLst/>
        </a:prstGeom>
      </xdr:spPr>
    </xdr:pic>
    <xdr:clientData/>
  </xdr:oneCellAnchor>
  <xdr:oneCellAnchor>
    <xdr:from>
      <xdr:col>0</xdr:col>
      <xdr:colOff>416201</xdr:colOff>
      <xdr:row>1737</xdr:row>
      <xdr:rowOff>85725</xdr:rowOff>
    </xdr:from>
    <xdr:ext cx="1692368" cy="657225"/>
    <xdr:pic>
      <xdr:nvPicPr>
        <xdr:cNvPr id="80" name="Imagen 79">
          <a:extLst>
            <a:ext uri="{FF2B5EF4-FFF2-40B4-BE49-F238E27FC236}">
              <a16:creationId xmlns:a16="http://schemas.microsoft.com/office/drawing/2014/main" id="{D47CDEE0-DCAC-4669-BAAC-46EAA530411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6201" y="359263950"/>
          <a:ext cx="1692368"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85725</xdr:colOff>
      <xdr:row>1789</xdr:row>
      <xdr:rowOff>78742</xdr:rowOff>
    </xdr:from>
    <xdr:ext cx="962025" cy="465028"/>
    <xdr:pic>
      <xdr:nvPicPr>
        <xdr:cNvPr id="81" name="Imagen 80">
          <a:extLst>
            <a:ext uri="{FF2B5EF4-FFF2-40B4-BE49-F238E27FC236}">
              <a16:creationId xmlns:a16="http://schemas.microsoft.com/office/drawing/2014/main" id="{58E347A2-5E99-4ECB-970C-D76C86E2EBF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368191417"/>
          <a:ext cx="962025" cy="465028"/>
        </a:xfrm>
        <a:prstGeom prst="rect">
          <a:avLst/>
        </a:prstGeom>
      </xdr:spPr>
    </xdr:pic>
    <xdr:clientData/>
  </xdr:oneCellAnchor>
  <xdr:oneCellAnchor>
    <xdr:from>
      <xdr:col>0</xdr:col>
      <xdr:colOff>406676</xdr:colOff>
      <xdr:row>1794</xdr:row>
      <xdr:rowOff>152400</xdr:rowOff>
    </xdr:from>
    <xdr:ext cx="1692368" cy="866775"/>
    <xdr:pic>
      <xdr:nvPicPr>
        <xdr:cNvPr id="82" name="Imagen 81">
          <a:extLst>
            <a:ext uri="{FF2B5EF4-FFF2-40B4-BE49-F238E27FC236}">
              <a16:creationId xmlns:a16="http://schemas.microsoft.com/office/drawing/2014/main" id="{6576A33F-B72F-4B94-8DA8-9AC64AC8CF4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25585102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85725</xdr:colOff>
      <xdr:row>1844</xdr:row>
      <xdr:rowOff>78742</xdr:rowOff>
    </xdr:from>
    <xdr:ext cx="962025" cy="465028"/>
    <xdr:pic>
      <xdr:nvPicPr>
        <xdr:cNvPr id="83" name="Imagen 82">
          <a:extLst>
            <a:ext uri="{FF2B5EF4-FFF2-40B4-BE49-F238E27FC236}">
              <a16:creationId xmlns:a16="http://schemas.microsoft.com/office/drawing/2014/main" id="{26396728-7BF8-4D99-A389-319B08C3549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265321417"/>
          <a:ext cx="962025" cy="465028"/>
        </a:xfrm>
        <a:prstGeom prst="rect">
          <a:avLst/>
        </a:prstGeom>
      </xdr:spPr>
    </xdr:pic>
    <xdr:clientData/>
  </xdr:oneCellAnchor>
  <xdr:oneCellAnchor>
    <xdr:from>
      <xdr:col>0</xdr:col>
      <xdr:colOff>406676</xdr:colOff>
      <xdr:row>1849</xdr:row>
      <xdr:rowOff>47625</xdr:rowOff>
    </xdr:from>
    <xdr:ext cx="1692368" cy="866775"/>
    <xdr:pic>
      <xdr:nvPicPr>
        <xdr:cNvPr id="84" name="Imagen 83">
          <a:extLst>
            <a:ext uri="{FF2B5EF4-FFF2-40B4-BE49-F238E27FC236}">
              <a16:creationId xmlns:a16="http://schemas.microsoft.com/office/drawing/2014/main" id="{1538B1DE-E74E-469A-A96F-465FEFF88E9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39112507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95250</xdr:colOff>
      <xdr:row>1904</xdr:row>
      <xdr:rowOff>78742</xdr:rowOff>
    </xdr:from>
    <xdr:ext cx="962025" cy="465028"/>
    <xdr:pic>
      <xdr:nvPicPr>
        <xdr:cNvPr id="85" name="Imagen 84">
          <a:extLst>
            <a:ext uri="{FF2B5EF4-FFF2-40B4-BE49-F238E27FC236}">
              <a16:creationId xmlns:a16="http://schemas.microsoft.com/office/drawing/2014/main" id="{B9267D19-C9A3-4341-A203-EEA4A6AA255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24275" y="399757267"/>
          <a:ext cx="962025" cy="465028"/>
        </a:xfrm>
        <a:prstGeom prst="rect">
          <a:avLst/>
        </a:prstGeom>
      </xdr:spPr>
    </xdr:pic>
    <xdr:clientData/>
  </xdr:oneCellAnchor>
  <xdr:oneCellAnchor>
    <xdr:from>
      <xdr:col>0</xdr:col>
      <xdr:colOff>406676</xdr:colOff>
      <xdr:row>1910</xdr:row>
      <xdr:rowOff>152400</xdr:rowOff>
    </xdr:from>
    <xdr:ext cx="1692368" cy="866775"/>
    <xdr:pic>
      <xdr:nvPicPr>
        <xdr:cNvPr id="86" name="Imagen 85">
          <a:extLst>
            <a:ext uri="{FF2B5EF4-FFF2-40B4-BE49-F238E27FC236}">
              <a16:creationId xmlns:a16="http://schemas.microsoft.com/office/drawing/2014/main" id="{C7F794A9-2855-4B79-9599-09BCAA1AB84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2141517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85725</xdr:colOff>
      <xdr:row>1962</xdr:row>
      <xdr:rowOff>78742</xdr:rowOff>
    </xdr:from>
    <xdr:ext cx="962025" cy="465028"/>
    <xdr:pic>
      <xdr:nvPicPr>
        <xdr:cNvPr id="87" name="Imagen 86">
          <a:extLst>
            <a:ext uri="{FF2B5EF4-FFF2-40B4-BE49-F238E27FC236}">
              <a16:creationId xmlns:a16="http://schemas.microsoft.com/office/drawing/2014/main" id="{BE01D444-8499-469F-8BDB-B55824F1C65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131304667"/>
          <a:ext cx="962025" cy="465028"/>
        </a:xfrm>
        <a:prstGeom prst="rect">
          <a:avLst/>
        </a:prstGeom>
      </xdr:spPr>
    </xdr:pic>
    <xdr:clientData/>
  </xdr:oneCellAnchor>
  <xdr:oneCellAnchor>
    <xdr:from>
      <xdr:col>0</xdr:col>
      <xdr:colOff>406676</xdr:colOff>
      <xdr:row>1967</xdr:row>
      <xdr:rowOff>152400</xdr:rowOff>
    </xdr:from>
    <xdr:ext cx="1692368" cy="866775"/>
    <xdr:pic>
      <xdr:nvPicPr>
        <xdr:cNvPr id="88" name="Imagen 87">
          <a:extLst>
            <a:ext uri="{FF2B5EF4-FFF2-40B4-BE49-F238E27FC236}">
              <a16:creationId xmlns:a16="http://schemas.microsoft.com/office/drawing/2014/main" id="{C670C3B5-428F-45D5-8FD5-F078C8F4A9A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3267372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85725</xdr:colOff>
      <xdr:row>2017</xdr:row>
      <xdr:rowOff>78742</xdr:rowOff>
    </xdr:from>
    <xdr:ext cx="962025" cy="465028"/>
    <xdr:pic>
      <xdr:nvPicPr>
        <xdr:cNvPr id="89" name="Imagen 88">
          <a:extLst>
            <a:ext uri="{FF2B5EF4-FFF2-40B4-BE49-F238E27FC236}">
              <a16:creationId xmlns:a16="http://schemas.microsoft.com/office/drawing/2014/main" id="{50A71407-5FB4-451E-A8CA-8597CD66F27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142429867"/>
          <a:ext cx="962025" cy="465028"/>
        </a:xfrm>
        <a:prstGeom prst="rect">
          <a:avLst/>
        </a:prstGeom>
      </xdr:spPr>
    </xdr:pic>
    <xdr:clientData/>
  </xdr:oneCellAnchor>
  <xdr:oneCellAnchor>
    <xdr:from>
      <xdr:col>0</xdr:col>
      <xdr:colOff>406676</xdr:colOff>
      <xdr:row>2076</xdr:row>
      <xdr:rowOff>152400</xdr:rowOff>
    </xdr:from>
    <xdr:ext cx="1692368" cy="866775"/>
    <xdr:pic>
      <xdr:nvPicPr>
        <xdr:cNvPr id="90" name="Imagen 89">
          <a:extLst>
            <a:ext uri="{FF2B5EF4-FFF2-40B4-BE49-F238E27FC236}">
              <a16:creationId xmlns:a16="http://schemas.microsoft.com/office/drawing/2014/main" id="{9D2F7F29-8689-4724-B999-5E8688606A5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1040427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85725</xdr:colOff>
      <xdr:row>2126</xdr:row>
      <xdr:rowOff>78742</xdr:rowOff>
    </xdr:from>
    <xdr:ext cx="962025" cy="465028"/>
    <xdr:pic>
      <xdr:nvPicPr>
        <xdr:cNvPr id="91" name="Imagen 90">
          <a:extLst>
            <a:ext uri="{FF2B5EF4-FFF2-40B4-BE49-F238E27FC236}">
              <a16:creationId xmlns:a16="http://schemas.microsoft.com/office/drawing/2014/main" id="{9567725D-63C7-4DAE-83C8-C249D6B16FF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119874667"/>
          <a:ext cx="962025" cy="465028"/>
        </a:xfrm>
        <a:prstGeom prst="rect">
          <a:avLst/>
        </a:prstGeom>
      </xdr:spPr>
    </xdr:pic>
    <xdr:clientData/>
  </xdr:oneCellAnchor>
  <xdr:oneCellAnchor>
    <xdr:from>
      <xdr:col>0</xdr:col>
      <xdr:colOff>406676</xdr:colOff>
      <xdr:row>2131</xdr:row>
      <xdr:rowOff>152400</xdr:rowOff>
    </xdr:from>
    <xdr:ext cx="1692368" cy="866775"/>
    <xdr:pic>
      <xdr:nvPicPr>
        <xdr:cNvPr id="92" name="Imagen 91">
          <a:extLst>
            <a:ext uri="{FF2B5EF4-FFF2-40B4-BE49-F238E27FC236}">
              <a16:creationId xmlns:a16="http://schemas.microsoft.com/office/drawing/2014/main" id="{27582870-C251-4788-A8BD-21B5B7E6B81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42411967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85725</xdr:colOff>
      <xdr:row>2181</xdr:row>
      <xdr:rowOff>78742</xdr:rowOff>
    </xdr:from>
    <xdr:ext cx="962025" cy="465028"/>
    <xdr:pic>
      <xdr:nvPicPr>
        <xdr:cNvPr id="93" name="Imagen 92">
          <a:extLst>
            <a:ext uri="{FF2B5EF4-FFF2-40B4-BE49-F238E27FC236}">
              <a16:creationId xmlns:a16="http://schemas.microsoft.com/office/drawing/2014/main" id="{7C1A4622-B4E4-427C-9C3E-FDC7A89BA46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433875817"/>
          <a:ext cx="962025" cy="465028"/>
        </a:xfrm>
        <a:prstGeom prst="rect">
          <a:avLst/>
        </a:prstGeom>
      </xdr:spPr>
    </xdr:pic>
    <xdr:clientData/>
  </xdr:oneCellAnchor>
  <xdr:oneCellAnchor>
    <xdr:from>
      <xdr:col>0</xdr:col>
      <xdr:colOff>406676</xdr:colOff>
      <xdr:row>2186</xdr:row>
      <xdr:rowOff>152400</xdr:rowOff>
    </xdr:from>
    <xdr:ext cx="1692368" cy="866775"/>
    <xdr:pic>
      <xdr:nvPicPr>
        <xdr:cNvPr id="94" name="Imagen 93">
          <a:extLst>
            <a:ext uri="{FF2B5EF4-FFF2-40B4-BE49-F238E27FC236}">
              <a16:creationId xmlns:a16="http://schemas.microsoft.com/office/drawing/2014/main" id="{BE412FA9-CD28-4289-94A0-8BCD216C71C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43524487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85725</xdr:colOff>
      <xdr:row>2236</xdr:row>
      <xdr:rowOff>78742</xdr:rowOff>
    </xdr:from>
    <xdr:ext cx="962025" cy="465028"/>
    <xdr:pic>
      <xdr:nvPicPr>
        <xdr:cNvPr id="95" name="Imagen 94">
          <a:extLst>
            <a:ext uri="{FF2B5EF4-FFF2-40B4-BE49-F238E27FC236}">
              <a16:creationId xmlns:a16="http://schemas.microsoft.com/office/drawing/2014/main" id="{D9DE73C5-625D-4EDA-AC74-88C99FEABD1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445001017"/>
          <a:ext cx="962025" cy="465028"/>
        </a:xfrm>
        <a:prstGeom prst="rect">
          <a:avLst/>
        </a:prstGeom>
      </xdr:spPr>
    </xdr:pic>
    <xdr:clientData/>
  </xdr:oneCellAnchor>
  <xdr:oneCellAnchor>
    <xdr:from>
      <xdr:col>0</xdr:col>
      <xdr:colOff>416201</xdr:colOff>
      <xdr:row>2241</xdr:row>
      <xdr:rowOff>85725</xdr:rowOff>
    </xdr:from>
    <xdr:ext cx="1692368" cy="657225"/>
    <xdr:pic>
      <xdr:nvPicPr>
        <xdr:cNvPr id="96" name="Imagen 95">
          <a:extLst>
            <a:ext uri="{FF2B5EF4-FFF2-40B4-BE49-F238E27FC236}">
              <a16:creationId xmlns:a16="http://schemas.microsoft.com/office/drawing/2014/main" id="{6F0F0170-4C35-4B71-93A8-7FBA99AE015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6201" y="349224600"/>
          <a:ext cx="1692368"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85725</xdr:colOff>
      <xdr:row>2294</xdr:row>
      <xdr:rowOff>78742</xdr:rowOff>
    </xdr:from>
    <xdr:ext cx="962025" cy="465028"/>
    <xdr:pic>
      <xdr:nvPicPr>
        <xdr:cNvPr id="97" name="Imagen 96">
          <a:extLst>
            <a:ext uri="{FF2B5EF4-FFF2-40B4-BE49-F238E27FC236}">
              <a16:creationId xmlns:a16="http://schemas.microsoft.com/office/drawing/2014/main" id="{2547FC54-1BEA-44C7-ABA5-162BBF599F1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357999667"/>
          <a:ext cx="962025" cy="465028"/>
        </a:xfrm>
        <a:prstGeom prst="rect">
          <a:avLst/>
        </a:prstGeom>
      </xdr:spPr>
    </xdr:pic>
    <xdr:clientData/>
  </xdr:oneCellAnchor>
  <xdr:oneCellAnchor>
    <xdr:from>
      <xdr:col>0</xdr:col>
      <xdr:colOff>416201</xdr:colOff>
      <xdr:row>2299</xdr:row>
      <xdr:rowOff>85725</xdr:rowOff>
    </xdr:from>
    <xdr:ext cx="1692368" cy="657225"/>
    <xdr:pic>
      <xdr:nvPicPr>
        <xdr:cNvPr id="99" name="Imagen 98">
          <a:extLst>
            <a:ext uri="{FF2B5EF4-FFF2-40B4-BE49-F238E27FC236}">
              <a16:creationId xmlns:a16="http://schemas.microsoft.com/office/drawing/2014/main" id="{E4556EF8-9DDA-4867-9064-39CADC06482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6201" y="457428600"/>
          <a:ext cx="1692368"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85725</xdr:colOff>
      <xdr:row>2350</xdr:row>
      <xdr:rowOff>78742</xdr:rowOff>
    </xdr:from>
    <xdr:ext cx="962025" cy="465028"/>
    <xdr:pic>
      <xdr:nvPicPr>
        <xdr:cNvPr id="100" name="Imagen 99">
          <a:extLst>
            <a:ext uri="{FF2B5EF4-FFF2-40B4-BE49-F238E27FC236}">
              <a16:creationId xmlns:a16="http://schemas.microsoft.com/office/drawing/2014/main" id="{EBA6DCCA-A7AD-4B69-AD9D-65F29E46CA0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466527517"/>
          <a:ext cx="962025" cy="465028"/>
        </a:xfrm>
        <a:prstGeom prst="rect">
          <a:avLst/>
        </a:prstGeom>
      </xdr:spPr>
    </xdr:pic>
    <xdr:clientData/>
  </xdr:oneCellAnchor>
  <xdr:oneCellAnchor>
    <xdr:from>
      <xdr:col>0</xdr:col>
      <xdr:colOff>416201</xdr:colOff>
      <xdr:row>2355</xdr:row>
      <xdr:rowOff>85725</xdr:rowOff>
    </xdr:from>
    <xdr:ext cx="1692368" cy="657225"/>
    <xdr:pic>
      <xdr:nvPicPr>
        <xdr:cNvPr id="101" name="Imagen 100">
          <a:extLst>
            <a:ext uri="{FF2B5EF4-FFF2-40B4-BE49-F238E27FC236}">
              <a16:creationId xmlns:a16="http://schemas.microsoft.com/office/drawing/2014/main" id="{6515D874-8DD8-490A-A96E-F20EF5A51DE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6201" y="467791800"/>
          <a:ext cx="1692368"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85725</xdr:colOff>
      <xdr:row>2406</xdr:row>
      <xdr:rowOff>78742</xdr:rowOff>
    </xdr:from>
    <xdr:ext cx="962025" cy="465028"/>
    <xdr:pic>
      <xdr:nvPicPr>
        <xdr:cNvPr id="102" name="Imagen 101">
          <a:extLst>
            <a:ext uri="{FF2B5EF4-FFF2-40B4-BE49-F238E27FC236}">
              <a16:creationId xmlns:a16="http://schemas.microsoft.com/office/drawing/2014/main" id="{480890B6-C6E7-4535-B253-004ABDE8828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476862142"/>
          <a:ext cx="962025" cy="465028"/>
        </a:xfrm>
        <a:prstGeom prst="rect">
          <a:avLst/>
        </a:prstGeom>
      </xdr:spPr>
    </xdr:pic>
    <xdr:clientData/>
  </xdr:oneCellAnchor>
  <xdr:oneCellAnchor>
    <xdr:from>
      <xdr:col>0</xdr:col>
      <xdr:colOff>416201</xdr:colOff>
      <xdr:row>2411</xdr:row>
      <xdr:rowOff>85725</xdr:rowOff>
    </xdr:from>
    <xdr:ext cx="1692368" cy="657225"/>
    <xdr:pic>
      <xdr:nvPicPr>
        <xdr:cNvPr id="103" name="Imagen 102">
          <a:extLst>
            <a:ext uri="{FF2B5EF4-FFF2-40B4-BE49-F238E27FC236}">
              <a16:creationId xmlns:a16="http://schemas.microsoft.com/office/drawing/2014/main" id="{49171713-76BF-4750-94C1-6B7BFF61E44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6201" y="267071475"/>
          <a:ext cx="1692368"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85725</xdr:colOff>
      <xdr:row>2469</xdr:row>
      <xdr:rowOff>78742</xdr:rowOff>
    </xdr:from>
    <xdr:ext cx="962025" cy="465028"/>
    <xdr:pic>
      <xdr:nvPicPr>
        <xdr:cNvPr id="104" name="Imagen 103">
          <a:extLst>
            <a:ext uri="{FF2B5EF4-FFF2-40B4-BE49-F238E27FC236}">
              <a16:creationId xmlns:a16="http://schemas.microsoft.com/office/drawing/2014/main" id="{029193C9-505E-428C-A5E6-72127D24509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277065742"/>
          <a:ext cx="962025" cy="465028"/>
        </a:xfrm>
        <a:prstGeom prst="rect">
          <a:avLst/>
        </a:prstGeom>
      </xdr:spPr>
    </xdr:pic>
    <xdr:clientData/>
  </xdr:oneCellAnchor>
  <xdr:oneCellAnchor>
    <xdr:from>
      <xdr:col>0</xdr:col>
      <xdr:colOff>406676</xdr:colOff>
      <xdr:row>2022</xdr:row>
      <xdr:rowOff>152400</xdr:rowOff>
    </xdr:from>
    <xdr:ext cx="1692368" cy="866775"/>
    <xdr:pic>
      <xdr:nvPicPr>
        <xdr:cNvPr id="105" name="Imagen 104">
          <a:extLst>
            <a:ext uri="{FF2B5EF4-FFF2-40B4-BE49-F238E27FC236}">
              <a16:creationId xmlns:a16="http://schemas.microsoft.com/office/drawing/2014/main" id="{3031857B-96EA-4C88-A952-5154593DBCA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4227195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85725</xdr:colOff>
      <xdr:row>2071</xdr:row>
      <xdr:rowOff>78742</xdr:rowOff>
    </xdr:from>
    <xdr:ext cx="962025" cy="465028"/>
    <xdr:pic>
      <xdr:nvPicPr>
        <xdr:cNvPr id="106" name="Imagen 105">
          <a:extLst>
            <a:ext uri="{FF2B5EF4-FFF2-40B4-BE49-F238E27FC236}">
              <a16:creationId xmlns:a16="http://schemas.microsoft.com/office/drawing/2014/main" id="{D66DED3C-6D1F-4B87-A3A7-5967FB51823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432475642"/>
          <a:ext cx="962025" cy="465028"/>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406676</xdr:colOff>
      <xdr:row>0</xdr:row>
      <xdr:rowOff>152400</xdr:rowOff>
    </xdr:from>
    <xdr:to>
      <xdr:col>2</xdr:col>
      <xdr:colOff>375019</xdr:colOff>
      <xdr:row>3</xdr:row>
      <xdr:rowOff>200025</xdr:rowOff>
    </xdr:to>
    <xdr:pic>
      <xdr:nvPicPr>
        <xdr:cNvPr id="2" name="Imagen 1">
          <a:extLst>
            <a:ext uri="{FF2B5EF4-FFF2-40B4-BE49-F238E27FC236}">
              <a16:creationId xmlns:a16="http://schemas.microsoft.com/office/drawing/2014/main" id="{20359471-494D-4AAA-B1D0-2916FD99198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24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406676</xdr:colOff>
      <xdr:row>109</xdr:row>
      <xdr:rowOff>152400</xdr:rowOff>
    </xdr:from>
    <xdr:ext cx="1692368" cy="866775"/>
    <xdr:pic>
      <xdr:nvPicPr>
        <xdr:cNvPr id="3" name="Imagen 2">
          <a:extLst>
            <a:ext uri="{FF2B5EF4-FFF2-40B4-BE49-F238E27FC236}">
              <a16:creationId xmlns:a16="http://schemas.microsoft.com/office/drawing/2014/main" id="{F3028A57-9B92-4A8B-9A9E-C986A680195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2233612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164</xdr:row>
      <xdr:rowOff>152400</xdr:rowOff>
    </xdr:from>
    <xdr:ext cx="1692368" cy="866775"/>
    <xdr:pic>
      <xdr:nvPicPr>
        <xdr:cNvPr id="4" name="Imagen 3">
          <a:extLst>
            <a:ext uri="{FF2B5EF4-FFF2-40B4-BE49-F238E27FC236}">
              <a16:creationId xmlns:a16="http://schemas.microsoft.com/office/drawing/2014/main" id="{D16A92ED-7DAD-427F-A7A9-7C54A3BB353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3355657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219</xdr:row>
      <xdr:rowOff>152400</xdr:rowOff>
    </xdr:from>
    <xdr:ext cx="1692368" cy="866775"/>
    <xdr:pic>
      <xdr:nvPicPr>
        <xdr:cNvPr id="5" name="Imagen 4">
          <a:extLst>
            <a:ext uri="{FF2B5EF4-FFF2-40B4-BE49-F238E27FC236}">
              <a16:creationId xmlns:a16="http://schemas.microsoft.com/office/drawing/2014/main" id="{61C0B994-2AE7-45DF-87AA-A555FB0DACE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4464367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274</xdr:row>
      <xdr:rowOff>152400</xdr:rowOff>
    </xdr:from>
    <xdr:ext cx="1692368" cy="866775"/>
    <xdr:pic>
      <xdr:nvPicPr>
        <xdr:cNvPr id="6" name="Imagen 5">
          <a:extLst>
            <a:ext uri="{FF2B5EF4-FFF2-40B4-BE49-F238E27FC236}">
              <a16:creationId xmlns:a16="http://schemas.microsoft.com/office/drawing/2014/main" id="{7FC30AE4-499C-49E5-B285-6A1DD5B9458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5572125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329</xdr:row>
      <xdr:rowOff>152400</xdr:rowOff>
    </xdr:from>
    <xdr:ext cx="1692368" cy="866775"/>
    <xdr:pic>
      <xdr:nvPicPr>
        <xdr:cNvPr id="7" name="Imagen 6">
          <a:extLst>
            <a:ext uri="{FF2B5EF4-FFF2-40B4-BE49-F238E27FC236}">
              <a16:creationId xmlns:a16="http://schemas.microsoft.com/office/drawing/2014/main" id="{D1FD07BC-F117-4659-B818-1EE13E405BF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6692265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384</xdr:row>
      <xdr:rowOff>152400</xdr:rowOff>
    </xdr:from>
    <xdr:ext cx="1692368" cy="866775"/>
    <xdr:pic>
      <xdr:nvPicPr>
        <xdr:cNvPr id="8" name="Imagen 7">
          <a:extLst>
            <a:ext uri="{FF2B5EF4-FFF2-40B4-BE49-F238E27FC236}">
              <a16:creationId xmlns:a16="http://schemas.microsoft.com/office/drawing/2014/main" id="{3436B348-865A-4A97-992D-2DFCCF5998A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7837170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439</xdr:row>
      <xdr:rowOff>152400</xdr:rowOff>
    </xdr:from>
    <xdr:ext cx="1692368" cy="866775"/>
    <xdr:pic>
      <xdr:nvPicPr>
        <xdr:cNvPr id="9" name="Imagen 8">
          <a:extLst>
            <a:ext uri="{FF2B5EF4-FFF2-40B4-BE49-F238E27FC236}">
              <a16:creationId xmlns:a16="http://schemas.microsoft.com/office/drawing/2014/main" id="{F088771B-CDAC-4B78-8C22-D31A735FFB0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8963977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494</xdr:row>
      <xdr:rowOff>152400</xdr:rowOff>
    </xdr:from>
    <xdr:ext cx="1692368" cy="866775"/>
    <xdr:pic>
      <xdr:nvPicPr>
        <xdr:cNvPr id="10" name="Imagen 9">
          <a:extLst>
            <a:ext uri="{FF2B5EF4-FFF2-40B4-BE49-F238E27FC236}">
              <a16:creationId xmlns:a16="http://schemas.microsoft.com/office/drawing/2014/main" id="{06A4F705-B09C-4131-98DF-7292D6C41B8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0076497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549</xdr:row>
      <xdr:rowOff>152400</xdr:rowOff>
    </xdr:from>
    <xdr:ext cx="1692368" cy="866775"/>
    <xdr:pic>
      <xdr:nvPicPr>
        <xdr:cNvPr id="11" name="Imagen 10">
          <a:extLst>
            <a:ext uri="{FF2B5EF4-FFF2-40B4-BE49-F238E27FC236}">
              <a16:creationId xmlns:a16="http://schemas.microsoft.com/office/drawing/2014/main" id="{7F2AC923-EB96-4AEF-84B4-3223E3748F5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1169967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604</xdr:row>
      <xdr:rowOff>152400</xdr:rowOff>
    </xdr:from>
    <xdr:ext cx="1692368" cy="866775"/>
    <xdr:pic>
      <xdr:nvPicPr>
        <xdr:cNvPr id="12" name="Imagen 11">
          <a:extLst>
            <a:ext uri="{FF2B5EF4-FFF2-40B4-BE49-F238E27FC236}">
              <a16:creationId xmlns:a16="http://schemas.microsoft.com/office/drawing/2014/main" id="{30971C7B-15BA-44ED-AD77-24FC3463425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2253912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659</xdr:row>
      <xdr:rowOff>152400</xdr:rowOff>
    </xdr:from>
    <xdr:ext cx="1692368" cy="866775"/>
    <xdr:pic>
      <xdr:nvPicPr>
        <xdr:cNvPr id="13" name="Imagen 12">
          <a:extLst>
            <a:ext uri="{FF2B5EF4-FFF2-40B4-BE49-F238E27FC236}">
              <a16:creationId xmlns:a16="http://schemas.microsoft.com/office/drawing/2014/main" id="{39083D9B-F5CC-4E31-BE23-DF0030FF574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3337857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714</xdr:row>
      <xdr:rowOff>152400</xdr:rowOff>
    </xdr:from>
    <xdr:ext cx="1692368" cy="866775"/>
    <xdr:pic>
      <xdr:nvPicPr>
        <xdr:cNvPr id="14" name="Imagen 13">
          <a:extLst>
            <a:ext uri="{FF2B5EF4-FFF2-40B4-BE49-F238E27FC236}">
              <a16:creationId xmlns:a16="http://schemas.microsoft.com/office/drawing/2014/main" id="{7D38E6F8-A86C-4628-B9F8-2D9AA0826E9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4421802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769</xdr:row>
      <xdr:rowOff>152400</xdr:rowOff>
    </xdr:from>
    <xdr:ext cx="1692368" cy="866775"/>
    <xdr:pic>
      <xdr:nvPicPr>
        <xdr:cNvPr id="15" name="Imagen 14">
          <a:extLst>
            <a:ext uri="{FF2B5EF4-FFF2-40B4-BE49-F238E27FC236}">
              <a16:creationId xmlns:a16="http://schemas.microsoft.com/office/drawing/2014/main" id="{74D47A83-0735-4A07-A155-D6700B29755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5505747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824</xdr:row>
      <xdr:rowOff>152400</xdr:rowOff>
    </xdr:from>
    <xdr:ext cx="1692368" cy="866775"/>
    <xdr:pic>
      <xdr:nvPicPr>
        <xdr:cNvPr id="16" name="Imagen 15">
          <a:extLst>
            <a:ext uri="{FF2B5EF4-FFF2-40B4-BE49-F238E27FC236}">
              <a16:creationId xmlns:a16="http://schemas.microsoft.com/office/drawing/2014/main" id="{24956B44-CE7B-48B0-AF20-C4CDEFF7981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6589692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879</xdr:row>
      <xdr:rowOff>152400</xdr:rowOff>
    </xdr:from>
    <xdr:ext cx="1692368" cy="866775"/>
    <xdr:pic>
      <xdr:nvPicPr>
        <xdr:cNvPr id="17" name="Imagen 16">
          <a:extLst>
            <a:ext uri="{FF2B5EF4-FFF2-40B4-BE49-F238E27FC236}">
              <a16:creationId xmlns:a16="http://schemas.microsoft.com/office/drawing/2014/main" id="{4D720EEE-6469-4FE7-8E61-B5B60797BF3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7673637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934</xdr:row>
      <xdr:rowOff>152400</xdr:rowOff>
    </xdr:from>
    <xdr:ext cx="1692368" cy="866775"/>
    <xdr:pic>
      <xdr:nvPicPr>
        <xdr:cNvPr id="18" name="Imagen 17">
          <a:extLst>
            <a:ext uri="{FF2B5EF4-FFF2-40B4-BE49-F238E27FC236}">
              <a16:creationId xmlns:a16="http://schemas.microsoft.com/office/drawing/2014/main" id="{B60FDD24-88C2-4E8A-B1B6-34131230158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8757582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989</xdr:row>
      <xdr:rowOff>152400</xdr:rowOff>
    </xdr:from>
    <xdr:ext cx="1692368" cy="866775"/>
    <xdr:pic>
      <xdr:nvPicPr>
        <xdr:cNvPr id="19" name="Imagen 18">
          <a:extLst>
            <a:ext uri="{FF2B5EF4-FFF2-40B4-BE49-F238E27FC236}">
              <a16:creationId xmlns:a16="http://schemas.microsoft.com/office/drawing/2014/main" id="{5BC81EA3-EEB0-4BFC-B35D-DA55B2F34EB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9841527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1044</xdr:row>
      <xdr:rowOff>152400</xdr:rowOff>
    </xdr:from>
    <xdr:ext cx="1692368" cy="866775"/>
    <xdr:pic>
      <xdr:nvPicPr>
        <xdr:cNvPr id="20" name="Imagen 19">
          <a:extLst>
            <a:ext uri="{FF2B5EF4-FFF2-40B4-BE49-F238E27FC236}">
              <a16:creationId xmlns:a16="http://schemas.microsoft.com/office/drawing/2014/main" id="{92760890-7313-4125-B51A-25C5C41480C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20925472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1099</xdr:row>
      <xdr:rowOff>152400</xdr:rowOff>
    </xdr:from>
    <xdr:ext cx="1692368" cy="866775"/>
    <xdr:pic>
      <xdr:nvPicPr>
        <xdr:cNvPr id="21" name="Imagen 20">
          <a:extLst>
            <a:ext uri="{FF2B5EF4-FFF2-40B4-BE49-F238E27FC236}">
              <a16:creationId xmlns:a16="http://schemas.microsoft.com/office/drawing/2014/main" id="{00B05F29-2F2A-4136-ADEE-260D15B3180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22009417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1154</xdr:row>
      <xdr:rowOff>152400</xdr:rowOff>
    </xdr:from>
    <xdr:ext cx="1692368" cy="866775"/>
    <xdr:pic>
      <xdr:nvPicPr>
        <xdr:cNvPr id="22" name="Imagen 21">
          <a:extLst>
            <a:ext uri="{FF2B5EF4-FFF2-40B4-BE49-F238E27FC236}">
              <a16:creationId xmlns:a16="http://schemas.microsoft.com/office/drawing/2014/main" id="{03680584-DAB2-48B5-A320-14B4FFA0BDA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23093362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1209</xdr:row>
      <xdr:rowOff>152400</xdr:rowOff>
    </xdr:from>
    <xdr:ext cx="1692368" cy="866775"/>
    <xdr:pic>
      <xdr:nvPicPr>
        <xdr:cNvPr id="23" name="Imagen 22">
          <a:extLst>
            <a:ext uri="{FF2B5EF4-FFF2-40B4-BE49-F238E27FC236}">
              <a16:creationId xmlns:a16="http://schemas.microsoft.com/office/drawing/2014/main" id="{2D9039B5-74DD-4E28-B909-6BD77B74373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24177307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1264</xdr:row>
      <xdr:rowOff>152400</xdr:rowOff>
    </xdr:from>
    <xdr:ext cx="1692368" cy="866775"/>
    <xdr:pic>
      <xdr:nvPicPr>
        <xdr:cNvPr id="24" name="Imagen 23">
          <a:extLst>
            <a:ext uri="{FF2B5EF4-FFF2-40B4-BE49-F238E27FC236}">
              <a16:creationId xmlns:a16="http://schemas.microsoft.com/office/drawing/2014/main" id="{561CC62C-A5F7-4F71-943A-AA7CB63255D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25261252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1319</xdr:row>
      <xdr:rowOff>152400</xdr:rowOff>
    </xdr:from>
    <xdr:ext cx="1692368" cy="866775"/>
    <xdr:pic>
      <xdr:nvPicPr>
        <xdr:cNvPr id="25" name="Imagen 24">
          <a:extLst>
            <a:ext uri="{FF2B5EF4-FFF2-40B4-BE49-F238E27FC236}">
              <a16:creationId xmlns:a16="http://schemas.microsoft.com/office/drawing/2014/main" id="{321AFB05-4CC9-48DC-8DF7-7C7AB658ACF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26345197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1374</xdr:row>
      <xdr:rowOff>152400</xdr:rowOff>
    </xdr:from>
    <xdr:ext cx="1692368" cy="866775"/>
    <xdr:pic>
      <xdr:nvPicPr>
        <xdr:cNvPr id="26" name="Imagen 25">
          <a:extLst>
            <a:ext uri="{FF2B5EF4-FFF2-40B4-BE49-F238E27FC236}">
              <a16:creationId xmlns:a16="http://schemas.microsoft.com/office/drawing/2014/main" id="{C06D998C-1977-44EE-9FB8-0BE0869ECF5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27429142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1429</xdr:row>
      <xdr:rowOff>152400</xdr:rowOff>
    </xdr:from>
    <xdr:ext cx="1692368" cy="866775"/>
    <xdr:pic>
      <xdr:nvPicPr>
        <xdr:cNvPr id="27" name="Imagen 26">
          <a:extLst>
            <a:ext uri="{FF2B5EF4-FFF2-40B4-BE49-F238E27FC236}">
              <a16:creationId xmlns:a16="http://schemas.microsoft.com/office/drawing/2014/main" id="{EC63BAF1-C2C4-40D6-A9D8-0C3C6FEA24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28513087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1484</xdr:row>
      <xdr:rowOff>152400</xdr:rowOff>
    </xdr:from>
    <xdr:ext cx="1692368" cy="866775"/>
    <xdr:pic>
      <xdr:nvPicPr>
        <xdr:cNvPr id="28" name="Imagen 27">
          <a:extLst>
            <a:ext uri="{FF2B5EF4-FFF2-40B4-BE49-F238E27FC236}">
              <a16:creationId xmlns:a16="http://schemas.microsoft.com/office/drawing/2014/main" id="{8364100D-0625-4689-B104-3DEE66D9924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29597032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1539</xdr:row>
      <xdr:rowOff>152400</xdr:rowOff>
    </xdr:from>
    <xdr:ext cx="1692368" cy="866775"/>
    <xdr:pic>
      <xdr:nvPicPr>
        <xdr:cNvPr id="29" name="Imagen 28">
          <a:extLst>
            <a:ext uri="{FF2B5EF4-FFF2-40B4-BE49-F238E27FC236}">
              <a16:creationId xmlns:a16="http://schemas.microsoft.com/office/drawing/2014/main" id="{5D146A01-364F-45FB-BAAA-EDBCDA155FA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306809775"/>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406676</xdr:colOff>
      <xdr:row>54</xdr:row>
      <xdr:rowOff>152400</xdr:rowOff>
    </xdr:from>
    <xdr:ext cx="1692368" cy="866775"/>
    <xdr:pic>
      <xdr:nvPicPr>
        <xdr:cNvPr id="30" name="Imagen 29">
          <a:extLst>
            <a:ext uri="{FF2B5EF4-FFF2-40B4-BE49-F238E27FC236}">
              <a16:creationId xmlns:a16="http://schemas.microsoft.com/office/drawing/2014/main" id="{E31E5BDD-490B-42B6-93C3-4B8C985715F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6676" y="11182350"/>
          <a:ext cx="1692368"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7</xdr:col>
      <xdr:colOff>85725</xdr:colOff>
      <xdr:row>50</xdr:row>
      <xdr:rowOff>78742</xdr:rowOff>
    </xdr:from>
    <xdr:to>
      <xdr:col>9</xdr:col>
      <xdr:colOff>285750</xdr:colOff>
      <xdr:row>50</xdr:row>
      <xdr:rowOff>543770</xdr:rowOff>
    </xdr:to>
    <xdr:pic>
      <xdr:nvPicPr>
        <xdr:cNvPr id="31" name="Imagen 30">
          <a:extLst>
            <a:ext uri="{FF2B5EF4-FFF2-40B4-BE49-F238E27FC236}">
              <a16:creationId xmlns:a16="http://schemas.microsoft.com/office/drawing/2014/main" id="{8B4D9DE6-E0D0-46AB-A5D0-08DA0F97D8D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84742"/>
          <a:ext cx="962025" cy="465028"/>
        </a:xfrm>
        <a:prstGeom prst="rect">
          <a:avLst/>
        </a:prstGeom>
      </xdr:spPr>
    </xdr:pic>
    <xdr:clientData/>
  </xdr:twoCellAnchor>
  <xdr:oneCellAnchor>
    <xdr:from>
      <xdr:col>7</xdr:col>
      <xdr:colOff>85725</xdr:colOff>
      <xdr:row>104</xdr:row>
      <xdr:rowOff>78742</xdr:rowOff>
    </xdr:from>
    <xdr:ext cx="962025" cy="465028"/>
    <xdr:pic>
      <xdr:nvPicPr>
        <xdr:cNvPr id="32" name="Imagen 31">
          <a:extLst>
            <a:ext uri="{FF2B5EF4-FFF2-40B4-BE49-F238E27FC236}">
              <a16:creationId xmlns:a16="http://schemas.microsoft.com/office/drawing/2014/main" id="{114A4A9F-2AC4-4C30-87BA-E1F70D587CA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20967067"/>
          <a:ext cx="962025" cy="465028"/>
        </a:xfrm>
        <a:prstGeom prst="rect">
          <a:avLst/>
        </a:prstGeom>
      </xdr:spPr>
    </xdr:pic>
    <xdr:clientData/>
  </xdr:oneCellAnchor>
  <xdr:oneCellAnchor>
    <xdr:from>
      <xdr:col>7</xdr:col>
      <xdr:colOff>85725</xdr:colOff>
      <xdr:row>214</xdr:row>
      <xdr:rowOff>78742</xdr:rowOff>
    </xdr:from>
    <xdr:ext cx="962025" cy="465028"/>
    <xdr:pic>
      <xdr:nvPicPr>
        <xdr:cNvPr id="33" name="Imagen 32">
          <a:extLst>
            <a:ext uri="{FF2B5EF4-FFF2-40B4-BE49-F238E27FC236}">
              <a16:creationId xmlns:a16="http://schemas.microsoft.com/office/drawing/2014/main" id="{25CFADC0-3E64-4FAC-AEB4-ACBF57F840A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43274617"/>
          <a:ext cx="962025" cy="465028"/>
        </a:xfrm>
        <a:prstGeom prst="rect">
          <a:avLst/>
        </a:prstGeom>
      </xdr:spPr>
    </xdr:pic>
    <xdr:clientData/>
  </xdr:oneCellAnchor>
  <xdr:oneCellAnchor>
    <xdr:from>
      <xdr:col>7</xdr:col>
      <xdr:colOff>85725</xdr:colOff>
      <xdr:row>269</xdr:row>
      <xdr:rowOff>78742</xdr:rowOff>
    </xdr:from>
    <xdr:ext cx="962025" cy="465028"/>
    <xdr:pic>
      <xdr:nvPicPr>
        <xdr:cNvPr id="34" name="Imagen 33">
          <a:extLst>
            <a:ext uri="{FF2B5EF4-FFF2-40B4-BE49-F238E27FC236}">
              <a16:creationId xmlns:a16="http://schemas.microsoft.com/office/drawing/2014/main" id="{CBE1CC7C-3349-48B0-A3E5-B773A70B3C4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54352192"/>
          <a:ext cx="962025" cy="465028"/>
        </a:xfrm>
        <a:prstGeom prst="rect">
          <a:avLst/>
        </a:prstGeom>
      </xdr:spPr>
    </xdr:pic>
    <xdr:clientData/>
  </xdr:oneCellAnchor>
  <xdr:oneCellAnchor>
    <xdr:from>
      <xdr:col>7</xdr:col>
      <xdr:colOff>85725</xdr:colOff>
      <xdr:row>324</xdr:row>
      <xdr:rowOff>78742</xdr:rowOff>
    </xdr:from>
    <xdr:ext cx="962025" cy="465028"/>
    <xdr:pic>
      <xdr:nvPicPr>
        <xdr:cNvPr id="35" name="Imagen 34">
          <a:extLst>
            <a:ext uri="{FF2B5EF4-FFF2-40B4-BE49-F238E27FC236}">
              <a16:creationId xmlns:a16="http://schemas.microsoft.com/office/drawing/2014/main" id="{CD045A68-1C71-4A71-9FC9-DF9E1854535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65553592"/>
          <a:ext cx="962025" cy="465028"/>
        </a:xfrm>
        <a:prstGeom prst="rect">
          <a:avLst/>
        </a:prstGeom>
      </xdr:spPr>
    </xdr:pic>
    <xdr:clientData/>
  </xdr:oneCellAnchor>
  <xdr:oneCellAnchor>
    <xdr:from>
      <xdr:col>7</xdr:col>
      <xdr:colOff>85725</xdr:colOff>
      <xdr:row>379</xdr:row>
      <xdr:rowOff>78742</xdr:rowOff>
    </xdr:from>
    <xdr:ext cx="962025" cy="465028"/>
    <xdr:pic>
      <xdr:nvPicPr>
        <xdr:cNvPr id="36" name="Imagen 35">
          <a:extLst>
            <a:ext uri="{FF2B5EF4-FFF2-40B4-BE49-F238E27FC236}">
              <a16:creationId xmlns:a16="http://schemas.microsoft.com/office/drawing/2014/main" id="{1D6C20B9-C806-4ECE-9D34-8C88876DB22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77002642"/>
          <a:ext cx="962025" cy="465028"/>
        </a:xfrm>
        <a:prstGeom prst="rect">
          <a:avLst/>
        </a:prstGeom>
      </xdr:spPr>
    </xdr:pic>
    <xdr:clientData/>
  </xdr:oneCellAnchor>
  <xdr:oneCellAnchor>
    <xdr:from>
      <xdr:col>7</xdr:col>
      <xdr:colOff>85725</xdr:colOff>
      <xdr:row>434</xdr:row>
      <xdr:rowOff>78742</xdr:rowOff>
    </xdr:from>
    <xdr:ext cx="962025" cy="465028"/>
    <xdr:pic>
      <xdr:nvPicPr>
        <xdr:cNvPr id="37" name="Imagen 36">
          <a:extLst>
            <a:ext uri="{FF2B5EF4-FFF2-40B4-BE49-F238E27FC236}">
              <a16:creationId xmlns:a16="http://schemas.microsoft.com/office/drawing/2014/main" id="{76188653-391B-4FF3-A13F-4F6F7E3C367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88270717"/>
          <a:ext cx="962025" cy="465028"/>
        </a:xfrm>
        <a:prstGeom prst="rect">
          <a:avLst/>
        </a:prstGeom>
      </xdr:spPr>
    </xdr:pic>
    <xdr:clientData/>
  </xdr:oneCellAnchor>
  <xdr:oneCellAnchor>
    <xdr:from>
      <xdr:col>7</xdr:col>
      <xdr:colOff>85725</xdr:colOff>
      <xdr:row>489</xdr:row>
      <xdr:rowOff>78742</xdr:rowOff>
    </xdr:from>
    <xdr:ext cx="962025" cy="465028"/>
    <xdr:pic>
      <xdr:nvPicPr>
        <xdr:cNvPr id="38" name="Imagen 37">
          <a:extLst>
            <a:ext uri="{FF2B5EF4-FFF2-40B4-BE49-F238E27FC236}">
              <a16:creationId xmlns:a16="http://schemas.microsoft.com/office/drawing/2014/main" id="{B193E81F-A8AA-4FC7-8A19-AAF20452D75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99395917"/>
          <a:ext cx="962025" cy="465028"/>
        </a:xfrm>
        <a:prstGeom prst="rect">
          <a:avLst/>
        </a:prstGeom>
      </xdr:spPr>
    </xdr:pic>
    <xdr:clientData/>
  </xdr:oneCellAnchor>
  <xdr:oneCellAnchor>
    <xdr:from>
      <xdr:col>7</xdr:col>
      <xdr:colOff>85725</xdr:colOff>
      <xdr:row>544</xdr:row>
      <xdr:rowOff>78742</xdr:rowOff>
    </xdr:from>
    <xdr:ext cx="962025" cy="465028"/>
    <xdr:pic>
      <xdr:nvPicPr>
        <xdr:cNvPr id="39" name="Imagen 38">
          <a:extLst>
            <a:ext uri="{FF2B5EF4-FFF2-40B4-BE49-F238E27FC236}">
              <a16:creationId xmlns:a16="http://schemas.microsoft.com/office/drawing/2014/main" id="{CB27DE24-13B1-4853-A5A8-FD8615F8170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110330617"/>
          <a:ext cx="962025" cy="465028"/>
        </a:xfrm>
        <a:prstGeom prst="rect">
          <a:avLst/>
        </a:prstGeom>
      </xdr:spPr>
    </xdr:pic>
    <xdr:clientData/>
  </xdr:oneCellAnchor>
  <xdr:oneCellAnchor>
    <xdr:from>
      <xdr:col>7</xdr:col>
      <xdr:colOff>85725</xdr:colOff>
      <xdr:row>599</xdr:row>
      <xdr:rowOff>78742</xdr:rowOff>
    </xdr:from>
    <xdr:ext cx="962025" cy="465028"/>
    <xdr:pic>
      <xdr:nvPicPr>
        <xdr:cNvPr id="40" name="Imagen 39">
          <a:extLst>
            <a:ext uri="{FF2B5EF4-FFF2-40B4-BE49-F238E27FC236}">
              <a16:creationId xmlns:a16="http://schemas.microsoft.com/office/drawing/2014/main" id="{B77C5F73-ACCC-4E44-8199-7A47155836A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121170067"/>
          <a:ext cx="962025" cy="465028"/>
        </a:xfrm>
        <a:prstGeom prst="rect">
          <a:avLst/>
        </a:prstGeom>
      </xdr:spPr>
    </xdr:pic>
    <xdr:clientData/>
  </xdr:oneCellAnchor>
  <xdr:oneCellAnchor>
    <xdr:from>
      <xdr:col>7</xdr:col>
      <xdr:colOff>85725</xdr:colOff>
      <xdr:row>654</xdr:row>
      <xdr:rowOff>78742</xdr:rowOff>
    </xdr:from>
    <xdr:ext cx="962025" cy="465028"/>
    <xdr:pic>
      <xdr:nvPicPr>
        <xdr:cNvPr id="41" name="Imagen 40">
          <a:extLst>
            <a:ext uri="{FF2B5EF4-FFF2-40B4-BE49-F238E27FC236}">
              <a16:creationId xmlns:a16="http://schemas.microsoft.com/office/drawing/2014/main" id="{E7D33F84-547B-4211-8092-85ACEAB662A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132009517"/>
          <a:ext cx="962025" cy="465028"/>
        </a:xfrm>
        <a:prstGeom prst="rect">
          <a:avLst/>
        </a:prstGeom>
      </xdr:spPr>
    </xdr:pic>
    <xdr:clientData/>
  </xdr:oneCellAnchor>
  <xdr:oneCellAnchor>
    <xdr:from>
      <xdr:col>7</xdr:col>
      <xdr:colOff>85725</xdr:colOff>
      <xdr:row>709</xdr:row>
      <xdr:rowOff>78742</xdr:rowOff>
    </xdr:from>
    <xdr:ext cx="962025" cy="465028"/>
    <xdr:pic>
      <xdr:nvPicPr>
        <xdr:cNvPr id="42" name="Imagen 41">
          <a:extLst>
            <a:ext uri="{FF2B5EF4-FFF2-40B4-BE49-F238E27FC236}">
              <a16:creationId xmlns:a16="http://schemas.microsoft.com/office/drawing/2014/main" id="{DC072574-22A6-4AAF-B74A-2809EFBD5D3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142848967"/>
          <a:ext cx="962025" cy="465028"/>
        </a:xfrm>
        <a:prstGeom prst="rect">
          <a:avLst/>
        </a:prstGeom>
      </xdr:spPr>
    </xdr:pic>
    <xdr:clientData/>
  </xdr:oneCellAnchor>
  <xdr:oneCellAnchor>
    <xdr:from>
      <xdr:col>7</xdr:col>
      <xdr:colOff>85725</xdr:colOff>
      <xdr:row>764</xdr:row>
      <xdr:rowOff>78742</xdr:rowOff>
    </xdr:from>
    <xdr:ext cx="962025" cy="465028"/>
    <xdr:pic>
      <xdr:nvPicPr>
        <xdr:cNvPr id="43" name="Imagen 42">
          <a:extLst>
            <a:ext uri="{FF2B5EF4-FFF2-40B4-BE49-F238E27FC236}">
              <a16:creationId xmlns:a16="http://schemas.microsoft.com/office/drawing/2014/main" id="{9A6BB140-4886-4821-B5D3-A120C67E1B5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153688417"/>
          <a:ext cx="962025" cy="465028"/>
        </a:xfrm>
        <a:prstGeom prst="rect">
          <a:avLst/>
        </a:prstGeom>
      </xdr:spPr>
    </xdr:pic>
    <xdr:clientData/>
  </xdr:oneCellAnchor>
  <xdr:oneCellAnchor>
    <xdr:from>
      <xdr:col>7</xdr:col>
      <xdr:colOff>85725</xdr:colOff>
      <xdr:row>819</xdr:row>
      <xdr:rowOff>78742</xdr:rowOff>
    </xdr:from>
    <xdr:ext cx="962025" cy="465028"/>
    <xdr:pic>
      <xdr:nvPicPr>
        <xdr:cNvPr id="44" name="Imagen 43">
          <a:extLst>
            <a:ext uri="{FF2B5EF4-FFF2-40B4-BE49-F238E27FC236}">
              <a16:creationId xmlns:a16="http://schemas.microsoft.com/office/drawing/2014/main" id="{A1A743E1-45BD-4B84-B7D0-4E03F3346B9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164527867"/>
          <a:ext cx="962025" cy="465028"/>
        </a:xfrm>
        <a:prstGeom prst="rect">
          <a:avLst/>
        </a:prstGeom>
      </xdr:spPr>
    </xdr:pic>
    <xdr:clientData/>
  </xdr:oneCellAnchor>
  <xdr:oneCellAnchor>
    <xdr:from>
      <xdr:col>7</xdr:col>
      <xdr:colOff>85725</xdr:colOff>
      <xdr:row>874</xdr:row>
      <xdr:rowOff>78742</xdr:rowOff>
    </xdr:from>
    <xdr:ext cx="962025" cy="465028"/>
    <xdr:pic>
      <xdr:nvPicPr>
        <xdr:cNvPr id="45" name="Imagen 44">
          <a:extLst>
            <a:ext uri="{FF2B5EF4-FFF2-40B4-BE49-F238E27FC236}">
              <a16:creationId xmlns:a16="http://schemas.microsoft.com/office/drawing/2014/main" id="{5B0E60E7-B2E3-436A-8E25-AA5869445B8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175367317"/>
          <a:ext cx="962025" cy="465028"/>
        </a:xfrm>
        <a:prstGeom prst="rect">
          <a:avLst/>
        </a:prstGeom>
      </xdr:spPr>
    </xdr:pic>
    <xdr:clientData/>
  </xdr:oneCellAnchor>
  <xdr:oneCellAnchor>
    <xdr:from>
      <xdr:col>7</xdr:col>
      <xdr:colOff>85725</xdr:colOff>
      <xdr:row>929</xdr:row>
      <xdr:rowOff>78742</xdr:rowOff>
    </xdr:from>
    <xdr:ext cx="962025" cy="465028"/>
    <xdr:pic>
      <xdr:nvPicPr>
        <xdr:cNvPr id="46" name="Imagen 45">
          <a:extLst>
            <a:ext uri="{FF2B5EF4-FFF2-40B4-BE49-F238E27FC236}">
              <a16:creationId xmlns:a16="http://schemas.microsoft.com/office/drawing/2014/main" id="{3D3C0578-A1D8-4BF3-A10B-3ADCFBF60C9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186206767"/>
          <a:ext cx="962025" cy="465028"/>
        </a:xfrm>
        <a:prstGeom prst="rect">
          <a:avLst/>
        </a:prstGeom>
      </xdr:spPr>
    </xdr:pic>
    <xdr:clientData/>
  </xdr:oneCellAnchor>
  <xdr:oneCellAnchor>
    <xdr:from>
      <xdr:col>7</xdr:col>
      <xdr:colOff>85725</xdr:colOff>
      <xdr:row>984</xdr:row>
      <xdr:rowOff>78742</xdr:rowOff>
    </xdr:from>
    <xdr:ext cx="962025" cy="465028"/>
    <xdr:pic>
      <xdr:nvPicPr>
        <xdr:cNvPr id="47" name="Imagen 46">
          <a:extLst>
            <a:ext uri="{FF2B5EF4-FFF2-40B4-BE49-F238E27FC236}">
              <a16:creationId xmlns:a16="http://schemas.microsoft.com/office/drawing/2014/main" id="{A82D1023-ECB3-4E30-9364-56A34291515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197046217"/>
          <a:ext cx="962025" cy="465028"/>
        </a:xfrm>
        <a:prstGeom prst="rect">
          <a:avLst/>
        </a:prstGeom>
      </xdr:spPr>
    </xdr:pic>
    <xdr:clientData/>
  </xdr:oneCellAnchor>
  <xdr:oneCellAnchor>
    <xdr:from>
      <xdr:col>7</xdr:col>
      <xdr:colOff>85725</xdr:colOff>
      <xdr:row>1039</xdr:row>
      <xdr:rowOff>78742</xdr:rowOff>
    </xdr:from>
    <xdr:ext cx="962025" cy="465028"/>
    <xdr:pic>
      <xdr:nvPicPr>
        <xdr:cNvPr id="48" name="Imagen 47">
          <a:extLst>
            <a:ext uri="{FF2B5EF4-FFF2-40B4-BE49-F238E27FC236}">
              <a16:creationId xmlns:a16="http://schemas.microsoft.com/office/drawing/2014/main" id="{EC1E077F-3680-4E2D-A172-0F8A3D656F3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207885667"/>
          <a:ext cx="962025" cy="465028"/>
        </a:xfrm>
        <a:prstGeom prst="rect">
          <a:avLst/>
        </a:prstGeom>
      </xdr:spPr>
    </xdr:pic>
    <xdr:clientData/>
  </xdr:oneCellAnchor>
  <xdr:oneCellAnchor>
    <xdr:from>
      <xdr:col>7</xdr:col>
      <xdr:colOff>85725</xdr:colOff>
      <xdr:row>1094</xdr:row>
      <xdr:rowOff>78742</xdr:rowOff>
    </xdr:from>
    <xdr:ext cx="962025" cy="465028"/>
    <xdr:pic>
      <xdr:nvPicPr>
        <xdr:cNvPr id="49" name="Imagen 48">
          <a:extLst>
            <a:ext uri="{FF2B5EF4-FFF2-40B4-BE49-F238E27FC236}">
              <a16:creationId xmlns:a16="http://schemas.microsoft.com/office/drawing/2014/main" id="{BD295253-749C-4E6A-B99F-9B38DC12DFD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218725117"/>
          <a:ext cx="962025" cy="465028"/>
        </a:xfrm>
        <a:prstGeom prst="rect">
          <a:avLst/>
        </a:prstGeom>
      </xdr:spPr>
    </xdr:pic>
    <xdr:clientData/>
  </xdr:oneCellAnchor>
  <xdr:oneCellAnchor>
    <xdr:from>
      <xdr:col>7</xdr:col>
      <xdr:colOff>85725</xdr:colOff>
      <xdr:row>1149</xdr:row>
      <xdr:rowOff>78742</xdr:rowOff>
    </xdr:from>
    <xdr:ext cx="962025" cy="465028"/>
    <xdr:pic>
      <xdr:nvPicPr>
        <xdr:cNvPr id="50" name="Imagen 49">
          <a:extLst>
            <a:ext uri="{FF2B5EF4-FFF2-40B4-BE49-F238E27FC236}">
              <a16:creationId xmlns:a16="http://schemas.microsoft.com/office/drawing/2014/main" id="{BCBB9B67-3E85-498A-B0F4-88D4149F958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229564567"/>
          <a:ext cx="962025" cy="465028"/>
        </a:xfrm>
        <a:prstGeom prst="rect">
          <a:avLst/>
        </a:prstGeom>
      </xdr:spPr>
    </xdr:pic>
    <xdr:clientData/>
  </xdr:oneCellAnchor>
  <xdr:oneCellAnchor>
    <xdr:from>
      <xdr:col>7</xdr:col>
      <xdr:colOff>85725</xdr:colOff>
      <xdr:row>1204</xdr:row>
      <xdr:rowOff>78742</xdr:rowOff>
    </xdr:from>
    <xdr:ext cx="962025" cy="465028"/>
    <xdr:pic>
      <xdr:nvPicPr>
        <xdr:cNvPr id="51" name="Imagen 50">
          <a:extLst>
            <a:ext uri="{FF2B5EF4-FFF2-40B4-BE49-F238E27FC236}">
              <a16:creationId xmlns:a16="http://schemas.microsoft.com/office/drawing/2014/main" id="{B55D7D97-CECE-46A5-B05B-BCC21E4B903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240404017"/>
          <a:ext cx="962025" cy="465028"/>
        </a:xfrm>
        <a:prstGeom prst="rect">
          <a:avLst/>
        </a:prstGeom>
      </xdr:spPr>
    </xdr:pic>
    <xdr:clientData/>
  </xdr:oneCellAnchor>
  <xdr:oneCellAnchor>
    <xdr:from>
      <xdr:col>7</xdr:col>
      <xdr:colOff>85725</xdr:colOff>
      <xdr:row>1259</xdr:row>
      <xdr:rowOff>78742</xdr:rowOff>
    </xdr:from>
    <xdr:ext cx="962025" cy="465028"/>
    <xdr:pic>
      <xdr:nvPicPr>
        <xdr:cNvPr id="52" name="Imagen 51">
          <a:extLst>
            <a:ext uri="{FF2B5EF4-FFF2-40B4-BE49-F238E27FC236}">
              <a16:creationId xmlns:a16="http://schemas.microsoft.com/office/drawing/2014/main" id="{5607CA8E-FCA2-4AC4-9FE7-FA0AB248199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251243467"/>
          <a:ext cx="962025" cy="465028"/>
        </a:xfrm>
        <a:prstGeom prst="rect">
          <a:avLst/>
        </a:prstGeom>
      </xdr:spPr>
    </xdr:pic>
    <xdr:clientData/>
  </xdr:oneCellAnchor>
  <xdr:oneCellAnchor>
    <xdr:from>
      <xdr:col>7</xdr:col>
      <xdr:colOff>85725</xdr:colOff>
      <xdr:row>1314</xdr:row>
      <xdr:rowOff>78742</xdr:rowOff>
    </xdr:from>
    <xdr:ext cx="962025" cy="465028"/>
    <xdr:pic>
      <xdr:nvPicPr>
        <xdr:cNvPr id="53" name="Imagen 52">
          <a:extLst>
            <a:ext uri="{FF2B5EF4-FFF2-40B4-BE49-F238E27FC236}">
              <a16:creationId xmlns:a16="http://schemas.microsoft.com/office/drawing/2014/main" id="{B1720319-F9AE-48EB-AAE0-68ECFD9B41B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262082917"/>
          <a:ext cx="962025" cy="465028"/>
        </a:xfrm>
        <a:prstGeom prst="rect">
          <a:avLst/>
        </a:prstGeom>
      </xdr:spPr>
    </xdr:pic>
    <xdr:clientData/>
  </xdr:oneCellAnchor>
  <xdr:oneCellAnchor>
    <xdr:from>
      <xdr:col>7</xdr:col>
      <xdr:colOff>85725</xdr:colOff>
      <xdr:row>1369</xdr:row>
      <xdr:rowOff>78742</xdr:rowOff>
    </xdr:from>
    <xdr:ext cx="962025" cy="465028"/>
    <xdr:pic>
      <xdr:nvPicPr>
        <xdr:cNvPr id="54" name="Imagen 53">
          <a:extLst>
            <a:ext uri="{FF2B5EF4-FFF2-40B4-BE49-F238E27FC236}">
              <a16:creationId xmlns:a16="http://schemas.microsoft.com/office/drawing/2014/main" id="{FD738858-31F0-4C2D-ABF9-D46CA9E6E77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272922367"/>
          <a:ext cx="962025" cy="465028"/>
        </a:xfrm>
        <a:prstGeom prst="rect">
          <a:avLst/>
        </a:prstGeom>
      </xdr:spPr>
    </xdr:pic>
    <xdr:clientData/>
  </xdr:oneCellAnchor>
  <xdr:oneCellAnchor>
    <xdr:from>
      <xdr:col>7</xdr:col>
      <xdr:colOff>85725</xdr:colOff>
      <xdr:row>1424</xdr:row>
      <xdr:rowOff>78742</xdr:rowOff>
    </xdr:from>
    <xdr:ext cx="962025" cy="465028"/>
    <xdr:pic>
      <xdr:nvPicPr>
        <xdr:cNvPr id="55" name="Imagen 54">
          <a:extLst>
            <a:ext uri="{FF2B5EF4-FFF2-40B4-BE49-F238E27FC236}">
              <a16:creationId xmlns:a16="http://schemas.microsoft.com/office/drawing/2014/main" id="{AB15D11D-7901-4BFA-98A0-873DA7EEC52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283761817"/>
          <a:ext cx="962025" cy="465028"/>
        </a:xfrm>
        <a:prstGeom prst="rect">
          <a:avLst/>
        </a:prstGeom>
      </xdr:spPr>
    </xdr:pic>
    <xdr:clientData/>
  </xdr:oneCellAnchor>
  <xdr:oneCellAnchor>
    <xdr:from>
      <xdr:col>7</xdr:col>
      <xdr:colOff>85725</xdr:colOff>
      <xdr:row>1479</xdr:row>
      <xdr:rowOff>78742</xdr:rowOff>
    </xdr:from>
    <xdr:ext cx="962025" cy="465028"/>
    <xdr:pic>
      <xdr:nvPicPr>
        <xdr:cNvPr id="56" name="Imagen 55">
          <a:extLst>
            <a:ext uri="{FF2B5EF4-FFF2-40B4-BE49-F238E27FC236}">
              <a16:creationId xmlns:a16="http://schemas.microsoft.com/office/drawing/2014/main" id="{5CB29973-292C-4786-93D2-CCA4C5D8879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294601267"/>
          <a:ext cx="962025" cy="465028"/>
        </a:xfrm>
        <a:prstGeom prst="rect">
          <a:avLst/>
        </a:prstGeom>
      </xdr:spPr>
    </xdr:pic>
    <xdr:clientData/>
  </xdr:oneCellAnchor>
  <xdr:oneCellAnchor>
    <xdr:from>
      <xdr:col>7</xdr:col>
      <xdr:colOff>85725</xdr:colOff>
      <xdr:row>1534</xdr:row>
      <xdr:rowOff>78742</xdr:rowOff>
    </xdr:from>
    <xdr:ext cx="962025" cy="465028"/>
    <xdr:pic>
      <xdr:nvPicPr>
        <xdr:cNvPr id="57" name="Imagen 56">
          <a:extLst>
            <a:ext uri="{FF2B5EF4-FFF2-40B4-BE49-F238E27FC236}">
              <a16:creationId xmlns:a16="http://schemas.microsoft.com/office/drawing/2014/main" id="{8A82F678-16FF-4BC7-9913-5C2380F0F17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305440717"/>
          <a:ext cx="962025" cy="465028"/>
        </a:xfrm>
        <a:prstGeom prst="rect">
          <a:avLst/>
        </a:prstGeom>
      </xdr:spPr>
    </xdr:pic>
    <xdr:clientData/>
  </xdr:oneCellAnchor>
  <xdr:oneCellAnchor>
    <xdr:from>
      <xdr:col>7</xdr:col>
      <xdr:colOff>85725</xdr:colOff>
      <xdr:row>1589</xdr:row>
      <xdr:rowOff>78742</xdr:rowOff>
    </xdr:from>
    <xdr:ext cx="962025" cy="465028"/>
    <xdr:pic>
      <xdr:nvPicPr>
        <xdr:cNvPr id="58" name="Imagen 57">
          <a:extLst>
            <a:ext uri="{FF2B5EF4-FFF2-40B4-BE49-F238E27FC236}">
              <a16:creationId xmlns:a16="http://schemas.microsoft.com/office/drawing/2014/main" id="{CF38B1A3-45C2-4ECE-A9AE-7D0ACD9A735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314813317"/>
          <a:ext cx="962025" cy="465028"/>
        </a:xfrm>
        <a:prstGeom prst="rect">
          <a:avLst/>
        </a:prstGeom>
      </xdr:spPr>
    </xdr:pic>
    <xdr:clientData/>
  </xdr:oneCellAnchor>
  <xdr:oneCellAnchor>
    <xdr:from>
      <xdr:col>7</xdr:col>
      <xdr:colOff>85725</xdr:colOff>
      <xdr:row>159</xdr:row>
      <xdr:rowOff>78742</xdr:rowOff>
    </xdr:from>
    <xdr:ext cx="962025" cy="465028"/>
    <xdr:pic>
      <xdr:nvPicPr>
        <xdr:cNvPr id="59" name="Imagen 58">
          <a:extLst>
            <a:ext uri="{FF2B5EF4-FFF2-40B4-BE49-F238E27FC236}">
              <a16:creationId xmlns:a16="http://schemas.microsoft.com/office/drawing/2014/main" id="{04E9440E-DA3B-4BF4-BDB7-9AAB74FB423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50" y="32187517"/>
          <a:ext cx="962025" cy="465028"/>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Users/SENA/Documents/ESTACION%20DE%20SERVICIO%202026/FACTIBILIDAD/APU.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2026"/>
      <sheetName val="6- APU"/>
      <sheetName val="CONSULTORIA REDISEÑO"/>
      <sheetName val="CARGA PRESTACIONAL"/>
      <sheetName val="Instrucciones-6"/>
      <sheetName val="Hoja1"/>
    </sheetNames>
    <sheetDataSet>
      <sheetData sheetId="0" refreshError="1"/>
      <sheetData sheetId="1" refreshError="1"/>
      <sheetData sheetId="2" refreshError="1"/>
      <sheetData sheetId="3" refreshError="1">
        <row r="35">
          <cell r="E35">
            <v>58363.5</v>
          </cell>
        </row>
        <row r="36">
          <cell r="E36">
            <v>112951.14448972845</v>
          </cell>
        </row>
        <row r="40">
          <cell r="E40">
            <v>0.29949999999999999</v>
          </cell>
        </row>
      </sheetData>
      <sheetData sheetId="4" refreshError="1"/>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76"/>
  <sheetViews>
    <sheetView tabSelected="1" topLeftCell="A146" zoomScale="84" zoomScaleNormal="84" workbookViewId="0">
      <selection activeCell="G159" sqref="G159"/>
    </sheetView>
  </sheetViews>
  <sheetFormatPr baseColWidth="10" defaultRowHeight="36" customHeight="1" x14ac:dyDescent="0.25"/>
  <cols>
    <col min="1" max="1" width="9" style="1" customWidth="1"/>
    <col min="2" max="2" width="72.28515625" style="1" customWidth="1"/>
    <col min="3" max="3" width="11.85546875" style="1" customWidth="1"/>
    <col min="4" max="4" width="15.85546875" style="1" customWidth="1"/>
    <col min="5" max="5" width="23.42578125" style="1" bestFit="1" customWidth="1"/>
    <col min="6" max="6" width="16.85546875" style="1" bestFit="1" customWidth="1"/>
    <col min="7" max="7" width="11.42578125" style="1"/>
    <col min="8" max="8" width="19" style="1" bestFit="1" customWidth="1"/>
    <col min="9" max="16384" width="11.42578125" style="1"/>
  </cols>
  <sheetData>
    <row r="1" spans="1:8" s="97" customFormat="1" ht="15" x14ac:dyDescent="0.25">
      <c r="A1" s="125" t="s">
        <v>302</v>
      </c>
      <c r="B1" s="127" t="s">
        <v>303</v>
      </c>
      <c r="C1" s="127"/>
      <c r="D1" s="127"/>
      <c r="E1" s="128"/>
      <c r="F1" s="128"/>
      <c r="G1" s="128"/>
      <c r="H1" s="128"/>
    </row>
    <row r="2" spans="1:8" s="97" customFormat="1" ht="15" x14ac:dyDescent="0.25">
      <c r="A2" s="125"/>
      <c r="B2" s="127"/>
      <c r="C2" s="127"/>
      <c r="D2" s="127"/>
      <c r="E2" s="128"/>
      <c r="F2" s="128"/>
      <c r="G2" s="128"/>
      <c r="H2" s="128"/>
    </row>
    <row r="3" spans="1:8" s="97" customFormat="1" ht="15.75" customHeight="1" x14ac:dyDescent="0.25">
      <c r="A3" s="125"/>
      <c r="B3" s="127"/>
      <c r="C3" s="127"/>
      <c r="D3" s="127"/>
      <c r="E3" s="128"/>
      <c r="F3" s="128"/>
      <c r="G3" s="128"/>
      <c r="H3" s="128"/>
    </row>
    <row r="4" spans="1:8" s="97" customFormat="1" ht="15" x14ac:dyDescent="0.25">
      <c r="A4" s="125"/>
      <c r="B4" s="125" t="s">
        <v>304</v>
      </c>
      <c r="C4" s="125"/>
      <c r="D4" s="125"/>
      <c r="E4" s="128"/>
      <c r="F4" s="128"/>
      <c r="G4" s="128"/>
      <c r="H4" s="128"/>
    </row>
    <row r="5" spans="1:8" s="97" customFormat="1" ht="36" customHeight="1" x14ac:dyDescent="0.25">
      <c r="A5" s="126"/>
      <c r="B5" s="126"/>
      <c r="C5" s="126"/>
      <c r="D5" s="126"/>
      <c r="E5" s="129"/>
      <c r="F5" s="129"/>
      <c r="G5" s="129"/>
      <c r="H5" s="129"/>
    </row>
    <row r="6" spans="1:8" s="3" customFormat="1" ht="14.25" x14ac:dyDescent="0.25">
      <c r="A6" s="130" t="s">
        <v>0</v>
      </c>
      <c r="B6" s="130" t="s">
        <v>1</v>
      </c>
      <c r="C6" s="130" t="s">
        <v>2</v>
      </c>
      <c r="D6" s="130" t="s">
        <v>3</v>
      </c>
      <c r="E6" s="130" t="s">
        <v>4</v>
      </c>
      <c r="F6" s="130" t="s">
        <v>5</v>
      </c>
      <c r="G6" s="130" t="s">
        <v>305</v>
      </c>
      <c r="H6" s="130" t="s">
        <v>306</v>
      </c>
    </row>
    <row r="7" spans="1:8" s="2" customFormat="1" ht="14.25" x14ac:dyDescent="0.25">
      <c r="A7" s="130"/>
      <c r="B7" s="130"/>
      <c r="C7" s="130"/>
      <c r="D7" s="130"/>
      <c r="E7" s="130"/>
      <c r="F7" s="130"/>
      <c r="G7" s="130"/>
      <c r="H7" s="130"/>
    </row>
    <row r="8" spans="1:8" ht="42.75" x14ac:dyDescent="0.25">
      <c r="A8" s="99">
        <v>1</v>
      </c>
      <c r="B8" s="14" t="s">
        <v>20</v>
      </c>
      <c r="C8" s="15">
        <f>+SUM(C9:C23)</f>
        <v>82</v>
      </c>
      <c r="D8" s="12" t="s">
        <v>7</v>
      </c>
      <c r="E8" s="13">
        <f>+APU!T44</f>
        <v>10410</v>
      </c>
      <c r="F8" s="100">
        <f>+E8*C8</f>
        <v>853620</v>
      </c>
      <c r="G8" s="271">
        <f>E8-(E8*28%)</f>
        <v>7495.2</v>
      </c>
      <c r="H8" s="96">
        <f>G8*C8</f>
        <v>614606.4</v>
      </c>
    </row>
    <row r="9" spans="1:8" ht="16.5" x14ac:dyDescent="0.25">
      <c r="A9" s="101"/>
      <c r="B9" s="10" t="s">
        <v>32</v>
      </c>
      <c r="C9" s="11">
        <v>8</v>
      </c>
      <c r="D9" s="12"/>
      <c r="E9" s="13"/>
      <c r="F9" s="100"/>
      <c r="G9" s="96"/>
      <c r="H9" s="96"/>
    </row>
    <row r="10" spans="1:8" ht="16.5" x14ac:dyDescent="0.25">
      <c r="A10" s="101"/>
      <c r="B10" s="10" t="s">
        <v>27</v>
      </c>
      <c r="C10" s="11">
        <v>10</v>
      </c>
      <c r="D10" s="12"/>
      <c r="E10" s="13"/>
      <c r="F10" s="100"/>
      <c r="G10" s="96"/>
      <c r="H10" s="96"/>
    </row>
    <row r="11" spans="1:8" ht="16.5" x14ac:dyDescent="0.25">
      <c r="A11" s="101"/>
      <c r="B11" s="10" t="s">
        <v>14</v>
      </c>
      <c r="C11" s="11">
        <v>8</v>
      </c>
      <c r="D11" s="12"/>
      <c r="E11" s="13"/>
      <c r="F11" s="100"/>
      <c r="G11" s="96"/>
      <c r="H11" s="96"/>
    </row>
    <row r="12" spans="1:8" ht="16.5" x14ac:dyDescent="0.25">
      <c r="A12" s="101"/>
      <c r="B12" s="10" t="s">
        <v>29</v>
      </c>
      <c r="C12" s="11">
        <v>1</v>
      </c>
      <c r="D12" s="12"/>
      <c r="E12" s="13"/>
      <c r="F12" s="100"/>
      <c r="G12" s="96"/>
      <c r="H12" s="96"/>
    </row>
    <row r="13" spans="1:8" ht="16.5" x14ac:dyDescent="0.25">
      <c r="A13" s="101"/>
      <c r="B13" s="10" t="s">
        <v>30</v>
      </c>
      <c r="C13" s="11">
        <v>6</v>
      </c>
      <c r="D13" s="12"/>
      <c r="E13" s="13"/>
      <c r="F13" s="100"/>
      <c r="G13" s="96"/>
      <c r="H13" s="96"/>
    </row>
    <row r="14" spans="1:8" ht="16.5" x14ac:dyDescent="0.25">
      <c r="A14" s="101"/>
      <c r="B14" s="10" t="s">
        <v>31</v>
      </c>
      <c r="C14" s="11">
        <v>6</v>
      </c>
      <c r="D14" s="12"/>
      <c r="E14" s="13"/>
      <c r="F14" s="100"/>
      <c r="G14" s="96"/>
      <c r="H14" s="96"/>
    </row>
    <row r="15" spans="1:8" ht="16.5" x14ac:dyDescent="0.25">
      <c r="A15" s="101"/>
      <c r="B15" s="10" t="s">
        <v>34</v>
      </c>
      <c r="C15" s="11">
        <v>6</v>
      </c>
      <c r="D15" s="12"/>
      <c r="E15" s="13"/>
      <c r="F15" s="100"/>
      <c r="G15" s="96"/>
      <c r="H15" s="96"/>
    </row>
    <row r="16" spans="1:8" ht="16.5" x14ac:dyDescent="0.25">
      <c r="A16" s="101"/>
      <c r="B16" s="10" t="s">
        <v>35</v>
      </c>
      <c r="C16" s="11">
        <v>6</v>
      </c>
      <c r="D16" s="12"/>
      <c r="E16" s="13"/>
      <c r="F16" s="100"/>
      <c r="G16" s="96"/>
      <c r="H16" s="96"/>
    </row>
    <row r="17" spans="1:8" ht="16.5" x14ac:dyDescent="0.25">
      <c r="A17" s="101"/>
      <c r="B17" s="10" t="s">
        <v>36</v>
      </c>
      <c r="C17" s="11">
        <v>6</v>
      </c>
      <c r="D17" s="12"/>
      <c r="E17" s="13"/>
      <c r="F17" s="100"/>
      <c r="G17" s="96"/>
      <c r="H17" s="96"/>
    </row>
    <row r="18" spans="1:8" ht="16.5" x14ac:dyDescent="0.25">
      <c r="A18" s="101"/>
      <c r="B18" s="10" t="s">
        <v>37</v>
      </c>
      <c r="C18" s="11">
        <v>3</v>
      </c>
      <c r="D18" s="12"/>
      <c r="E18" s="13"/>
      <c r="F18" s="100"/>
      <c r="G18" s="96"/>
      <c r="H18" s="96"/>
    </row>
    <row r="19" spans="1:8" ht="16.5" x14ac:dyDescent="0.25">
      <c r="A19" s="101"/>
      <c r="B19" s="10" t="s">
        <v>38</v>
      </c>
      <c r="C19" s="11">
        <v>3</v>
      </c>
      <c r="D19" s="12"/>
      <c r="E19" s="13"/>
      <c r="F19" s="100"/>
      <c r="G19" s="96"/>
      <c r="H19" s="96"/>
    </row>
    <row r="20" spans="1:8" ht="16.5" x14ac:dyDescent="0.25">
      <c r="A20" s="101"/>
      <c r="B20" s="10" t="s">
        <v>128</v>
      </c>
      <c r="C20" s="11">
        <v>2</v>
      </c>
      <c r="D20" s="12"/>
      <c r="E20" s="13"/>
      <c r="F20" s="100"/>
      <c r="G20" s="96"/>
      <c r="H20" s="96"/>
    </row>
    <row r="21" spans="1:8" ht="16.5" x14ac:dyDescent="0.25">
      <c r="A21" s="101"/>
      <c r="B21" s="10" t="s">
        <v>130</v>
      </c>
      <c r="C21" s="11">
        <v>2</v>
      </c>
      <c r="D21" s="12"/>
      <c r="E21" s="13"/>
      <c r="F21" s="100"/>
      <c r="G21" s="96"/>
      <c r="H21" s="96"/>
    </row>
    <row r="22" spans="1:8" ht="16.5" x14ac:dyDescent="0.25">
      <c r="A22" s="101"/>
      <c r="B22" s="10" t="s">
        <v>10</v>
      </c>
      <c r="C22" s="11">
        <v>7</v>
      </c>
      <c r="D22" s="12"/>
      <c r="E22" s="13"/>
      <c r="F22" s="100"/>
      <c r="G22" s="96"/>
      <c r="H22" s="96"/>
    </row>
    <row r="23" spans="1:8" ht="16.5" x14ac:dyDescent="0.25">
      <c r="A23" s="101"/>
      <c r="B23" s="10" t="s">
        <v>40</v>
      </c>
      <c r="C23" s="11">
        <v>8</v>
      </c>
      <c r="D23" s="12"/>
      <c r="E23" s="13"/>
      <c r="F23" s="100"/>
      <c r="G23" s="96"/>
      <c r="H23" s="96"/>
    </row>
    <row r="24" spans="1:8" ht="57" x14ac:dyDescent="0.25">
      <c r="A24" s="99">
        <v>2</v>
      </c>
      <c r="B24" s="14" t="s">
        <v>28</v>
      </c>
      <c r="C24" s="15">
        <f>+SUM(C25:C39)</f>
        <v>65</v>
      </c>
      <c r="D24" s="12" t="s">
        <v>7</v>
      </c>
      <c r="E24" s="13">
        <f>+APU!T99</f>
        <v>598067</v>
      </c>
      <c r="F24" s="100">
        <f>+E24*C24</f>
        <v>38874355</v>
      </c>
      <c r="G24" s="271">
        <f>E24-(E24*18%)</f>
        <v>490414.94</v>
      </c>
      <c r="H24" s="96">
        <f>G24*C24</f>
        <v>31876971.100000001</v>
      </c>
    </row>
    <row r="25" spans="1:8" ht="16.5" x14ac:dyDescent="0.25">
      <c r="A25" s="101"/>
      <c r="B25" s="10" t="s">
        <v>32</v>
      </c>
      <c r="C25" s="11">
        <v>8</v>
      </c>
      <c r="D25" s="11"/>
      <c r="E25" s="13"/>
      <c r="F25" s="100"/>
      <c r="G25" s="96"/>
      <c r="H25" s="96"/>
    </row>
    <row r="26" spans="1:8" ht="16.5" x14ac:dyDescent="0.25">
      <c r="A26" s="101"/>
      <c r="B26" s="10" t="s">
        <v>27</v>
      </c>
      <c r="C26" s="11">
        <v>10</v>
      </c>
      <c r="D26" s="11"/>
      <c r="E26" s="13"/>
      <c r="F26" s="100"/>
      <c r="G26" s="96"/>
      <c r="H26" s="96"/>
    </row>
    <row r="27" spans="1:8" ht="16.5" x14ac:dyDescent="0.25">
      <c r="A27" s="101"/>
      <c r="B27" s="10" t="s">
        <v>14</v>
      </c>
      <c r="C27" s="11">
        <v>8</v>
      </c>
      <c r="D27" s="11"/>
      <c r="E27" s="13"/>
      <c r="F27" s="100"/>
      <c r="G27" s="96"/>
      <c r="H27" s="96"/>
    </row>
    <row r="28" spans="1:8" ht="16.5" x14ac:dyDescent="0.25">
      <c r="A28" s="101"/>
      <c r="B28" s="10" t="s">
        <v>29</v>
      </c>
      <c r="C28" s="11">
        <v>1</v>
      </c>
      <c r="D28" s="11"/>
      <c r="E28" s="13"/>
      <c r="F28" s="100"/>
      <c r="G28" s="96"/>
      <c r="H28" s="96"/>
    </row>
    <row r="29" spans="1:8" ht="16.5" x14ac:dyDescent="0.25">
      <c r="A29" s="101"/>
      <c r="B29" s="10" t="s">
        <v>30</v>
      </c>
      <c r="C29" s="11">
        <v>6</v>
      </c>
      <c r="D29" s="11"/>
      <c r="E29" s="13"/>
      <c r="F29" s="100"/>
      <c r="G29" s="96"/>
      <c r="H29" s="96"/>
    </row>
    <row r="30" spans="1:8" ht="16.5" x14ac:dyDescent="0.25">
      <c r="A30" s="101"/>
      <c r="B30" s="10" t="s">
        <v>31</v>
      </c>
      <c r="C30" s="11">
        <v>6</v>
      </c>
      <c r="D30" s="11"/>
      <c r="E30" s="13"/>
      <c r="F30" s="100"/>
      <c r="G30" s="96"/>
      <c r="H30" s="96"/>
    </row>
    <row r="31" spans="1:8" ht="16.5" x14ac:dyDescent="0.25">
      <c r="A31" s="101"/>
      <c r="B31" s="10" t="s">
        <v>34</v>
      </c>
      <c r="C31" s="11">
        <v>4</v>
      </c>
      <c r="D31" s="11"/>
      <c r="E31" s="13"/>
      <c r="F31" s="100"/>
      <c r="G31" s="96"/>
      <c r="H31" s="96"/>
    </row>
    <row r="32" spans="1:8" ht="16.5" x14ac:dyDescent="0.25">
      <c r="A32" s="101"/>
      <c r="B32" s="10" t="s">
        <v>35</v>
      </c>
      <c r="C32" s="11">
        <v>2</v>
      </c>
      <c r="D32" s="11"/>
      <c r="E32" s="13"/>
      <c r="F32" s="100"/>
      <c r="G32" s="96"/>
      <c r="H32" s="96"/>
    </row>
    <row r="33" spans="1:8" ht="16.5" x14ac:dyDescent="0.25">
      <c r="A33" s="101"/>
      <c r="B33" s="10" t="s">
        <v>36</v>
      </c>
      <c r="C33" s="11">
        <v>2</v>
      </c>
      <c r="D33" s="11"/>
      <c r="E33" s="13"/>
      <c r="F33" s="100"/>
      <c r="G33" s="96"/>
      <c r="H33" s="96"/>
    </row>
    <row r="34" spans="1:8" ht="16.5" x14ac:dyDescent="0.25">
      <c r="A34" s="101"/>
      <c r="B34" s="10" t="s">
        <v>37</v>
      </c>
      <c r="C34" s="11">
        <v>3</v>
      </c>
      <c r="D34" s="11"/>
      <c r="E34" s="13"/>
      <c r="F34" s="100"/>
      <c r="G34" s="96"/>
      <c r="H34" s="96"/>
    </row>
    <row r="35" spans="1:8" ht="16.5" x14ac:dyDescent="0.25">
      <c r="A35" s="101"/>
      <c r="B35" s="10" t="s">
        <v>38</v>
      </c>
      <c r="C35" s="11">
        <v>3</v>
      </c>
      <c r="D35" s="11"/>
      <c r="E35" s="13"/>
      <c r="F35" s="100"/>
      <c r="G35" s="96"/>
      <c r="H35" s="96"/>
    </row>
    <row r="36" spans="1:8" ht="16.5" x14ac:dyDescent="0.25">
      <c r="A36" s="101"/>
      <c r="B36" s="10" t="s">
        <v>128</v>
      </c>
      <c r="C36" s="11">
        <v>1</v>
      </c>
      <c r="D36" s="11"/>
      <c r="E36" s="13"/>
      <c r="F36" s="100"/>
      <c r="G36" s="96"/>
      <c r="H36" s="96"/>
    </row>
    <row r="37" spans="1:8" ht="16.5" x14ac:dyDescent="0.25">
      <c r="A37" s="101"/>
      <c r="B37" s="10" t="s">
        <v>130</v>
      </c>
      <c r="C37" s="11">
        <v>1</v>
      </c>
      <c r="D37" s="11"/>
      <c r="E37" s="13"/>
      <c r="F37" s="100"/>
      <c r="G37" s="96"/>
      <c r="H37" s="96"/>
    </row>
    <row r="38" spans="1:8" ht="16.5" x14ac:dyDescent="0.25">
      <c r="A38" s="101"/>
      <c r="B38" s="10" t="s">
        <v>10</v>
      </c>
      <c r="C38" s="11">
        <v>5</v>
      </c>
      <c r="D38" s="11"/>
      <c r="E38" s="13"/>
      <c r="F38" s="100"/>
      <c r="G38" s="96"/>
      <c r="H38" s="96"/>
    </row>
    <row r="39" spans="1:8" ht="16.5" x14ac:dyDescent="0.25">
      <c r="A39" s="101"/>
      <c r="B39" s="10" t="s">
        <v>40</v>
      </c>
      <c r="C39" s="11">
        <v>5</v>
      </c>
      <c r="D39" s="11"/>
      <c r="E39" s="13"/>
      <c r="F39" s="100"/>
      <c r="G39" s="96"/>
      <c r="H39" s="96"/>
    </row>
    <row r="40" spans="1:8" ht="57" x14ac:dyDescent="0.25">
      <c r="A40" s="99">
        <v>3</v>
      </c>
      <c r="B40" s="14" t="s">
        <v>43</v>
      </c>
      <c r="C40" s="15">
        <f>+SUM(C41:C47)</f>
        <v>13</v>
      </c>
      <c r="D40" s="15" t="s">
        <v>106</v>
      </c>
      <c r="E40" s="17">
        <f>+APU!T153</f>
        <v>382255</v>
      </c>
      <c r="F40" s="7">
        <f>+E40*C40</f>
        <v>4969315</v>
      </c>
      <c r="G40" s="271">
        <f>E40-(E40*18%)</f>
        <v>313449.09999999998</v>
      </c>
      <c r="H40" s="96">
        <f>G40*C40</f>
        <v>4074838.3</v>
      </c>
    </row>
    <row r="41" spans="1:8" ht="16.5" x14ac:dyDescent="0.25">
      <c r="A41" s="101"/>
      <c r="B41" s="10" t="s">
        <v>35</v>
      </c>
      <c r="C41" s="11">
        <v>4</v>
      </c>
      <c r="D41" s="12"/>
      <c r="E41" s="13"/>
      <c r="F41" s="100"/>
      <c r="G41" s="96"/>
      <c r="H41" s="96"/>
    </row>
    <row r="42" spans="1:8" ht="16.5" x14ac:dyDescent="0.25">
      <c r="A42" s="101"/>
      <c r="B42" s="10" t="s">
        <v>131</v>
      </c>
      <c r="C42" s="11">
        <v>2</v>
      </c>
      <c r="D42" s="12"/>
      <c r="E42" s="13"/>
      <c r="F42" s="100"/>
      <c r="G42" s="96"/>
      <c r="H42" s="96"/>
    </row>
    <row r="43" spans="1:8" ht="16.5" x14ac:dyDescent="0.25">
      <c r="A43" s="101"/>
      <c r="B43" s="10" t="s">
        <v>128</v>
      </c>
      <c r="C43" s="11">
        <v>1</v>
      </c>
      <c r="D43" s="12"/>
      <c r="E43" s="13"/>
      <c r="F43" s="100"/>
      <c r="G43" s="96"/>
      <c r="H43" s="96"/>
    </row>
    <row r="44" spans="1:8" ht="16.5" x14ac:dyDescent="0.25">
      <c r="A44" s="101"/>
      <c r="B44" s="10" t="s">
        <v>130</v>
      </c>
      <c r="C44" s="11">
        <v>1</v>
      </c>
      <c r="D44" s="12"/>
      <c r="E44" s="13"/>
      <c r="F44" s="100"/>
      <c r="G44" s="96"/>
      <c r="H44" s="96"/>
    </row>
    <row r="45" spans="1:8" ht="16.5" x14ac:dyDescent="0.25">
      <c r="A45" s="101"/>
      <c r="B45" s="10" t="s">
        <v>10</v>
      </c>
      <c r="C45" s="11">
        <v>2</v>
      </c>
      <c r="D45" s="12"/>
      <c r="E45" s="13"/>
      <c r="F45" s="100"/>
      <c r="G45" s="96"/>
      <c r="H45" s="96"/>
    </row>
    <row r="46" spans="1:8" ht="16.5" x14ac:dyDescent="0.25">
      <c r="A46" s="101"/>
      <c r="B46" s="10" t="s">
        <v>29</v>
      </c>
      <c r="C46" s="11">
        <v>1</v>
      </c>
      <c r="D46" s="12"/>
      <c r="E46" s="13"/>
      <c r="F46" s="100"/>
      <c r="G46" s="96"/>
      <c r="H46" s="96"/>
    </row>
    <row r="47" spans="1:8" ht="16.5" x14ac:dyDescent="0.25">
      <c r="A47" s="101"/>
      <c r="B47" s="10" t="s">
        <v>40</v>
      </c>
      <c r="C47" s="11">
        <v>2</v>
      </c>
      <c r="D47" s="12"/>
      <c r="E47" s="13"/>
      <c r="F47" s="100"/>
      <c r="G47" s="96"/>
      <c r="H47" s="96"/>
    </row>
    <row r="48" spans="1:8" ht="28.5" x14ac:dyDescent="0.25">
      <c r="A48" s="99">
        <v>4</v>
      </c>
      <c r="B48" s="14" t="s">
        <v>298</v>
      </c>
      <c r="C48" s="15">
        <f>+SUM(C49:C51)</f>
        <v>5</v>
      </c>
      <c r="D48" s="16" t="s">
        <v>7</v>
      </c>
      <c r="E48" s="17">
        <v>536070</v>
      </c>
      <c r="F48" s="7">
        <f>+E48*C48</f>
        <v>2680350</v>
      </c>
      <c r="G48" s="271">
        <f>E48-(E48*18%)</f>
        <v>439577.4</v>
      </c>
      <c r="H48" s="96">
        <f>G48*C48</f>
        <v>2197887</v>
      </c>
    </row>
    <row r="49" spans="1:8" ht="16.5" x14ac:dyDescent="0.25">
      <c r="A49" s="101"/>
      <c r="B49" s="10" t="s">
        <v>40</v>
      </c>
      <c r="C49" s="11">
        <v>1</v>
      </c>
      <c r="D49" s="12"/>
      <c r="E49" s="13"/>
      <c r="F49" s="100"/>
      <c r="G49" s="96"/>
      <c r="H49" s="96"/>
    </row>
    <row r="50" spans="1:8" ht="16.5" x14ac:dyDescent="0.25">
      <c r="A50" s="101"/>
      <c r="B50" s="10" t="s">
        <v>34</v>
      </c>
      <c r="C50" s="11">
        <v>2</v>
      </c>
      <c r="D50" s="12"/>
      <c r="E50" s="13"/>
      <c r="F50" s="100"/>
      <c r="G50" s="96"/>
      <c r="H50" s="96"/>
    </row>
    <row r="51" spans="1:8" ht="16.5" x14ac:dyDescent="0.25">
      <c r="A51" s="101"/>
      <c r="B51" s="10" t="s">
        <v>295</v>
      </c>
      <c r="C51" s="11">
        <v>2</v>
      </c>
      <c r="D51" s="12"/>
      <c r="E51" s="13"/>
      <c r="F51" s="100"/>
      <c r="G51" s="96"/>
      <c r="H51" s="96"/>
    </row>
    <row r="52" spans="1:8" ht="71.25" x14ac:dyDescent="0.25">
      <c r="A52" s="99">
        <v>5</v>
      </c>
      <c r="B52" s="14" t="s">
        <v>288</v>
      </c>
      <c r="C52" s="15">
        <f>+SUM(C53:C65)</f>
        <v>131</v>
      </c>
      <c r="D52" s="16" t="s">
        <v>7</v>
      </c>
      <c r="E52" s="17">
        <f>+APU!T208</f>
        <v>41124</v>
      </c>
      <c r="F52" s="7">
        <f t="shared" ref="F52" si="0">+E52*C52</f>
        <v>5387244</v>
      </c>
      <c r="G52" s="271">
        <f>E52-(E52*22%)</f>
        <v>32076.720000000001</v>
      </c>
      <c r="H52" s="96">
        <f>G52*C52</f>
        <v>4202050.32</v>
      </c>
    </row>
    <row r="53" spans="1:8" ht="16.5" x14ac:dyDescent="0.25">
      <c r="A53" s="101"/>
      <c r="B53" s="10" t="s">
        <v>32</v>
      </c>
      <c r="C53" s="11">
        <f>12*3</f>
        <v>36</v>
      </c>
      <c r="D53" s="12"/>
      <c r="E53" s="13"/>
      <c r="F53" s="100"/>
      <c r="G53" s="96"/>
      <c r="H53" s="96"/>
    </row>
    <row r="54" spans="1:8" ht="16.5" x14ac:dyDescent="0.25">
      <c r="A54" s="101"/>
      <c r="B54" s="10" t="s">
        <v>27</v>
      </c>
      <c r="C54" s="11">
        <v>16</v>
      </c>
      <c r="D54" s="12"/>
      <c r="E54" s="13"/>
      <c r="F54" s="100"/>
      <c r="G54" s="96"/>
      <c r="H54" s="96"/>
    </row>
    <row r="55" spans="1:8" ht="16.5" x14ac:dyDescent="0.25">
      <c r="A55" s="101"/>
      <c r="B55" s="10" t="s">
        <v>14</v>
      </c>
      <c r="C55" s="11">
        <v>12</v>
      </c>
      <c r="D55" s="12"/>
      <c r="E55" s="13"/>
      <c r="F55" s="100"/>
      <c r="G55" s="96"/>
      <c r="H55" s="96"/>
    </row>
    <row r="56" spans="1:8" ht="16.5" x14ac:dyDescent="0.25">
      <c r="A56" s="101"/>
      <c r="B56" s="10" t="s">
        <v>30</v>
      </c>
      <c r="C56" s="11">
        <v>8</v>
      </c>
      <c r="D56" s="12"/>
      <c r="E56" s="13"/>
      <c r="F56" s="100"/>
      <c r="G56" s="96"/>
      <c r="H56" s="96"/>
    </row>
    <row r="57" spans="1:8" ht="16.5" x14ac:dyDescent="0.25">
      <c r="A57" s="101"/>
      <c r="B57" s="10" t="s">
        <v>31</v>
      </c>
      <c r="C57" s="11">
        <v>6</v>
      </c>
      <c r="D57" s="12"/>
      <c r="E57" s="13"/>
      <c r="F57" s="100"/>
      <c r="G57" s="96"/>
      <c r="H57" s="96"/>
    </row>
    <row r="58" spans="1:8" ht="16.5" x14ac:dyDescent="0.25">
      <c r="A58" s="101"/>
      <c r="B58" s="10" t="s">
        <v>22</v>
      </c>
      <c r="C58" s="11">
        <v>6</v>
      </c>
      <c r="D58" s="12"/>
      <c r="E58" s="13"/>
      <c r="F58" s="100"/>
      <c r="G58" s="96"/>
      <c r="H58" s="96"/>
    </row>
    <row r="59" spans="1:8" ht="16.5" x14ac:dyDescent="0.25">
      <c r="A59" s="101"/>
      <c r="B59" s="10" t="s">
        <v>34</v>
      </c>
      <c r="C59" s="11">
        <v>5</v>
      </c>
      <c r="D59" s="12"/>
      <c r="E59" s="13"/>
      <c r="F59" s="100"/>
      <c r="G59" s="96"/>
      <c r="H59" s="96"/>
    </row>
    <row r="60" spans="1:8" ht="16.5" x14ac:dyDescent="0.25">
      <c r="A60" s="101"/>
      <c r="B60" s="10" t="s">
        <v>35</v>
      </c>
      <c r="C60" s="11">
        <v>10</v>
      </c>
      <c r="D60" s="12"/>
      <c r="E60" s="13"/>
      <c r="F60" s="100"/>
      <c r="G60" s="96"/>
      <c r="H60" s="96"/>
    </row>
    <row r="61" spans="1:8" ht="16.5" x14ac:dyDescent="0.25">
      <c r="A61" s="101"/>
      <c r="B61" s="10" t="s">
        <v>36</v>
      </c>
      <c r="C61" s="11">
        <v>3</v>
      </c>
      <c r="D61" s="12"/>
      <c r="E61" s="13"/>
      <c r="F61" s="100"/>
      <c r="G61" s="96"/>
      <c r="H61" s="96"/>
    </row>
    <row r="62" spans="1:8" ht="16.5" x14ac:dyDescent="0.25">
      <c r="A62" s="101"/>
      <c r="B62" s="10" t="s">
        <v>38</v>
      </c>
      <c r="C62" s="11">
        <v>4</v>
      </c>
      <c r="D62" s="12"/>
      <c r="E62" s="13"/>
      <c r="F62" s="100"/>
      <c r="G62" s="96"/>
      <c r="H62" s="96"/>
    </row>
    <row r="63" spans="1:8" ht="16.5" x14ac:dyDescent="0.25">
      <c r="A63" s="101"/>
      <c r="B63" s="10" t="s">
        <v>37</v>
      </c>
      <c r="C63" s="11">
        <v>3</v>
      </c>
      <c r="D63" s="12"/>
      <c r="E63" s="13"/>
      <c r="F63" s="100"/>
      <c r="G63" s="96"/>
      <c r="H63" s="96"/>
    </row>
    <row r="64" spans="1:8" ht="16.5" x14ac:dyDescent="0.25">
      <c r="A64" s="101"/>
      <c r="B64" s="10" t="s">
        <v>39</v>
      </c>
      <c r="C64" s="11">
        <v>12</v>
      </c>
      <c r="D64" s="12"/>
      <c r="E64" s="13"/>
      <c r="F64" s="100"/>
      <c r="G64" s="96"/>
      <c r="H64" s="96"/>
    </row>
    <row r="65" spans="1:8" ht="16.5" x14ac:dyDescent="0.25">
      <c r="A65" s="101"/>
      <c r="B65" s="10" t="s">
        <v>40</v>
      </c>
      <c r="C65" s="11">
        <v>10</v>
      </c>
      <c r="D65" s="12"/>
      <c r="E65" s="13"/>
      <c r="F65" s="100"/>
      <c r="G65" s="96"/>
      <c r="H65" s="96"/>
    </row>
    <row r="66" spans="1:8" ht="85.5" x14ac:dyDescent="0.25">
      <c r="A66" s="99">
        <v>6</v>
      </c>
      <c r="B66" s="14" t="s">
        <v>289</v>
      </c>
      <c r="C66" s="15">
        <f>+SUM(C67:C80)</f>
        <v>115</v>
      </c>
      <c r="D66" s="16" t="s">
        <v>7</v>
      </c>
      <c r="E66" s="17">
        <v>48524</v>
      </c>
      <c r="F66" s="102">
        <f>+E66*C66</f>
        <v>5580260</v>
      </c>
      <c r="G66" s="271">
        <f>E66-(E66*28%)</f>
        <v>34937.279999999999</v>
      </c>
      <c r="H66" s="96">
        <f>G66*C66</f>
        <v>4017787.1999999997</v>
      </c>
    </row>
    <row r="67" spans="1:8" ht="16.5" x14ac:dyDescent="0.25">
      <c r="A67" s="99"/>
      <c r="B67" s="10" t="s">
        <v>9</v>
      </c>
      <c r="C67" s="11">
        <v>4</v>
      </c>
      <c r="D67" s="12"/>
      <c r="E67" s="13"/>
      <c r="F67" s="103"/>
      <c r="G67" s="96"/>
      <c r="H67" s="96"/>
    </row>
    <row r="68" spans="1:8" ht="16.5" x14ac:dyDescent="0.25">
      <c r="A68" s="101"/>
      <c r="B68" s="10" t="s">
        <v>32</v>
      </c>
      <c r="C68" s="11">
        <v>12</v>
      </c>
      <c r="D68" s="12"/>
      <c r="E68" s="13"/>
      <c r="F68" s="103"/>
      <c r="G68" s="96"/>
      <c r="H68" s="96"/>
    </row>
    <row r="69" spans="1:8" ht="16.5" x14ac:dyDescent="0.25">
      <c r="A69" s="101"/>
      <c r="B69" s="10" t="s">
        <v>27</v>
      </c>
      <c r="C69" s="11">
        <v>32</v>
      </c>
      <c r="D69" s="12"/>
      <c r="E69" s="13"/>
      <c r="F69" s="103"/>
      <c r="G69" s="96"/>
      <c r="H69" s="96"/>
    </row>
    <row r="70" spans="1:8" ht="16.5" x14ac:dyDescent="0.25">
      <c r="A70" s="101"/>
      <c r="B70" s="10" t="s">
        <v>14</v>
      </c>
      <c r="C70" s="11">
        <v>8</v>
      </c>
      <c r="D70" s="12"/>
      <c r="E70" s="13"/>
      <c r="F70" s="103"/>
      <c r="G70" s="96"/>
      <c r="H70" s="96"/>
    </row>
    <row r="71" spans="1:8" ht="16.5" x14ac:dyDescent="0.25">
      <c r="A71" s="101"/>
      <c r="B71" s="10" t="s">
        <v>30</v>
      </c>
      <c r="C71" s="11">
        <v>6</v>
      </c>
      <c r="D71" s="12"/>
      <c r="E71" s="13"/>
      <c r="F71" s="103"/>
      <c r="G71" s="96"/>
      <c r="H71" s="96"/>
    </row>
    <row r="72" spans="1:8" ht="16.5" x14ac:dyDescent="0.25">
      <c r="A72" s="101"/>
      <c r="B72" s="10" t="s">
        <v>31</v>
      </c>
      <c r="C72" s="11">
        <v>5</v>
      </c>
      <c r="D72" s="12"/>
      <c r="E72" s="13"/>
      <c r="F72" s="103"/>
      <c r="G72" s="96"/>
      <c r="H72" s="96"/>
    </row>
    <row r="73" spans="1:8" ht="16.5" x14ac:dyDescent="0.25">
      <c r="A73" s="101"/>
      <c r="B73" s="10" t="s">
        <v>22</v>
      </c>
      <c r="C73" s="11">
        <v>4</v>
      </c>
      <c r="D73" s="12"/>
      <c r="E73" s="13"/>
      <c r="F73" s="103"/>
      <c r="G73" s="96"/>
      <c r="H73" s="96"/>
    </row>
    <row r="74" spans="1:8" ht="16.5" x14ac:dyDescent="0.25">
      <c r="A74" s="101"/>
      <c r="B74" s="10" t="s">
        <v>34</v>
      </c>
      <c r="C74" s="11">
        <v>4</v>
      </c>
      <c r="D74" s="12"/>
      <c r="E74" s="13"/>
      <c r="F74" s="103"/>
      <c r="G74" s="96"/>
      <c r="H74" s="96"/>
    </row>
    <row r="75" spans="1:8" ht="16.5" x14ac:dyDescent="0.25">
      <c r="A75" s="101"/>
      <c r="B75" s="10" t="s">
        <v>35</v>
      </c>
      <c r="C75" s="11">
        <v>8</v>
      </c>
      <c r="D75" s="12"/>
      <c r="E75" s="13"/>
      <c r="F75" s="103"/>
      <c r="G75" s="96"/>
      <c r="H75" s="96"/>
    </row>
    <row r="76" spans="1:8" ht="16.5" x14ac:dyDescent="0.25">
      <c r="A76" s="101"/>
      <c r="B76" s="10" t="s">
        <v>36</v>
      </c>
      <c r="C76" s="11">
        <v>2</v>
      </c>
      <c r="D76" s="12"/>
      <c r="E76" s="13"/>
      <c r="F76" s="103"/>
      <c r="G76" s="96"/>
      <c r="H76" s="96"/>
    </row>
    <row r="77" spans="1:8" ht="16.5" x14ac:dyDescent="0.25">
      <c r="A77" s="101"/>
      <c r="B77" s="10" t="s">
        <v>38</v>
      </c>
      <c r="C77" s="11">
        <v>3</v>
      </c>
      <c r="D77" s="12"/>
      <c r="E77" s="13"/>
      <c r="F77" s="103"/>
      <c r="G77" s="96"/>
      <c r="H77" s="96"/>
    </row>
    <row r="78" spans="1:8" ht="16.5" x14ac:dyDescent="0.25">
      <c r="A78" s="101"/>
      <c r="B78" s="10" t="s">
        <v>37</v>
      </c>
      <c r="C78" s="11">
        <v>2</v>
      </c>
      <c r="D78" s="12"/>
      <c r="E78" s="13"/>
      <c r="F78" s="103"/>
      <c r="G78" s="96"/>
      <c r="H78" s="96"/>
    </row>
    <row r="79" spans="1:8" ht="16.5" x14ac:dyDescent="0.25">
      <c r="A79" s="101"/>
      <c r="B79" s="10" t="s">
        <v>39</v>
      </c>
      <c r="C79" s="11">
        <v>14</v>
      </c>
      <c r="D79" s="12"/>
      <c r="E79" s="13"/>
      <c r="F79" s="103"/>
      <c r="G79" s="96"/>
      <c r="H79" s="96"/>
    </row>
    <row r="80" spans="1:8" ht="16.5" x14ac:dyDescent="0.25">
      <c r="A80" s="101"/>
      <c r="B80" s="10" t="s">
        <v>40</v>
      </c>
      <c r="C80" s="11">
        <v>11</v>
      </c>
      <c r="D80" s="12"/>
      <c r="E80" s="13"/>
      <c r="F80" s="103"/>
      <c r="G80" s="96"/>
      <c r="H80" s="96"/>
    </row>
    <row r="81" spans="1:8" ht="85.5" x14ac:dyDescent="0.25">
      <c r="A81" s="99">
        <v>7</v>
      </c>
      <c r="B81" s="14" t="s">
        <v>21</v>
      </c>
      <c r="C81" s="15">
        <f>+SUM(C82:C92)</f>
        <v>367.78</v>
      </c>
      <c r="D81" s="16" t="s">
        <v>6</v>
      </c>
      <c r="E81" s="17">
        <f>+APU!T318</f>
        <v>6105</v>
      </c>
      <c r="F81" s="102">
        <f>+E81*C81</f>
        <v>2245296.9</v>
      </c>
      <c r="G81" s="271">
        <f>E81-(E81*30%)</f>
        <v>4273.5</v>
      </c>
      <c r="H81" s="96">
        <f>G81*C81</f>
        <v>1571707.8299999998</v>
      </c>
    </row>
    <row r="82" spans="1:8" ht="16.5" x14ac:dyDescent="0.25">
      <c r="A82" s="101"/>
      <c r="B82" s="10" t="s">
        <v>32</v>
      </c>
      <c r="C82" s="11">
        <f>6*4*4</f>
        <v>96</v>
      </c>
      <c r="D82" s="12"/>
      <c r="E82" s="13"/>
      <c r="F82" s="103"/>
      <c r="G82" s="96"/>
      <c r="H82" s="96"/>
    </row>
    <row r="83" spans="1:8" ht="16.5" x14ac:dyDescent="0.25">
      <c r="A83" s="101"/>
      <c r="B83" s="10" t="s">
        <v>27</v>
      </c>
      <c r="C83" s="11">
        <f>10*2*4</f>
        <v>80</v>
      </c>
      <c r="D83" s="12"/>
      <c r="E83" s="13"/>
      <c r="F83" s="103"/>
      <c r="G83" s="96"/>
      <c r="H83" s="96"/>
    </row>
    <row r="84" spans="1:8" ht="16.5" x14ac:dyDescent="0.25">
      <c r="A84" s="101"/>
      <c r="B84" s="10" t="s">
        <v>14</v>
      </c>
      <c r="C84" s="11">
        <v>18.600000000000001</v>
      </c>
      <c r="D84" s="12"/>
      <c r="E84" s="13"/>
      <c r="F84" s="103"/>
      <c r="G84" s="96"/>
      <c r="H84" s="96"/>
    </row>
    <row r="85" spans="1:8" ht="16.5" x14ac:dyDescent="0.25">
      <c r="A85" s="101"/>
      <c r="B85" s="10" t="s">
        <v>30</v>
      </c>
      <c r="C85" s="11">
        <v>32</v>
      </c>
      <c r="D85" s="12"/>
      <c r="E85" s="13"/>
      <c r="F85" s="103"/>
      <c r="G85" s="96"/>
      <c r="H85" s="96"/>
    </row>
    <row r="86" spans="1:8" ht="16.5" x14ac:dyDescent="0.25">
      <c r="A86" s="101"/>
      <c r="B86" s="10" t="s">
        <v>31</v>
      </c>
      <c r="C86" s="11">
        <v>28</v>
      </c>
      <c r="D86" s="12"/>
      <c r="E86" s="13"/>
      <c r="F86" s="103"/>
      <c r="G86" s="96"/>
      <c r="H86" s="96"/>
    </row>
    <row r="87" spans="1:8" ht="16.5" x14ac:dyDescent="0.25">
      <c r="A87" s="101"/>
      <c r="B87" s="10" t="s">
        <v>22</v>
      </c>
      <c r="C87" s="11">
        <v>26.92</v>
      </c>
      <c r="D87" s="12"/>
      <c r="E87" s="13"/>
      <c r="F87" s="103"/>
      <c r="G87" s="96"/>
      <c r="H87" s="96"/>
    </row>
    <row r="88" spans="1:8" ht="16.5" x14ac:dyDescent="0.25">
      <c r="A88" s="101"/>
      <c r="B88" s="10" t="s">
        <v>34</v>
      </c>
      <c r="C88" s="11">
        <v>16.78</v>
      </c>
      <c r="D88" s="12"/>
      <c r="E88" s="13"/>
      <c r="F88" s="103"/>
      <c r="G88" s="96"/>
      <c r="H88" s="96"/>
    </row>
    <row r="89" spans="1:8" ht="16.5" x14ac:dyDescent="0.25">
      <c r="A89" s="101"/>
      <c r="B89" s="10" t="s">
        <v>35</v>
      </c>
      <c r="C89" s="11">
        <v>25.48</v>
      </c>
      <c r="D89" s="12"/>
      <c r="E89" s="13"/>
      <c r="F89" s="103"/>
      <c r="G89" s="96"/>
      <c r="H89" s="96"/>
    </row>
    <row r="90" spans="1:8" ht="16.5" x14ac:dyDescent="0.25">
      <c r="A90" s="101"/>
      <c r="B90" s="10" t="s">
        <v>38</v>
      </c>
      <c r="C90" s="11">
        <v>16</v>
      </c>
      <c r="D90" s="12"/>
      <c r="E90" s="13"/>
      <c r="F90" s="103"/>
      <c r="G90" s="96"/>
      <c r="H90" s="96"/>
    </row>
    <row r="91" spans="1:8" ht="16.5" x14ac:dyDescent="0.25">
      <c r="A91" s="101"/>
      <c r="B91" s="10" t="s">
        <v>37</v>
      </c>
      <c r="C91" s="11">
        <v>16</v>
      </c>
      <c r="D91" s="12"/>
      <c r="E91" s="13"/>
      <c r="F91" s="103"/>
      <c r="G91" s="96"/>
      <c r="H91" s="96"/>
    </row>
    <row r="92" spans="1:8" ht="16.5" x14ac:dyDescent="0.25">
      <c r="A92" s="101"/>
      <c r="B92" s="10" t="s">
        <v>40</v>
      </c>
      <c r="C92" s="11">
        <v>12</v>
      </c>
      <c r="D92" s="12"/>
      <c r="E92" s="13"/>
      <c r="F92" s="103"/>
      <c r="G92" s="96"/>
      <c r="H92" s="96"/>
    </row>
    <row r="93" spans="1:8" ht="16.5" x14ac:dyDescent="0.25">
      <c r="A93" s="104">
        <v>8</v>
      </c>
      <c r="B93" s="4" t="s">
        <v>11</v>
      </c>
      <c r="C93" s="95"/>
      <c r="D93" s="5"/>
      <c r="E93" s="6"/>
      <c r="F93" s="105"/>
      <c r="G93" s="96"/>
      <c r="H93" s="96"/>
    </row>
    <row r="94" spans="1:8" ht="49.5" x14ac:dyDescent="0.25">
      <c r="A94" s="106">
        <v>8.1</v>
      </c>
      <c r="B94" s="8" t="s">
        <v>25</v>
      </c>
      <c r="C94" s="95">
        <v>35</v>
      </c>
      <c r="D94" s="93" t="s">
        <v>6</v>
      </c>
      <c r="E94" s="94">
        <f>+APU!T373</f>
        <v>67223</v>
      </c>
      <c r="F94" s="107">
        <f t="shared" ref="F94" si="1">+E94*C94</f>
        <v>2352805</v>
      </c>
      <c r="G94" s="271">
        <f>E94-(E94*25%)</f>
        <v>50417.25</v>
      </c>
      <c r="H94" s="96">
        <f>G94*C94</f>
        <v>1764603.75</v>
      </c>
    </row>
    <row r="95" spans="1:8" ht="16.5" x14ac:dyDescent="0.25">
      <c r="A95" s="104">
        <v>9</v>
      </c>
      <c r="B95" s="4" t="s">
        <v>33</v>
      </c>
      <c r="C95" s="5"/>
      <c r="D95" s="5"/>
      <c r="E95" s="13"/>
      <c r="F95" s="103"/>
      <c r="G95" s="96"/>
      <c r="H95" s="96"/>
    </row>
    <row r="96" spans="1:8" ht="33" x14ac:dyDescent="0.25">
      <c r="A96" s="106">
        <v>9.1</v>
      </c>
      <c r="B96" s="8" t="s">
        <v>45</v>
      </c>
      <c r="C96" s="95">
        <f>2.5*2.8</f>
        <v>7</v>
      </c>
      <c r="D96" s="9" t="s">
        <v>6</v>
      </c>
      <c r="E96" s="13">
        <f>+APU!T428</f>
        <v>17504</v>
      </c>
      <c r="F96" s="103">
        <f t="shared" ref="F96:F102" si="2">+E96*C96</f>
        <v>122528</v>
      </c>
      <c r="G96" s="271">
        <f>E96-(E96*22%)</f>
        <v>13653.119999999999</v>
      </c>
      <c r="H96" s="96">
        <f>G96*C96</f>
        <v>95571.839999999997</v>
      </c>
    </row>
    <row r="97" spans="1:8" ht="16.5" x14ac:dyDescent="0.25">
      <c r="A97" s="106">
        <v>9.1999999999999993</v>
      </c>
      <c r="B97" s="8" t="s">
        <v>122</v>
      </c>
      <c r="C97" s="95">
        <f>+((2.5*2.8)*2)-(1.5*2)</f>
        <v>11</v>
      </c>
      <c r="D97" s="9" t="s">
        <v>6</v>
      </c>
      <c r="E97" s="13">
        <f>+APU!T483</f>
        <v>53492</v>
      </c>
      <c r="F97" s="103">
        <f t="shared" si="2"/>
        <v>588412</v>
      </c>
      <c r="G97" s="271">
        <f t="shared" ref="G97:G106" si="3">E97-(E97*22%)</f>
        <v>41723.760000000002</v>
      </c>
      <c r="H97" s="96">
        <f t="shared" ref="H97:H106" si="4">G97*C97</f>
        <v>458961.36000000004</v>
      </c>
    </row>
    <row r="98" spans="1:8" ht="16.5" x14ac:dyDescent="0.25">
      <c r="A98" s="106">
        <v>9.3000000000000007</v>
      </c>
      <c r="B98" s="8" t="s">
        <v>138</v>
      </c>
      <c r="C98" s="95">
        <f>+C97*2</f>
        <v>22</v>
      </c>
      <c r="D98" s="9" t="s">
        <v>6</v>
      </c>
      <c r="E98" s="13">
        <f>+APU!T537</f>
        <v>51095</v>
      </c>
      <c r="F98" s="103">
        <f t="shared" si="2"/>
        <v>1124090</v>
      </c>
      <c r="G98" s="271">
        <f t="shared" si="3"/>
        <v>39854.1</v>
      </c>
      <c r="H98" s="96">
        <f t="shared" si="4"/>
        <v>876790.2</v>
      </c>
    </row>
    <row r="99" spans="1:8" ht="16.5" x14ac:dyDescent="0.25">
      <c r="A99" s="106">
        <v>9.4</v>
      </c>
      <c r="B99" s="8" t="s">
        <v>150</v>
      </c>
      <c r="C99" s="95">
        <f>+C98</f>
        <v>22</v>
      </c>
      <c r="D99" s="9" t="s">
        <v>6</v>
      </c>
      <c r="E99" s="13">
        <f>+APU!T592</f>
        <v>13150</v>
      </c>
      <c r="F99" s="103">
        <f t="shared" si="2"/>
        <v>289300</v>
      </c>
      <c r="G99" s="271">
        <f t="shared" si="3"/>
        <v>10257</v>
      </c>
      <c r="H99" s="96">
        <f t="shared" si="4"/>
        <v>225654</v>
      </c>
    </row>
    <row r="100" spans="1:8" ht="16.5" x14ac:dyDescent="0.25">
      <c r="A100" s="106">
        <v>9.5</v>
      </c>
      <c r="B100" s="8" t="s">
        <v>103</v>
      </c>
      <c r="C100" s="95">
        <v>0.16199923645293107</v>
      </c>
      <c r="D100" s="9" t="s">
        <v>91</v>
      </c>
      <c r="E100" s="13">
        <f>+APU!T650</f>
        <v>636503</v>
      </c>
      <c r="F100" s="103">
        <f t="shared" si="2"/>
        <v>103112.99999999999</v>
      </c>
      <c r="G100" s="271">
        <f t="shared" si="3"/>
        <v>496472.33999999997</v>
      </c>
      <c r="H100" s="96">
        <f t="shared" si="4"/>
        <v>80428.139999999985</v>
      </c>
    </row>
    <row r="101" spans="1:8" ht="33" x14ac:dyDescent="0.25">
      <c r="A101" s="106">
        <v>9.6</v>
      </c>
      <c r="B101" s="8" t="s">
        <v>152</v>
      </c>
      <c r="C101" s="95">
        <v>24.3</v>
      </c>
      <c r="D101" s="9" t="s">
        <v>95</v>
      </c>
      <c r="E101" s="13">
        <f>+APU!T707</f>
        <v>7701</v>
      </c>
      <c r="F101" s="103">
        <f t="shared" si="2"/>
        <v>187134.30000000002</v>
      </c>
      <c r="G101" s="271">
        <f t="shared" si="3"/>
        <v>6006.78</v>
      </c>
      <c r="H101" s="96">
        <f t="shared" si="4"/>
        <v>145964.75399999999</v>
      </c>
    </row>
    <row r="102" spans="1:8" ht="16.5" x14ac:dyDescent="0.25">
      <c r="A102" s="106">
        <v>9.6999999999999993</v>
      </c>
      <c r="B102" s="8" t="s">
        <v>46</v>
      </c>
      <c r="C102" s="95">
        <v>1</v>
      </c>
      <c r="D102" s="9" t="s">
        <v>7</v>
      </c>
      <c r="E102" s="13">
        <f>+APU!T760</f>
        <v>985000</v>
      </c>
      <c r="F102" s="103">
        <f t="shared" si="2"/>
        <v>985000</v>
      </c>
      <c r="G102" s="271">
        <f t="shared" si="3"/>
        <v>768300</v>
      </c>
      <c r="H102" s="96">
        <f t="shared" si="4"/>
        <v>768300</v>
      </c>
    </row>
    <row r="103" spans="1:8" ht="16.5" x14ac:dyDescent="0.25">
      <c r="A103" s="101">
        <v>9.8000000000000007</v>
      </c>
      <c r="B103" s="10" t="s">
        <v>44</v>
      </c>
      <c r="C103" s="11">
        <v>8</v>
      </c>
      <c r="D103" s="12" t="s">
        <v>7</v>
      </c>
      <c r="E103" s="13">
        <f>+APU!T817</f>
        <v>40410</v>
      </c>
      <c r="F103" s="103">
        <f t="shared" ref="F103:F109" si="5">+E103*C103</f>
        <v>323280</v>
      </c>
      <c r="G103" s="271">
        <f t="shared" si="3"/>
        <v>31519.8</v>
      </c>
      <c r="H103" s="96">
        <f t="shared" si="4"/>
        <v>252158.4</v>
      </c>
    </row>
    <row r="104" spans="1:8" ht="16.5" x14ac:dyDescent="0.25">
      <c r="A104" s="101">
        <v>9.9</v>
      </c>
      <c r="B104" s="10" t="s">
        <v>164</v>
      </c>
      <c r="C104" s="11">
        <v>4</v>
      </c>
      <c r="D104" s="12" t="s">
        <v>7</v>
      </c>
      <c r="E104" s="13">
        <f>+APU!T875</f>
        <v>64332</v>
      </c>
      <c r="F104" s="103">
        <f t="shared" si="5"/>
        <v>257328</v>
      </c>
      <c r="G104" s="271">
        <f t="shared" si="3"/>
        <v>50178.96</v>
      </c>
      <c r="H104" s="96">
        <f t="shared" si="4"/>
        <v>200715.84</v>
      </c>
    </row>
    <row r="105" spans="1:8" ht="16.5" x14ac:dyDescent="0.25">
      <c r="A105" s="108">
        <v>9.1</v>
      </c>
      <c r="B105" s="10" t="s">
        <v>172</v>
      </c>
      <c r="C105" s="11">
        <v>4</v>
      </c>
      <c r="D105" s="12" t="s">
        <v>7</v>
      </c>
      <c r="E105" s="13">
        <f>+APU!T932</f>
        <v>45210</v>
      </c>
      <c r="F105" s="103">
        <f t="shared" si="5"/>
        <v>180840</v>
      </c>
      <c r="G105" s="271">
        <f t="shared" si="3"/>
        <v>35263.800000000003</v>
      </c>
      <c r="H105" s="96">
        <f t="shared" si="4"/>
        <v>141055.20000000001</v>
      </c>
    </row>
    <row r="106" spans="1:8" ht="16.5" x14ac:dyDescent="0.25">
      <c r="A106" s="101">
        <v>9.11</v>
      </c>
      <c r="B106" s="10" t="s">
        <v>180</v>
      </c>
      <c r="C106" s="11">
        <v>8</v>
      </c>
      <c r="D106" s="12" t="s">
        <v>7</v>
      </c>
      <c r="E106" s="13">
        <f>+APU!T994</f>
        <v>118749</v>
      </c>
      <c r="F106" s="103">
        <f t="shared" ref="F106" si="6">+E106*C106</f>
        <v>949992</v>
      </c>
      <c r="G106" s="271">
        <f t="shared" si="3"/>
        <v>92624.22</v>
      </c>
      <c r="H106" s="96">
        <f t="shared" si="4"/>
        <v>740993.76</v>
      </c>
    </row>
    <row r="107" spans="1:8" ht="16.5" x14ac:dyDescent="0.25">
      <c r="A107" s="99">
        <v>10</v>
      </c>
      <c r="B107" s="14" t="s">
        <v>40</v>
      </c>
      <c r="C107" s="15"/>
      <c r="D107" s="16"/>
      <c r="E107" s="17"/>
      <c r="F107" s="102"/>
      <c r="G107" s="96"/>
      <c r="H107" s="96"/>
    </row>
    <row r="108" spans="1:8" ht="16.5" x14ac:dyDescent="0.25">
      <c r="A108" s="101">
        <v>10.1</v>
      </c>
      <c r="B108" s="10" t="s">
        <v>194</v>
      </c>
      <c r="C108" s="96">
        <f>(9.06*3*2)+(3.1 *3)</f>
        <v>63.66</v>
      </c>
      <c r="D108" s="12" t="s">
        <v>6</v>
      </c>
      <c r="E108" s="13">
        <f>+APU!T1049</f>
        <v>13776</v>
      </c>
      <c r="F108" s="103">
        <f t="shared" si="5"/>
        <v>876980.15999999992</v>
      </c>
      <c r="G108" s="271">
        <f t="shared" ref="G108" si="7">E108-(E108*22%)</f>
        <v>10745.28</v>
      </c>
      <c r="H108" s="96">
        <f t="shared" ref="H108" si="8">G108*C108</f>
        <v>684044.52480000001</v>
      </c>
    </row>
    <row r="109" spans="1:8" ht="49.5" x14ac:dyDescent="0.25">
      <c r="A109" s="101">
        <v>10.199999999999999</v>
      </c>
      <c r="B109" s="10" t="s">
        <v>195</v>
      </c>
      <c r="C109" s="96">
        <f>(9.06*3*2)+(3.1 *3)</f>
        <v>63.66</v>
      </c>
      <c r="D109" s="12" t="s">
        <v>6</v>
      </c>
      <c r="E109" s="13">
        <f>+APU!T1108</f>
        <v>139265</v>
      </c>
      <c r="F109" s="103">
        <f t="shared" si="5"/>
        <v>8865609.9000000004</v>
      </c>
      <c r="G109" s="271">
        <f t="shared" ref="G109:G110" si="9">E109-(E109*22%)</f>
        <v>108626.7</v>
      </c>
      <c r="H109" s="96">
        <f t="shared" ref="H109:H110" si="10">G109*C109</f>
        <v>6915175.7219999991</v>
      </c>
    </row>
    <row r="110" spans="1:8" ht="16.5" x14ac:dyDescent="0.25">
      <c r="A110" s="101">
        <v>10.3</v>
      </c>
      <c r="B110" s="10" t="s">
        <v>204</v>
      </c>
      <c r="C110" s="11">
        <v>4</v>
      </c>
      <c r="D110" s="12" t="s">
        <v>7</v>
      </c>
      <c r="E110" s="13">
        <f>+APU!T1218</f>
        <v>650000</v>
      </c>
      <c r="F110" s="103">
        <f t="shared" ref="F110" si="11">+E110*C110</f>
        <v>2600000</v>
      </c>
      <c r="G110" s="271">
        <f>E110-(E110*13%)</f>
        <v>565500</v>
      </c>
      <c r="H110" s="96">
        <f t="shared" si="10"/>
        <v>2262000</v>
      </c>
    </row>
    <row r="111" spans="1:8" ht="16.5" x14ac:dyDescent="0.25">
      <c r="A111" s="104">
        <v>11</v>
      </c>
      <c r="B111" s="4" t="s">
        <v>99</v>
      </c>
      <c r="C111" s="95"/>
      <c r="D111" s="9"/>
      <c r="E111" s="6"/>
      <c r="F111" s="105"/>
      <c r="G111" s="96"/>
      <c r="H111" s="96"/>
    </row>
    <row r="112" spans="1:8" ht="33" x14ac:dyDescent="0.25">
      <c r="A112" s="101">
        <v>11.1</v>
      </c>
      <c r="B112" s="10" t="s">
        <v>207</v>
      </c>
      <c r="C112" s="11">
        <v>6</v>
      </c>
      <c r="D112" s="12" t="s">
        <v>6</v>
      </c>
      <c r="E112" s="13">
        <f>+APU!$T$1276</f>
        <v>98148</v>
      </c>
      <c r="F112" s="103">
        <f t="shared" ref="F112:F117" si="12">+E112*C112</f>
        <v>588888</v>
      </c>
      <c r="G112" s="271">
        <f>E112-(E112*22%)</f>
        <v>76555.44</v>
      </c>
      <c r="H112" s="96">
        <f t="shared" ref="H112" si="13">G112*C112</f>
        <v>459332.64</v>
      </c>
    </row>
    <row r="113" spans="1:8" ht="33" x14ac:dyDescent="0.25">
      <c r="A113" s="101">
        <v>11.2</v>
      </c>
      <c r="B113" s="10" t="s">
        <v>101</v>
      </c>
      <c r="C113" s="11">
        <v>2</v>
      </c>
      <c r="D113" s="12" t="s">
        <v>6</v>
      </c>
      <c r="E113" s="13">
        <f>+APU!T1331</f>
        <v>17504</v>
      </c>
      <c r="F113" s="103">
        <f t="shared" si="12"/>
        <v>35008</v>
      </c>
      <c r="G113" s="271">
        <f t="shared" ref="G113:G114" si="14">E113-(E113*22%)</f>
        <v>13653.119999999999</v>
      </c>
      <c r="H113" s="96">
        <f t="shared" ref="H113:H114" si="15">G113*C113</f>
        <v>27306.239999999998</v>
      </c>
    </row>
    <row r="114" spans="1:8" ht="66" x14ac:dyDescent="0.25">
      <c r="A114" s="101">
        <v>11.3</v>
      </c>
      <c r="B114" s="10" t="s">
        <v>229</v>
      </c>
      <c r="C114" s="11">
        <v>66.510000000000005</v>
      </c>
      <c r="D114" s="12" t="s">
        <v>6</v>
      </c>
      <c r="E114" s="13">
        <f>+APU!T1395</f>
        <v>106101</v>
      </c>
      <c r="F114" s="103">
        <f t="shared" si="12"/>
        <v>7056777.5100000007</v>
      </c>
      <c r="G114" s="271">
        <f t="shared" si="14"/>
        <v>82758.78</v>
      </c>
      <c r="H114" s="96">
        <f t="shared" si="15"/>
        <v>5504286.4578</v>
      </c>
    </row>
    <row r="115" spans="1:8" ht="49.5" x14ac:dyDescent="0.25">
      <c r="A115" s="101">
        <v>11.4</v>
      </c>
      <c r="B115" s="10" t="s">
        <v>100</v>
      </c>
      <c r="C115" s="11">
        <v>1</v>
      </c>
      <c r="D115" s="12" t="s">
        <v>7</v>
      </c>
      <c r="E115" s="13">
        <v>950000</v>
      </c>
      <c r="F115" s="103">
        <f t="shared" si="12"/>
        <v>950000</v>
      </c>
      <c r="G115" s="271">
        <f>E115-(E115*13%)</f>
        <v>826500</v>
      </c>
      <c r="H115" s="96">
        <f t="shared" ref="H115:H116" si="16">G115*C115</f>
        <v>826500</v>
      </c>
    </row>
    <row r="116" spans="1:8" ht="49.5" x14ac:dyDescent="0.25">
      <c r="A116" s="101">
        <v>11.5</v>
      </c>
      <c r="B116" s="10" t="s">
        <v>215</v>
      </c>
      <c r="C116" s="11">
        <f>(16*8*2)+16+16+16</f>
        <v>304</v>
      </c>
      <c r="D116" s="12" t="s">
        <v>7</v>
      </c>
      <c r="E116" s="13">
        <f>+APU!T1503</f>
        <v>10396</v>
      </c>
      <c r="F116" s="103">
        <f t="shared" si="12"/>
        <v>3160384</v>
      </c>
      <c r="G116" s="271">
        <f t="shared" ref="G116" si="17">E116-(E116*22%)</f>
        <v>8108.88</v>
      </c>
      <c r="H116" s="96">
        <f t="shared" si="16"/>
        <v>2465099.52</v>
      </c>
    </row>
    <row r="117" spans="1:8" ht="16.5" x14ac:dyDescent="0.25">
      <c r="A117" s="101">
        <v>11.6</v>
      </c>
      <c r="B117" s="10" t="s">
        <v>102</v>
      </c>
      <c r="C117" s="11">
        <v>179.52</v>
      </c>
      <c r="D117" s="12" t="s">
        <v>6</v>
      </c>
      <c r="E117" s="13">
        <f>+APU!T1558</f>
        <v>16201</v>
      </c>
      <c r="F117" s="103">
        <f t="shared" si="12"/>
        <v>2908403.52</v>
      </c>
      <c r="G117" s="271">
        <f t="shared" ref="G117" si="18">E117-(E117*22%)</f>
        <v>12636.78</v>
      </c>
      <c r="H117" s="96">
        <f t="shared" ref="H117" si="19">G117*C117</f>
        <v>2268554.7456</v>
      </c>
    </row>
    <row r="118" spans="1:8" ht="16.5" x14ac:dyDescent="0.25">
      <c r="A118" s="99">
        <v>12</v>
      </c>
      <c r="B118" s="14" t="s">
        <v>123</v>
      </c>
      <c r="C118" s="11"/>
      <c r="D118" s="12"/>
      <c r="E118" s="13"/>
      <c r="F118" s="103"/>
      <c r="G118" s="96"/>
      <c r="H118" s="96"/>
    </row>
    <row r="119" spans="1:8" ht="66" x14ac:dyDescent="0.25">
      <c r="A119" s="101">
        <v>12.1</v>
      </c>
      <c r="B119" s="10" t="s">
        <v>124</v>
      </c>
      <c r="C119" s="11">
        <f>6.12+5.43</f>
        <v>11.55</v>
      </c>
      <c r="D119" s="12" t="s">
        <v>8</v>
      </c>
      <c r="E119" s="13">
        <f>+APU!T1613</f>
        <v>17766</v>
      </c>
      <c r="F119" s="103">
        <f>+E119*C119</f>
        <v>205197.30000000002</v>
      </c>
      <c r="G119" s="271">
        <f t="shared" ref="G119" si="20">E119-(E119*22%)</f>
        <v>13857.48</v>
      </c>
      <c r="H119" s="96">
        <f t="shared" ref="H119" si="21">G119*C119</f>
        <v>160053.894</v>
      </c>
    </row>
    <row r="120" spans="1:8" ht="49.5" x14ac:dyDescent="0.25">
      <c r="A120" s="101">
        <v>12.2</v>
      </c>
      <c r="B120" s="10" t="s">
        <v>258</v>
      </c>
      <c r="C120" s="11">
        <v>11.55</v>
      </c>
      <c r="D120" s="12" t="s">
        <v>8</v>
      </c>
      <c r="E120" s="13">
        <f>+APU!T1669</f>
        <v>69883</v>
      </c>
      <c r="F120" s="103">
        <f t="shared" ref="F120:F128" si="22">+E120*C120</f>
        <v>807148.65</v>
      </c>
      <c r="G120" s="271">
        <f>E120-(E120*13%)</f>
        <v>60798.21</v>
      </c>
      <c r="H120" s="96">
        <f t="shared" ref="H120:H123" si="23">G120*C120</f>
        <v>702219.32550000004</v>
      </c>
    </row>
    <row r="121" spans="1:8" ht="16.5" x14ac:dyDescent="0.25">
      <c r="A121" s="101">
        <v>12.3</v>
      </c>
      <c r="B121" s="10" t="s">
        <v>259</v>
      </c>
      <c r="C121" s="11">
        <v>2</v>
      </c>
      <c r="D121" s="12" t="s">
        <v>109</v>
      </c>
      <c r="E121" s="13">
        <f>+APU!T1726</f>
        <v>112423</v>
      </c>
      <c r="F121" s="103">
        <f t="shared" si="22"/>
        <v>224846</v>
      </c>
      <c r="G121" s="271">
        <f t="shared" ref="G120:G123" si="24">E121-(E121*22%)</f>
        <v>87689.94</v>
      </c>
      <c r="H121" s="96">
        <f t="shared" si="23"/>
        <v>175379.88</v>
      </c>
    </row>
    <row r="122" spans="1:8" ht="33" x14ac:dyDescent="0.25">
      <c r="A122" s="101">
        <v>12.4</v>
      </c>
      <c r="B122" s="10" t="s">
        <v>265</v>
      </c>
      <c r="C122" s="11">
        <v>11.55</v>
      </c>
      <c r="D122" s="12" t="s">
        <v>8</v>
      </c>
      <c r="E122" s="13">
        <v>30432</v>
      </c>
      <c r="F122" s="103">
        <f t="shared" si="22"/>
        <v>351489.60000000003</v>
      </c>
      <c r="G122" s="271">
        <f t="shared" si="24"/>
        <v>23736.959999999999</v>
      </c>
      <c r="H122" s="96">
        <f t="shared" si="23"/>
        <v>274161.88800000004</v>
      </c>
    </row>
    <row r="123" spans="1:8" ht="66" x14ac:dyDescent="0.25">
      <c r="A123" s="101">
        <v>12.5</v>
      </c>
      <c r="B123" s="10" t="s">
        <v>132</v>
      </c>
      <c r="C123" s="11">
        <v>1</v>
      </c>
      <c r="D123" s="12" t="s">
        <v>7</v>
      </c>
      <c r="E123" s="13">
        <f>+APU!T1838</f>
        <v>650000</v>
      </c>
      <c r="F123" s="103">
        <f t="shared" si="22"/>
        <v>650000</v>
      </c>
      <c r="G123" s="271">
        <f>E123-(E123*13%)</f>
        <v>565500</v>
      </c>
      <c r="H123" s="96">
        <f t="shared" si="23"/>
        <v>565500</v>
      </c>
    </row>
    <row r="124" spans="1:8" ht="16.5" x14ac:dyDescent="0.25">
      <c r="A124" s="99">
        <v>13</v>
      </c>
      <c r="B124" s="14" t="s">
        <v>126</v>
      </c>
      <c r="C124" s="11"/>
      <c r="D124" s="12"/>
      <c r="E124" s="13"/>
      <c r="F124" s="103"/>
      <c r="G124" s="96"/>
      <c r="H124" s="96"/>
    </row>
    <row r="125" spans="1:8" ht="82.5" x14ac:dyDescent="0.25">
      <c r="A125" s="101">
        <v>13.1</v>
      </c>
      <c r="B125" s="10" t="s">
        <v>280</v>
      </c>
      <c r="C125" s="11">
        <v>16</v>
      </c>
      <c r="D125" s="12" t="s">
        <v>7</v>
      </c>
      <c r="E125" s="13">
        <f>+APU!T1899</f>
        <v>291791</v>
      </c>
      <c r="F125" s="103">
        <f t="shared" si="22"/>
        <v>4668656</v>
      </c>
      <c r="G125" s="271">
        <f t="shared" ref="G125" si="25">E125-(E125*22%)</f>
        <v>227596.98</v>
      </c>
      <c r="H125" s="96">
        <f t="shared" ref="H125" si="26">G125*C125</f>
        <v>3641551.68</v>
      </c>
    </row>
    <row r="126" spans="1:8" ht="16.5" x14ac:dyDescent="0.25">
      <c r="A126" s="101">
        <v>13.2</v>
      </c>
      <c r="B126" s="10" t="s">
        <v>127</v>
      </c>
      <c r="C126" s="11">
        <f>16*0.5*0.5*0.5</f>
        <v>2</v>
      </c>
      <c r="D126" s="9" t="s">
        <v>91</v>
      </c>
      <c r="E126" s="13">
        <f>+APU!T1956</f>
        <v>636503</v>
      </c>
      <c r="F126" s="103">
        <f t="shared" si="22"/>
        <v>1273006</v>
      </c>
      <c r="G126" s="271">
        <f t="shared" ref="G126:G128" si="27">E126-(E126*22%)</f>
        <v>496472.33999999997</v>
      </c>
      <c r="H126" s="96">
        <f t="shared" ref="H126:H128" si="28">G126*C126</f>
        <v>992944.67999999993</v>
      </c>
    </row>
    <row r="127" spans="1:8" ht="16.5" x14ac:dyDescent="0.25">
      <c r="A127" s="101">
        <v>13.3</v>
      </c>
      <c r="B127" s="10" t="s">
        <v>104</v>
      </c>
      <c r="C127" s="11">
        <f>+C126*80</f>
        <v>160</v>
      </c>
      <c r="D127" s="9" t="s">
        <v>95</v>
      </c>
      <c r="E127" s="13">
        <f>+APU!T2013</f>
        <v>7701</v>
      </c>
      <c r="F127" s="103">
        <f t="shared" si="22"/>
        <v>1232160</v>
      </c>
      <c r="G127" s="271">
        <f t="shared" si="27"/>
        <v>6006.78</v>
      </c>
      <c r="H127" s="96">
        <f t="shared" si="28"/>
        <v>961084.79999999993</v>
      </c>
    </row>
    <row r="128" spans="1:8" ht="49.5" x14ac:dyDescent="0.25">
      <c r="A128" s="101">
        <v>13.4</v>
      </c>
      <c r="B128" s="10" t="s">
        <v>291</v>
      </c>
      <c r="C128" s="11">
        <v>9.1999999999999993</v>
      </c>
      <c r="D128" s="9" t="s">
        <v>6</v>
      </c>
      <c r="E128" s="13">
        <f>+APU!T2065</f>
        <v>72005</v>
      </c>
      <c r="F128" s="103">
        <f t="shared" si="22"/>
        <v>662446</v>
      </c>
      <c r="G128" s="271">
        <f t="shared" si="27"/>
        <v>56163.9</v>
      </c>
      <c r="H128" s="96">
        <f t="shared" si="28"/>
        <v>516707.87999999995</v>
      </c>
    </row>
    <row r="129" spans="1:8" ht="16.5" x14ac:dyDescent="0.25">
      <c r="A129" s="104">
        <v>14</v>
      </c>
      <c r="B129" s="4" t="s">
        <v>9</v>
      </c>
      <c r="C129" s="5"/>
      <c r="D129" s="5"/>
      <c r="E129" s="6"/>
      <c r="F129" s="105"/>
      <c r="G129" s="96"/>
      <c r="H129" s="96"/>
    </row>
    <row r="130" spans="1:8" ht="66" x14ac:dyDescent="0.25">
      <c r="A130" s="106">
        <v>14.1</v>
      </c>
      <c r="B130" s="8" t="s">
        <v>273</v>
      </c>
      <c r="C130" s="95">
        <v>770</v>
      </c>
      <c r="D130" s="9" t="s">
        <v>6</v>
      </c>
      <c r="E130" s="6">
        <f>+APU!T2120</f>
        <v>2692</v>
      </c>
      <c r="F130" s="105">
        <f t="shared" ref="F130" si="29">+E130*C130</f>
        <v>2072840</v>
      </c>
      <c r="G130" s="271">
        <f>E130-(E130*18%)</f>
        <v>2207.44</v>
      </c>
      <c r="H130" s="96">
        <f t="shared" ref="H130" si="30">G130*C130</f>
        <v>1699728.8</v>
      </c>
    </row>
    <row r="131" spans="1:8" ht="16.5" x14ac:dyDescent="0.25">
      <c r="A131" s="104">
        <v>15</v>
      </c>
      <c r="B131" s="4" t="s">
        <v>26</v>
      </c>
      <c r="C131" s="95"/>
      <c r="D131" s="9"/>
      <c r="E131" s="6"/>
      <c r="F131" s="105"/>
      <c r="G131" s="96"/>
      <c r="H131" s="96"/>
    </row>
    <row r="132" spans="1:8" ht="33" x14ac:dyDescent="0.25">
      <c r="A132" s="101">
        <v>15.1</v>
      </c>
      <c r="B132" s="10" t="s">
        <v>274</v>
      </c>
      <c r="C132" s="11">
        <v>21</v>
      </c>
      <c r="D132" s="12" t="s">
        <v>6</v>
      </c>
      <c r="E132" s="13">
        <f>+APU!T2175</f>
        <v>79535</v>
      </c>
      <c r="F132" s="103">
        <f>+E132*C132</f>
        <v>1670235</v>
      </c>
      <c r="G132" s="271">
        <f t="shared" ref="G132" si="31">E132-(E132*22%)</f>
        <v>62037.3</v>
      </c>
      <c r="H132" s="96">
        <f t="shared" ref="H132" si="32">G132*C132</f>
        <v>1302783.3</v>
      </c>
    </row>
    <row r="133" spans="1:8" ht="16.5" x14ac:dyDescent="0.25">
      <c r="A133" s="104">
        <v>16</v>
      </c>
      <c r="B133" s="4" t="s">
        <v>155</v>
      </c>
      <c r="C133" s="95"/>
      <c r="D133" s="9"/>
      <c r="E133" s="6"/>
      <c r="F133" s="105"/>
      <c r="G133" s="96"/>
      <c r="H133" s="96"/>
    </row>
    <row r="134" spans="1:8" ht="33" x14ac:dyDescent="0.25">
      <c r="A134" s="101">
        <v>16.100000000000001</v>
      </c>
      <c r="B134" s="10" t="s">
        <v>156</v>
      </c>
      <c r="C134" s="11">
        <f>+'DESPIECE GANADERIA'!D14</f>
        <v>496.14</v>
      </c>
      <c r="D134" s="12" t="s">
        <v>8</v>
      </c>
      <c r="E134" s="13">
        <f>+APU!T2288</f>
        <v>23848</v>
      </c>
      <c r="F134" s="103">
        <f>+E134*C134</f>
        <v>11831946.719999999</v>
      </c>
      <c r="G134" s="271">
        <f t="shared" ref="G134" si="33">E134-(E134*22%)</f>
        <v>18601.439999999999</v>
      </c>
      <c r="H134" s="96">
        <f t="shared" ref="H134" si="34">G134*C134</f>
        <v>9228918.4415999986</v>
      </c>
    </row>
    <row r="135" spans="1:8" ht="16.5" x14ac:dyDescent="0.25">
      <c r="A135" s="99">
        <v>17</v>
      </c>
      <c r="B135" s="14" t="s">
        <v>35</v>
      </c>
      <c r="C135" s="11"/>
      <c r="D135" s="12"/>
      <c r="E135" s="13"/>
      <c r="F135" s="103"/>
      <c r="G135" s="96"/>
      <c r="H135" s="96"/>
    </row>
    <row r="136" spans="1:8" ht="49.5" x14ac:dyDescent="0.25">
      <c r="A136" s="101">
        <v>17.100000000000001</v>
      </c>
      <c r="B136" s="10" t="s">
        <v>299</v>
      </c>
      <c r="C136" s="11">
        <v>66.48</v>
      </c>
      <c r="D136" s="12" t="s">
        <v>6</v>
      </c>
      <c r="E136" s="13">
        <v>92869</v>
      </c>
      <c r="F136" s="109">
        <f t="shared" ref="F136:F138" si="35">+E136*C136</f>
        <v>6173931.1200000001</v>
      </c>
      <c r="G136" s="271">
        <f t="shared" ref="G136" si="36">E136-(E136*22%)</f>
        <v>72437.820000000007</v>
      </c>
      <c r="H136" s="96">
        <f t="shared" ref="H136" si="37">G136*C136</f>
        <v>4815666.2736000009</v>
      </c>
    </row>
    <row r="137" spans="1:8" ht="33" x14ac:dyDescent="0.25">
      <c r="A137" s="101">
        <v>71.2</v>
      </c>
      <c r="B137" s="10" t="s">
        <v>300</v>
      </c>
      <c r="C137" s="11">
        <v>10</v>
      </c>
      <c r="D137" s="12" t="s">
        <v>7</v>
      </c>
      <c r="E137" s="13">
        <v>137713</v>
      </c>
      <c r="F137" s="103">
        <f t="shared" si="35"/>
        <v>1377130</v>
      </c>
      <c r="G137" s="271">
        <f t="shared" ref="G137:G138" si="38">E137-(E137*22%)</f>
        <v>107416.14</v>
      </c>
      <c r="H137" s="96">
        <f t="shared" ref="H137:H138" si="39">G137*C137</f>
        <v>1074161.3999999999</v>
      </c>
    </row>
    <row r="138" spans="1:8" ht="16.5" x14ac:dyDescent="0.25">
      <c r="A138" s="101">
        <v>17.3</v>
      </c>
      <c r="B138" s="10" t="s">
        <v>102</v>
      </c>
      <c r="C138" s="11">
        <v>198.8</v>
      </c>
      <c r="D138" s="12" t="s">
        <v>6</v>
      </c>
      <c r="E138" s="13">
        <v>16201</v>
      </c>
      <c r="F138" s="103">
        <f t="shared" si="35"/>
        <v>3220758.8000000003</v>
      </c>
      <c r="G138" s="271">
        <f t="shared" si="38"/>
        <v>12636.78</v>
      </c>
      <c r="H138" s="96">
        <f t="shared" si="39"/>
        <v>2512191.8640000001</v>
      </c>
    </row>
    <row r="139" spans="1:8" s="3" customFormat="1" ht="14.25" x14ac:dyDescent="0.25">
      <c r="A139" s="99">
        <v>18</v>
      </c>
      <c r="B139" s="14" t="s">
        <v>296</v>
      </c>
      <c r="C139" s="15"/>
      <c r="D139" s="16"/>
      <c r="E139" s="17"/>
      <c r="F139" s="102"/>
      <c r="G139" s="5"/>
      <c r="H139" s="5"/>
    </row>
    <row r="140" spans="1:8" ht="16.5" x14ac:dyDescent="0.25">
      <c r="A140" s="101">
        <v>18.100000000000001</v>
      </c>
      <c r="B140" s="10" t="s">
        <v>297</v>
      </c>
      <c r="C140" s="11">
        <v>188.64</v>
      </c>
      <c r="D140" s="12" t="s">
        <v>8</v>
      </c>
      <c r="E140" s="13">
        <v>3897</v>
      </c>
      <c r="F140" s="103">
        <f>+E140*C140</f>
        <v>735130.08</v>
      </c>
      <c r="G140" s="271">
        <f t="shared" ref="G140" si="40">E140-(E140*22%)</f>
        <v>3039.66</v>
      </c>
      <c r="H140" s="96">
        <f t="shared" ref="H140" si="41">G140*C140</f>
        <v>573401.46239999996</v>
      </c>
    </row>
    <row r="141" spans="1:8" ht="16.5" x14ac:dyDescent="0.25">
      <c r="A141" s="101">
        <v>18.2</v>
      </c>
      <c r="B141" s="10" t="s">
        <v>301</v>
      </c>
      <c r="C141" s="11">
        <v>148.5</v>
      </c>
      <c r="D141" s="12" t="s">
        <v>6</v>
      </c>
      <c r="E141" s="13">
        <v>14668</v>
      </c>
      <c r="F141" s="103">
        <f>+E141*C141</f>
        <v>2178198</v>
      </c>
      <c r="G141" s="271">
        <f t="shared" ref="G141" si="42">E141-(E141*22%)</f>
        <v>11441.04</v>
      </c>
      <c r="H141" s="96">
        <f t="shared" ref="H141" si="43">G141*C141</f>
        <v>1698994.4400000002</v>
      </c>
    </row>
    <row r="142" spans="1:8" ht="16.5" x14ac:dyDescent="0.25">
      <c r="A142" s="104">
        <v>19</v>
      </c>
      <c r="B142" s="4" t="s">
        <v>12</v>
      </c>
      <c r="C142" s="95"/>
      <c r="D142" s="9"/>
      <c r="E142" s="13"/>
      <c r="F142" s="105"/>
      <c r="G142" s="96"/>
      <c r="H142" s="96"/>
    </row>
    <row r="143" spans="1:8" ht="132" x14ac:dyDescent="0.25">
      <c r="A143" s="106">
        <v>19.100000000000001</v>
      </c>
      <c r="B143" s="8" t="s">
        <v>41</v>
      </c>
      <c r="C143" s="95">
        <v>3</v>
      </c>
      <c r="D143" s="9" t="s">
        <v>7</v>
      </c>
      <c r="E143" s="6">
        <f>+APU!T2344</f>
        <v>49952</v>
      </c>
      <c r="F143" s="105">
        <f>+E143*C143</f>
        <v>149856</v>
      </c>
      <c r="G143" s="271">
        <f>E143-(E143*28%)</f>
        <v>35965.440000000002</v>
      </c>
      <c r="H143" s="96">
        <f t="shared" ref="H143" si="44">G143*C143</f>
        <v>107896.32000000001</v>
      </c>
    </row>
    <row r="144" spans="1:8" ht="99" x14ac:dyDescent="0.25">
      <c r="A144" s="106">
        <v>19.2</v>
      </c>
      <c r="B144" s="8" t="s">
        <v>13</v>
      </c>
      <c r="C144" s="95">
        <v>3</v>
      </c>
      <c r="D144" s="9" t="s">
        <v>8</v>
      </c>
      <c r="E144" s="6">
        <f>+APU!T2400</f>
        <v>28616.190016672001</v>
      </c>
      <c r="F144" s="105">
        <f>+E144*C144</f>
        <v>85848.570050016002</v>
      </c>
      <c r="G144" s="271">
        <f>E144-(E144*28%)</f>
        <v>20603.656812003839</v>
      </c>
      <c r="H144" s="96">
        <f t="shared" ref="H144" si="45">G144*C144</f>
        <v>61810.970436011514</v>
      </c>
    </row>
    <row r="145" spans="1:8" ht="16.5" x14ac:dyDescent="0.2">
      <c r="A145" s="110"/>
      <c r="B145" s="110" t="s">
        <v>15</v>
      </c>
      <c r="C145" s="4"/>
      <c r="D145" s="111"/>
      <c r="E145" s="112"/>
      <c r="F145" s="113">
        <f>+SUM(F8:F144)</f>
        <v>134667138.13005</v>
      </c>
      <c r="G145" s="110"/>
      <c r="H145" s="110">
        <f>SUM(H8:H144)</f>
        <v>106784502.543736</v>
      </c>
    </row>
    <row r="146" spans="1:8" ht="16.5" x14ac:dyDescent="0.3">
      <c r="A146" s="4"/>
      <c r="B146" s="4" t="s">
        <v>23</v>
      </c>
      <c r="C146" s="114"/>
      <c r="D146" s="115"/>
      <c r="E146" s="116">
        <v>0.24</v>
      </c>
      <c r="F146" s="117">
        <f>+F145*0.24</f>
        <v>32320113.151211999</v>
      </c>
      <c r="G146" s="96"/>
      <c r="H146" s="96">
        <f>E146*H145</f>
        <v>25628280.610496636</v>
      </c>
    </row>
    <row r="147" spans="1:8" ht="16.5" x14ac:dyDescent="0.3">
      <c r="A147" s="4"/>
      <c r="B147" s="4" t="s">
        <v>16</v>
      </c>
      <c r="C147" s="114"/>
      <c r="D147" s="115"/>
      <c r="E147" s="116">
        <v>0.05</v>
      </c>
      <c r="F147" s="117">
        <f>+F145*0.05</f>
        <v>6733356.9065025002</v>
      </c>
      <c r="G147" s="96"/>
      <c r="H147" s="96">
        <f>H145*E147</f>
        <v>5339225.1271868004</v>
      </c>
    </row>
    <row r="148" spans="1:8" ht="16.5" x14ac:dyDescent="0.3">
      <c r="A148" s="4"/>
      <c r="B148" s="4" t="s">
        <v>17</v>
      </c>
      <c r="C148" s="114"/>
      <c r="D148" s="115"/>
      <c r="E148" s="116">
        <v>0.19</v>
      </c>
      <c r="F148" s="117">
        <f>+F147*0.19</f>
        <v>1279337.8122354751</v>
      </c>
      <c r="G148" s="96"/>
      <c r="H148" s="96">
        <f>H147*E148</f>
        <v>1014452.774165492</v>
      </c>
    </row>
    <row r="149" spans="1:8" ht="16.5" x14ac:dyDescent="0.3">
      <c r="A149" s="110"/>
      <c r="B149" s="110" t="s">
        <v>19</v>
      </c>
      <c r="C149" s="118"/>
      <c r="D149" s="119"/>
      <c r="E149" s="117"/>
      <c r="F149" s="117">
        <f>+SUM(F146:F148)</f>
        <v>40332807.869949974</v>
      </c>
      <c r="G149" s="96"/>
      <c r="H149" s="96">
        <f>SUM(H146:H148)</f>
        <v>31981958.51184893</v>
      </c>
    </row>
    <row r="150" spans="1:8" ht="17.25" x14ac:dyDescent="0.3">
      <c r="A150" s="120"/>
      <c r="B150" s="120" t="s">
        <v>18</v>
      </c>
      <c r="C150" s="121"/>
      <c r="D150" s="122"/>
      <c r="E150" s="123"/>
      <c r="F150" s="124">
        <f>+F149+F145</f>
        <v>174999945.99999997</v>
      </c>
      <c r="G150" s="98"/>
      <c r="H150" s="272">
        <f>H145+H149</f>
        <v>138766461.05558494</v>
      </c>
    </row>
    <row r="151" spans="1:8" ht="16.5" hidden="1" x14ac:dyDescent="0.25">
      <c r="E151" s="1" t="s">
        <v>133</v>
      </c>
      <c r="F151" s="67">
        <v>121183963</v>
      </c>
    </row>
    <row r="152" spans="1:8" ht="36" hidden="1" customHeight="1" x14ac:dyDescent="0.25">
      <c r="E152" s="1" t="s">
        <v>134</v>
      </c>
      <c r="F152" s="67">
        <f>+F150-F151</f>
        <v>53815982.99999997</v>
      </c>
    </row>
    <row r="153" spans="1:8" ht="36" hidden="1" customHeight="1" x14ac:dyDescent="0.25">
      <c r="E153" s="1" t="s">
        <v>125</v>
      </c>
      <c r="F153" s="67">
        <v>175000000</v>
      </c>
    </row>
    <row r="154" spans="1:8" ht="36" hidden="1" customHeight="1" x14ac:dyDescent="0.25">
      <c r="E154" s="1" t="s">
        <v>125</v>
      </c>
      <c r="F154" s="67">
        <f>+F153-F152</f>
        <v>121184017.00000003</v>
      </c>
    </row>
    <row r="158" spans="1:8" ht="108" customHeight="1" x14ac:dyDescent="0.25"/>
    <row r="165" ht="81" customHeight="1" x14ac:dyDescent="0.25"/>
    <row r="176" ht="234" customHeight="1" x14ac:dyDescent="0.25"/>
  </sheetData>
  <mergeCells count="12">
    <mergeCell ref="A1:A5"/>
    <mergeCell ref="B1:D3"/>
    <mergeCell ref="E1:H5"/>
    <mergeCell ref="B4:D5"/>
    <mergeCell ref="G6:G7"/>
    <mergeCell ref="H6:H7"/>
    <mergeCell ref="A6:A7"/>
    <mergeCell ref="B6:B7"/>
    <mergeCell ref="C6:C7"/>
    <mergeCell ref="D6:D7"/>
    <mergeCell ref="E6:E7"/>
    <mergeCell ref="F6:F7"/>
  </mergeCells>
  <pageMargins left="0.70866141732283472" right="0.70866141732283472" top="0.74803149606299213" bottom="0.55118110236220474" header="0.31496062992125984" footer="0.31496062992125984"/>
  <pageSetup scale="67" fitToHeight="7"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2473"/>
  <sheetViews>
    <sheetView topLeftCell="A2425" workbookViewId="0">
      <selection activeCell="AB2407" sqref="AB2407"/>
    </sheetView>
  </sheetViews>
  <sheetFormatPr baseColWidth="10" defaultRowHeight="13.5" x14ac:dyDescent="0.25"/>
  <cols>
    <col min="1" max="1" width="17.42578125" style="34" bestFit="1" customWidth="1"/>
    <col min="2" max="2" width="8.42578125" style="34" customWidth="1"/>
    <col min="3" max="19" width="5.7109375" style="34" customWidth="1"/>
    <col min="20" max="20" width="6.5703125" style="63" customWidth="1"/>
    <col min="21" max="22" width="5.7109375" style="63" customWidth="1"/>
    <col min="23" max="16384" width="11.42578125" style="64"/>
  </cols>
  <sheetData>
    <row r="1" spans="1:39" s="32" customFormat="1" ht="30" customHeight="1" x14ac:dyDescent="0.25">
      <c r="A1" s="154" t="s">
        <v>202</v>
      </c>
      <c r="B1" s="155"/>
      <c r="C1" s="155"/>
      <c r="D1" s="156"/>
      <c r="E1" s="163" t="s">
        <v>92</v>
      </c>
      <c r="F1" s="164"/>
      <c r="G1" s="164"/>
      <c r="H1" s="164"/>
      <c r="I1" s="164"/>
      <c r="J1" s="164"/>
      <c r="K1" s="164"/>
      <c r="L1" s="164"/>
      <c r="M1" s="164"/>
      <c r="N1" s="164"/>
      <c r="O1" s="164"/>
      <c r="P1" s="164"/>
      <c r="Q1" s="164"/>
      <c r="R1" s="164"/>
      <c r="S1" s="165"/>
      <c r="T1" s="169" t="s">
        <v>47</v>
      </c>
      <c r="U1" s="170"/>
      <c r="V1" s="171"/>
    </row>
    <row r="2" spans="1:39" s="32" customFormat="1" ht="30" customHeight="1" thickBot="1" x14ac:dyDescent="0.3">
      <c r="A2" s="157"/>
      <c r="B2" s="158"/>
      <c r="C2" s="158"/>
      <c r="D2" s="159"/>
      <c r="E2" s="166"/>
      <c r="F2" s="167"/>
      <c r="G2" s="167"/>
      <c r="H2" s="167"/>
      <c r="I2" s="167"/>
      <c r="J2" s="167"/>
      <c r="K2" s="167"/>
      <c r="L2" s="167"/>
      <c r="M2" s="167"/>
      <c r="N2" s="167"/>
      <c r="O2" s="167"/>
      <c r="P2" s="167"/>
      <c r="Q2" s="167"/>
      <c r="R2" s="167"/>
      <c r="S2" s="168"/>
      <c r="T2" s="172"/>
      <c r="U2" s="173"/>
      <c r="V2" s="174"/>
    </row>
    <row r="3" spans="1:39" s="32" customFormat="1" ht="5.0999999999999996" customHeight="1" thickBot="1" x14ac:dyDescent="0.25">
      <c r="A3" s="157"/>
      <c r="B3" s="158"/>
      <c r="C3" s="158"/>
      <c r="D3" s="159"/>
      <c r="E3" s="175"/>
      <c r="F3" s="176"/>
      <c r="G3" s="176"/>
      <c r="H3" s="176"/>
      <c r="I3" s="176"/>
      <c r="J3" s="176"/>
      <c r="K3" s="176"/>
      <c r="L3" s="176"/>
      <c r="M3" s="176"/>
      <c r="N3" s="176"/>
      <c r="O3" s="176"/>
      <c r="P3" s="176"/>
      <c r="Q3" s="176"/>
      <c r="R3" s="176"/>
      <c r="S3" s="176"/>
      <c r="T3" s="176"/>
      <c r="U3" s="176"/>
      <c r="V3" s="177"/>
    </row>
    <row r="4" spans="1:39" s="32" customFormat="1" ht="24.95" customHeight="1" thickBot="1" x14ac:dyDescent="0.3">
      <c r="A4" s="157"/>
      <c r="B4" s="158"/>
      <c r="C4" s="158"/>
      <c r="D4" s="159"/>
      <c r="E4" s="178" t="s">
        <v>48</v>
      </c>
      <c r="F4" s="179"/>
      <c r="G4" s="179"/>
      <c r="H4" s="179"/>
      <c r="I4" s="179"/>
      <c r="J4" s="179"/>
      <c r="K4" s="179"/>
      <c r="L4" s="179"/>
      <c r="M4" s="179"/>
      <c r="N4" s="179"/>
      <c r="O4" s="179"/>
      <c r="P4" s="179"/>
      <c r="Q4" s="179"/>
      <c r="R4" s="179"/>
      <c r="S4" s="179"/>
      <c r="T4" s="179"/>
      <c r="U4" s="179"/>
      <c r="V4" s="180"/>
    </row>
    <row r="5" spans="1:39" s="32" customFormat="1" ht="5.0999999999999996" customHeight="1" thickBot="1" x14ac:dyDescent="0.3">
      <c r="A5" s="160"/>
      <c r="B5" s="161"/>
      <c r="C5" s="161"/>
      <c r="D5" s="162"/>
      <c r="E5" s="181"/>
      <c r="F5" s="182"/>
      <c r="G5" s="182"/>
      <c r="H5" s="182"/>
      <c r="I5" s="182"/>
      <c r="J5" s="182"/>
      <c r="K5" s="182"/>
      <c r="L5" s="182"/>
      <c r="M5" s="182"/>
      <c r="N5" s="182"/>
      <c r="O5" s="182"/>
      <c r="P5" s="182"/>
      <c r="Q5" s="182"/>
      <c r="R5" s="182"/>
      <c r="S5" s="182"/>
      <c r="T5" s="182"/>
      <c r="U5" s="182"/>
      <c r="V5" s="183"/>
    </row>
    <row r="6" spans="1:39" s="34" customFormat="1" x14ac:dyDescent="0.25">
      <c r="A6" s="211" t="s">
        <v>49</v>
      </c>
      <c r="B6" s="212"/>
      <c r="C6" s="212"/>
      <c r="D6" s="212"/>
      <c r="E6" s="212"/>
      <c r="F6" s="212"/>
      <c r="G6" s="212"/>
      <c r="H6" s="212"/>
      <c r="I6" s="212"/>
      <c r="J6" s="212"/>
      <c r="K6" s="212"/>
      <c r="L6" s="212"/>
      <c r="M6" s="212"/>
      <c r="N6" s="212"/>
      <c r="O6" s="212"/>
      <c r="P6" s="212"/>
      <c r="Q6" s="212"/>
      <c r="R6" s="212"/>
      <c r="S6" s="212"/>
      <c r="T6" s="212"/>
      <c r="U6" s="212"/>
      <c r="V6" s="213"/>
      <c r="AE6" s="35"/>
      <c r="AF6" s="35"/>
      <c r="AG6" s="35"/>
      <c r="AH6" s="35"/>
      <c r="AI6" s="35"/>
      <c r="AJ6" s="35"/>
      <c r="AK6" s="35"/>
      <c r="AL6" s="35"/>
      <c r="AM6" s="35"/>
    </row>
    <row r="7" spans="1:39" s="34" customFormat="1" x14ac:dyDescent="0.25">
      <c r="A7" s="184" t="s">
        <v>50</v>
      </c>
      <c r="B7" s="185"/>
      <c r="C7" s="185"/>
      <c r="D7" s="185"/>
      <c r="E7" s="36" t="s">
        <v>51</v>
      </c>
      <c r="F7" s="37"/>
      <c r="G7" s="37"/>
      <c r="H7" s="37"/>
      <c r="I7" s="37"/>
      <c r="J7" s="186" t="s">
        <v>52</v>
      </c>
      <c r="K7" s="186"/>
      <c r="L7" s="186"/>
      <c r="M7" s="186"/>
      <c r="N7" s="186"/>
      <c r="O7" s="186"/>
      <c r="P7" s="186" t="s">
        <v>53</v>
      </c>
      <c r="Q7" s="186"/>
      <c r="R7" s="186"/>
      <c r="S7" s="186"/>
      <c r="T7" s="186"/>
      <c r="U7" s="186"/>
      <c r="V7" s="187"/>
      <c r="AE7" s="35"/>
      <c r="AF7" s="35"/>
      <c r="AG7" s="35"/>
      <c r="AH7" s="35"/>
      <c r="AI7" s="35"/>
      <c r="AJ7" s="35"/>
      <c r="AK7" s="35"/>
      <c r="AL7" s="35"/>
      <c r="AM7" s="35"/>
    </row>
    <row r="8" spans="1:39" s="34" customFormat="1" ht="30.75" customHeight="1" x14ac:dyDescent="0.25">
      <c r="A8" s="188" t="s">
        <v>54</v>
      </c>
      <c r="B8" s="189"/>
      <c r="C8" s="189"/>
      <c r="D8" s="190"/>
      <c r="E8" s="191" t="s">
        <v>24</v>
      </c>
      <c r="F8" s="191"/>
      <c r="G8" s="191"/>
      <c r="H8" s="191"/>
      <c r="I8" s="191"/>
      <c r="J8" s="191"/>
      <c r="K8" s="191"/>
      <c r="L8" s="191"/>
      <c r="M8" s="191"/>
      <c r="N8" s="191"/>
      <c r="O8" s="191"/>
      <c r="P8" s="191"/>
      <c r="Q8" s="191"/>
      <c r="R8" s="191"/>
      <c r="S8" s="191"/>
      <c r="T8" s="191"/>
      <c r="U8" s="191"/>
      <c r="V8" s="192"/>
    </row>
    <row r="9" spans="1:39" s="34" customFormat="1" x14ac:dyDescent="0.25">
      <c r="A9" s="193" t="s">
        <v>55</v>
      </c>
      <c r="B9" s="194"/>
      <c r="C9" s="194"/>
      <c r="D9" s="194"/>
      <c r="E9" s="195"/>
      <c r="F9" s="195"/>
      <c r="G9" s="195"/>
      <c r="H9" s="195"/>
      <c r="I9" s="195"/>
      <c r="J9" s="195"/>
      <c r="K9" s="195"/>
      <c r="L9" s="195"/>
      <c r="M9" s="195"/>
      <c r="N9" s="195"/>
      <c r="O9" s="195"/>
      <c r="P9" s="195"/>
      <c r="Q9" s="195"/>
      <c r="R9" s="195"/>
      <c r="S9" s="195"/>
      <c r="T9" s="195"/>
      <c r="U9" s="195"/>
      <c r="V9" s="196"/>
    </row>
    <row r="10" spans="1:39" s="34" customFormat="1" x14ac:dyDescent="0.25">
      <c r="A10" s="193" t="s">
        <v>56</v>
      </c>
      <c r="B10" s="194"/>
      <c r="C10" s="194"/>
      <c r="D10" s="194"/>
      <c r="E10" s="195"/>
      <c r="F10" s="195"/>
      <c r="G10" s="195"/>
      <c r="H10" s="195"/>
      <c r="I10" s="195"/>
      <c r="J10" s="195"/>
      <c r="K10" s="195"/>
      <c r="L10" s="195"/>
      <c r="M10" s="195"/>
      <c r="N10" s="195"/>
      <c r="O10" s="195"/>
      <c r="P10" s="195"/>
      <c r="Q10" s="195"/>
      <c r="R10" s="195"/>
      <c r="S10" s="195"/>
      <c r="T10" s="195"/>
      <c r="U10" s="195"/>
      <c r="V10" s="196"/>
    </row>
    <row r="11" spans="1:39" s="34" customFormat="1" x14ac:dyDescent="0.25">
      <c r="A11" s="193" t="s">
        <v>57</v>
      </c>
      <c r="B11" s="194"/>
      <c r="C11" s="194"/>
      <c r="D11" s="194"/>
      <c r="E11" s="195"/>
      <c r="F11" s="195"/>
      <c r="G11" s="195"/>
      <c r="H11" s="195"/>
      <c r="I11" s="195"/>
      <c r="J11" s="195"/>
      <c r="K11" s="195"/>
      <c r="L11" s="195"/>
      <c r="M11" s="195"/>
      <c r="N11" s="195"/>
      <c r="O11" s="195"/>
      <c r="P11" s="195"/>
      <c r="Q11" s="195"/>
      <c r="R11" s="195"/>
      <c r="S11" s="195"/>
      <c r="T11" s="195"/>
      <c r="U11" s="195"/>
      <c r="V11" s="196"/>
    </row>
    <row r="12" spans="1:39" s="34" customFormat="1" x14ac:dyDescent="0.25">
      <c r="A12" s="38"/>
      <c r="B12" s="39"/>
      <c r="C12" s="39"/>
      <c r="D12" s="40"/>
      <c r="E12" s="40"/>
      <c r="F12" s="40"/>
      <c r="G12" s="40"/>
      <c r="H12" s="40"/>
      <c r="I12" s="40"/>
      <c r="J12" s="40"/>
      <c r="K12" s="40"/>
      <c r="L12" s="40"/>
      <c r="M12" s="40"/>
      <c r="N12" s="40"/>
      <c r="O12" s="40"/>
      <c r="P12" s="40"/>
      <c r="Q12" s="40"/>
      <c r="R12" s="40"/>
      <c r="S12" s="40"/>
      <c r="T12" s="27"/>
      <c r="U12" s="27"/>
      <c r="V12" s="28"/>
    </row>
    <row r="13" spans="1:39" s="34" customFormat="1" x14ac:dyDescent="0.25">
      <c r="A13" s="150" t="s">
        <v>58</v>
      </c>
      <c r="B13" s="151"/>
      <c r="C13" s="151"/>
      <c r="D13" s="151"/>
      <c r="E13" s="151"/>
      <c r="F13" s="151"/>
      <c r="G13" s="151"/>
      <c r="H13" s="151"/>
      <c r="I13" s="151"/>
      <c r="J13" s="151"/>
      <c r="K13" s="151"/>
      <c r="L13" s="151"/>
      <c r="M13" s="151"/>
      <c r="N13" s="151"/>
      <c r="O13" s="151"/>
      <c r="P13" s="151"/>
      <c r="Q13" s="151"/>
      <c r="R13" s="151"/>
      <c r="S13" s="151"/>
      <c r="T13" s="151"/>
      <c r="U13" s="151"/>
      <c r="V13" s="197"/>
    </row>
    <row r="14" spans="1:39" s="34" customFormat="1" x14ac:dyDescent="0.25">
      <c r="A14" s="198" t="s">
        <v>59</v>
      </c>
      <c r="B14" s="199"/>
      <c r="C14" s="199" t="s">
        <v>60</v>
      </c>
      <c r="D14" s="199"/>
      <c r="E14" s="199"/>
      <c r="F14" s="199"/>
      <c r="G14" s="199"/>
      <c r="H14" s="199"/>
      <c r="I14" s="199"/>
      <c r="J14" s="199"/>
      <c r="K14" s="199"/>
      <c r="L14" s="199"/>
      <c r="M14" s="199"/>
      <c r="N14" s="199"/>
      <c r="O14" s="199"/>
      <c r="P14" s="199"/>
      <c r="Q14" s="199"/>
      <c r="R14" s="199" t="s">
        <v>61</v>
      </c>
      <c r="S14" s="199"/>
      <c r="T14" s="200" t="s">
        <v>62</v>
      </c>
      <c r="U14" s="200"/>
      <c r="V14" s="201"/>
    </row>
    <row r="15" spans="1:39" s="34" customFormat="1" ht="36" customHeight="1" x14ac:dyDescent="0.25">
      <c r="A15" s="202">
        <v>1</v>
      </c>
      <c r="B15" s="203"/>
      <c r="C15" s="204" t="str">
        <f>+'OFERTA ECONOMICA'!B8</f>
        <v>DESMONTE APARATOS SANITARIOS, INCLUYE  DESCONEXION DE TUBERIA, CARGUE, RETIRO Y DISPOSICION FINAL DE MATERIAL SOBRANTE</v>
      </c>
      <c r="D15" s="205"/>
      <c r="E15" s="205"/>
      <c r="F15" s="205"/>
      <c r="G15" s="205"/>
      <c r="H15" s="205"/>
      <c r="I15" s="205"/>
      <c r="J15" s="205"/>
      <c r="K15" s="205"/>
      <c r="L15" s="205"/>
      <c r="M15" s="205"/>
      <c r="N15" s="205"/>
      <c r="O15" s="205"/>
      <c r="P15" s="205"/>
      <c r="Q15" s="205"/>
      <c r="R15" s="205" t="str">
        <f>+'OFERTA ECONOMICA'!D8</f>
        <v>UN</v>
      </c>
      <c r="S15" s="205"/>
      <c r="T15" s="206">
        <f>+'OFERTA ECONOMICA'!C8</f>
        <v>82</v>
      </c>
      <c r="U15" s="206"/>
      <c r="V15" s="207"/>
    </row>
    <row r="16" spans="1:39" s="34" customFormat="1" x14ac:dyDescent="0.25">
      <c r="A16" s="41"/>
      <c r="B16" s="40"/>
      <c r="C16" s="40"/>
      <c r="D16" s="40"/>
      <c r="E16" s="40"/>
      <c r="F16" s="40"/>
      <c r="G16" s="40"/>
      <c r="H16" s="40"/>
      <c r="I16" s="40"/>
      <c r="J16" s="40"/>
      <c r="K16" s="40"/>
      <c r="L16" s="40"/>
      <c r="M16" s="40"/>
      <c r="N16" s="40"/>
      <c r="O16" s="40"/>
      <c r="P16" s="40"/>
      <c r="Q16" s="40"/>
      <c r="R16" s="40"/>
      <c r="S16" s="40"/>
      <c r="T16" s="27"/>
      <c r="U16" s="27"/>
      <c r="V16" s="28"/>
    </row>
    <row r="17" spans="1:22" s="34" customFormat="1" x14ac:dyDescent="0.25">
      <c r="A17" s="145" t="s">
        <v>64</v>
      </c>
      <c r="B17" s="146"/>
      <c r="C17" s="146"/>
      <c r="D17" s="146"/>
      <c r="E17" s="146"/>
      <c r="F17" s="146"/>
      <c r="G17" s="146"/>
      <c r="H17" s="146"/>
      <c r="I17" s="146"/>
      <c r="J17" s="146"/>
      <c r="K17" s="146"/>
      <c r="L17" s="146"/>
      <c r="M17" s="146"/>
      <c r="N17" s="146"/>
      <c r="O17" s="146"/>
      <c r="P17" s="146"/>
      <c r="Q17" s="146"/>
      <c r="R17" s="146"/>
      <c r="S17" s="146"/>
      <c r="T17" s="146"/>
      <c r="U17" s="146"/>
      <c r="V17" s="147"/>
    </row>
    <row r="18" spans="1:22" s="34" customFormat="1" x14ac:dyDescent="0.25">
      <c r="A18" s="132" t="s">
        <v>60</v>
      </c>
      <c r="B18" s="133"/>
      <c r="C18" s="133"/>
      <c r="D18" s="133"/>
      <c r="E18" s="133"/>
      <c r="F18" s="133"/>
      <c r="G18" s="133"/>
      <c r="H18" s="133" t="s">
        <v>65</v>
      </c>
      <c r="I18" s="133"/>
      <c r="J18" s="133"/>
      <c r="K18" s="133" t="s">
        <v>66</v>
      </c>
      <c r="L18" s="133"/>
      <c r="M18" s="133"/>
      <c r="N18" s="133"/>
      <c r="O18" s="133" t="s">
        <v>67</v>
      </c>
      <c r="P18" s="133"/>
      <c r="Q18" s="133"/>
      <c r="R18" s="133" t="s">
        <v>68</v>
      </c>
      <c r="S18" s="133"/>
      <c r="T18" s="134" t="s">
        <v>69</v>
      </c>
      <c r="U18" s="134"/>
      <c r="V18" s="135"/>
    </row>
    <row r="19" spans="1:22" s="34" customFormat="1" x14ac:dyDescent="0.25">
      <c r="A19" s="132"/>
      <c r="B19" s="133"/>
      <c r="C19" s="133"/>
      <c r="D19" s="133"/>
      <c r="E19" s="133"/>
      <c r="F19" s="133"/>
      <c r="G19" s="133"/>
      <c r="H19" s="133"/>
      <c r="I19" s="133"/>
      <c r="J19" s="133"/>
      <c r="K19" s="133"/>
      <c r="L19" s="133"/>
      <c r="M19" s="133"/>
      <c r="N19" s="133"/>
      <c r="O19" s="153"/>
      <c r="P19" s="153"/>
      <c r="Q19" s="153"/>
      <c r="R19" s="133"/>
      <c r="S19" s="133"/>
      <c r="T19" s="134"/>
      <c r="U19" s="134"/>
      <c r="V19" s="135"/>
    </row>
    <row r="20" spans="1:22" s="34" customFormat="1" x14ac:dyDescent="0.25">
      <c r="A20" s="132" t="s">
        <v>70</v>
      </c>
      <c r="B20" s="133"/>
      <c r="C20" s="133"/>
      <c r="D20" s="133"/>
      <c r="E20" s="133"/>
      <c r="F20" s="133"/>
      <c r="G20" s="133"/>
      <c r="H20" s="133"/>
      <c r="I20" s="133"/>
      <c r="J20" s="133"/>
      <c r="K20" s="133"/>
      <c r="L20" s="133"/>
      <c r="M20" s="133"/>
      <c r="N20" s="133"/>
      <c r="O20" s="153"/>
      <c r="P20" s="153"/>
      <c r="Q20" s="153"/>
      <c r="R20" s="209">
        <v>0.03</v>
      </c>
      <c r="S20" s="210"/>
      <c r="T20" s="134">
        <f>+R20*T40</f>
        <v>233.29199999999994</v>
      </c>
      <c r="U20" s="134"/>
      <c r="V20" s="135"/>
    </row>
    <row r="21" spans="1:22" s="34" customFormat="1" x14ac:dyDescent="0.25">
      <c r="A21" s="132"/>
      <c r="B21" s="133"/>
      <c r="C21" s="133"/>
      <c r="D21" s="133"/>
      <c r="E21" s="133"/>
      <c r="F21" s="133"/>
      <c r="G21" s="133"/>
      <c r="H21" s="133"/>
      <c r="I21" s="133"/>
      <c r="J21" s="133"/>
      <c r="K21" s="133"/>
      <c r="L21" s="133"/>
      <c r="M21" s="133"/>
      <c r="N21" s="133"/>
      <c r="O21" s="133"/>
      <c r="P21" s="133"/>
      <c r="Q21" s="133"/>
      <c r="R21" s="133"/>
      <c r="S21" s="133"/>
      <c r="T21" s="134"/>
      <c r="U21" s="134"/>
      <c r="V21" s="135"/>
    </row>
    <row r="22" spans="1:22" s="34" customFormat="1" x14ac:dyDescent="0.25">
      <c r="A22" s="136" t="s">
        <v>71</v>
      </c>
      <c r="B22" s="137"/>
      <c r="C22" s="137"/>
      <c r="D22" s="137"/>
      <c r="E22" s="137"/>
      <c r="F22" s="137"/>
      <c r="G22" s="137"/>
      <c r="H22" s="137"/>
      <c r="I22" s="137"/>
      <c r="J22" s="137"/>
      <c r="K22" s="137"/>
      <c r="L22" s="137"/>
      <c r="M22" s="137"/>
      <c r="N22" s="137"/>
      <c r="O22" s="137"/>
      <c r="P22" s="137"/>
      <c r="Q22" s="137"/>
      <c r="R22" s="137"/>
      <c r="S22" s="137"/>
      <c r="T22" s="134">
        <f>+T20+T19</f>
        <v>233.29199999999994</v>
      </c>
      <c r="U22" s="134"/>
      <c r="V22" s="135"/>
    </row>
    <row r="23" spans="1:22" s="34" customFormat="1" x14ac:dyDescent="0.25">
      <c r="A23" s="19"/>
      <c r="B23" s="20"/>
      <c r="C23" s="20"/>
      <c r="D23" s="20"/>
      <c r="E23" s="20"/>
      <c r="F23" s="20"/>
      <c r="G23" s="20"/>
      <c r="H23" s="20"/>
      <c r="I23" s="20"/>
      <c r="J23" s="20"/>
      <c r="K23" s="20"/>
      <c r="L23" s="20"/>
      <c r="M23" s="20"/>
      <c r="N23" s="20"/>
      <c r="O23" s="20"/>
      <c r="P23" s="20"/>
      <c r="Q23" s="20"/>
      <c r="R23" s="20"/>
      <c r="S23" s="21"/>
      <c r="T23" s="22"/>
      <c r="U23" s="22"/>
      <c r="V23" s="23"/>
    </row>
    <row r="24" spans="1:22" s="34" customFormat="1" x14ac:dyDescent="0.25">
      <c r="A24" s="145" t="s">
        <v>72</v>
      </c>
      <c r="B24" s="146"/>
      <c r="C24" s="146"/>
      <c r="D24" s="146"/>
      <c r="E24" s="146"/>
      <c r="F24" s="146"/>
      <c r="G24" s="146"/>
      <c r="H24" s="146"/>
      <c r="I24" s="146"/>
      <c r="J24" s="146"/>
      <c r="K24" s="146"/>
      <c r="L24" s="146"/>
      <c r="M24" s="146"/>
      <c r="N24" s="146"/>
      <c r="O24" s="146"/>
      <c r="P24" s="146"/>
      <c r="Q24" s="146"/>
      <c r="R24" s="146"/>
      <c r="S24" s="146"/>
      <c r="T24" s="146"/>
      <c r="U24" s="146"/>
      <c r="V24" s="147"/>
    </row>
    <row r="25" spans="1:22" s="34" customFormat="1" x14ac:dyDescent="0.25">
      <c r="A25" s="132" t="s">
        <v>60</v>
      </c>
      <c r="B25" s="133"/>
      <c r="C25" s="133"/>
      <c r="D25" s="133"/>
      <c r="E25" s="133"/>
      <c r="F25" s="133"/>
      <c r="G25" s="133"/>
      <c r="H25" s="133"/>
      <c r="I25" s="133"/>
      <c r="J25" s="133"/>
      <c r="K25" s="133"/>
      <c r="L25" s="133"/>
      <c r="M25" s="133" t="s">
        <v>61</v>
      </c>
      <c r="N25" s="133"/>
      <c r="O25" s="133" t="s">
        <v>62</v>
      </c>
      <c r="P25" s="133"/>
      <c r="Q25" s="133" t="s">
        <v>73</v>
      </c>
      <c r="R25" s="133"/>
      <c r="S25" s="133"/>
      <c r="T25" s="134" t="s">
        <v>74</v>
      </c>
      <c r="U25" s="134"/>
      <c r="V25" s="135"/>
    </row>
    <row r="26" spans="1:22" s="34" customFormat="1" x14ac:dyDescent="0.25">
      <c r="A26" s="132"/>
      <c r="B26" s="133"/>
      <c r="C26" s="133"/>
      <c r="D26" s="133"/>
      <c r="E26" s="133"/>
      <c r="F26" s="133"/>
      <c r="G26" s="133"/>
      <c r="H26" s="133"/>
      <c r="I26" s="133"/>
      <c r="J26" s="133"/>
      <c r="K26" s="133"/>
      <c r="L26" s="133"/>
      <c r="M26" s="133"/>
      <c r="N26" s="133"/>
      <c r="O26" s="133"/>
      <c r="P26" s="133"/>
      <c r="Q26" s="134"/>
      <c r="R26" s="134"/>
      <c r="S26" s="134"/>
      <c r="T26" s="134">
        <f>+Q26*O26</f>
        <v>0</v>
      </c>
      <c r="U26" s="134"/>
      <c r="V26" s="135"/>
    </row>
    <row r="27" spans="1:22" s="34" customFormat="1" x14ac:dyDescent="0.25">
      <c r="A27" s="132"/>
      <c r="B27" s="133"/>
      <c r="C27" s="133"/>
      <c r="D27" s="133"/>
      <c r="E27" s="133"/>
      <c r="F27" s="133"/>
      <c r="G27" s="133"/>
      <c r="H27" s="133"/>
      <c r="I27" s="133"/>
      <c r="J27" s="133"/>
      <c r="K27" s="133"/>
      <c r="L27" s="133"/>
      <c r="M27" s="133"/>
      <c r="N27" s="133"/>
      <c r="O27" s="133"/>
      <c r="P27" s="133"/>
      <c r="Q27" s="134"/>
      <c r="R27" s="134"/>
      <c r="S27" s="134"/>
      <c r="T27" s="134">
        <f>+Q27*O27</f>
        <v>0</v>
      </c>
      <c r="U27" s="134"/>
      <c r="V27" s="135"/>
    </row>
    <row r="28" spans="1:22" s="34" customFormat="1" x14ac:dyDescent="0.25">
      <c r="A28" s="132"/>
      <c r="B28" s="133"/>
      <c r="C28" s="133"/>
      <c r="D28" s="133"/>
      <c r="E28" s="133"/>
      <c r="F28" s="133"/>
      <c r="G28" s="133"/>
      <c r="H28" s="133"/>
      <c r="I28" s="133"/>
      <c r="J28" s="133"/>
      <c r="K28" s="133"/>
      <c r="L28" s="133"/>
      <c r="M28" s="133"/>
      <c r="N28" s="133"/>
      <c r="O28" s="133"/>
      <c r="P28" s="133"/>
      <c r="Q28" s="133"/>
      <c r="R28" s="133"/>
      <c r="S28" s="133"/>
      <c r="T28" s="134"/>
      <c r="U28" s="134"/>
      <c r="V28" s="135"/>
    </row>
    <row r="29" spans="1:22" s="34" customFormat="1" x14ac:dyDescent="0.25">
      <c r="A29" s="136" t="s">
        <v>71</v>
      </c>
      <c r="B29" s="137"/>
      <c r="C29" s="137"/>
      <c r="D29" s="137"/>
      <c r="E29" s="137"/>
      <c r="F29" s="137"/>
      <c r="G29" s="137"/>
      <c r="H29" s="137"/>
      <c r="I29" s="137"/>
      <c r="J29" s="137"/>
      <c r="K29" s="137"/>
      <c r="L29" s="137"/>
      <c r="M29" s="137"/>
      <c r="N29" s="137"/>
      <c r="O29" s="137"/>
      <c r="P29" s="137"/>
      <c r="Q29" s="137"/>
      <c r="R29" s="137"/>
      <c r="S29" s="137"/>
      <c r="T29" s="134">
        <f>+T27+T26</f>
        <v>0</v>
      </c>
      <c r="U29" s="134"/>
      <c r="V29" s="135"/>
    </row>
    <row r="30" spans="1:22" s="34" customFormat="1" x14ac:dyDescent="0.25">
      <c r="A30" s="19"/>
      <c r="B30" s="20"/>
      <c r="C30" s="20"/>
      <c r="D30" s="20"/>
      <c r="E30" s="20"/>
      <c r="F30" s="20"/>
      <c r="G30" s="20"/>
      <c r="H30" s="20"/>
      <c r="I30" s="20"/>
      <c r="J30" s="20"/>
      <c r="K30" s="20"/>
      <c r="L30" s="20"/>
      <c r="M30" s="20"/>
      <c r="N30" s="20"/>
      <c r="O30" s="20"/>
      <c r="P30" s="20"/>
      <c r="Q30" s="20"/>
      <c r="R30" s="20"/>
      <c r="S30" s="21"/>
      <c r="T30" s="22"/>
      <c r="U30" s="22"/>
      <c r="V30" s="23"/>
    </row>
    <row r="31" spans="1:22" s="34" customFormat="1" x14ac:dyDescent="0.25">
      <c r="A31" s="145" t="s">
        <v>75</v>
      </c>
      <c r="B31" s="146"/>
      <c r="C31" s="146"/>
      <c r="D31" s="146"/>
      <c r="E31" s="146"/>
      <c r="F31" s="146"/>
      <c r="G31" s="146"/>
      <c r="H31" s="146"/>
      <c r="I31" s="146"/>
      <c r="J31" s="146"/>
      <c r="K31" s="146"/>
      <c r="L31" s="146"/>
      <c r="M31" s="146"/>
      <c r="N31" s="146"/>
      <c r="O31" s="146"/>
      <c r="P31" s="146"/>
      <c r="Q31" s="146"/>
      <c r="R31" s="146"/>
      <c r="S31" s="146"/>
      <c r="T31" s="146"/>
      <c r="U31" s="146"/>
      <c r="V31" s="147"/>
    </row>
    <row r="32" spans="1:22" s="34" customFormat="1" x14ac:dyDescent="0.25">
      <c r="A32" s="132" t="s">
        <v>76</v>
      </c>
      <c r="B32" s="133"/>
      <c r="C32" s="133"/>
      <c r="D32" s="133"/>
      <c r="E32" s="133"/>
      <c r="F32" s="133"/>
      <c r="G32" s="133"/>
      <c r="H32" s="133"/>
      <c r="I32" s="133"/>
      <c r="J32" s="133"/>
      <c r="K32" s="133" t="s">
        <v>77</v>
      </c>
      <c r="L32" s="133"/>
      <c r="M32" s="133" t="s">
        <v>78</v>
      </c>
      <c r="N32" s="133"/>
      <c r="O32" s="133" t="s">
        <v>79</v>
      </c>
      <c r="P32" s="133"/>
      <c r="Q32" s="133"/>
      <c r="R32" s="133" t="s">
        <v>80</v>
      </c>
      <c r="S32" s="133"/>
      <c r="T32" s="134" t="s">
        <v>69</v>
      </c>
      <c r="U32" s="134"/>
      <c r="V32" s="135"/>
    </row>
    <row r="33" spans="1:22" s="34" customFormat="1" x14ac:dyDescent="0.25">
      <c r="A33" s="132" t="s">
        <v>293</v>
      </c>
      <c r="B33" s="133"/>
      <c r="C33" s="133"/>
      <c r="D33" s="133"/>
      <c r="E33" s="133"/>
      <c r="F33" s="133"/>
      <c r="G33" s="133"/>
      <c r="H33" s="133"/>
      <c r="I33" s="133"/>
      <c r="J33" s="133"/>
      <c r="K33" s="133">
        <v>0.1</v>
      </c>
      <c r="L33" s="133"/>
      <c r="M33" s="133">
        <v>20</v>
      </c>
      <c r="N33" s="133"/>
      <c r="O33" s="133"/>
      <c r="P33" s="133"/>
      <c r="Q33" s="133"/>
      <c r="R33" s="133">
        <v>1200</v>
      </c>
      <c r="S33" s="133"/>
      <c r="T33" s="134">
        <f>+R33*M33*K33</f>
        <v>2400</v>
      </c>
      <c r="U33" s="134"/>
      <c r="V33" s="135"/>
    </row>
    <row r="34" spans="1:22" s="34" customFormat="1" x14ac:dyDescent="0.25">
      <c r="A34" s="132"/>
      <c r="B34" s="133"/>
      <c r="C34" s="133"/>
      <c r="D34" s="133"/>
      <c r="E34" s="133"/>
      <c r="F34" s="133"/>
      <c r="G34" s="133"/>
      <c r="H34" s="133"/>
      <c r="I34" s="133"/>
      <c r="J34" s="133"/>
      <c r="K34" s="133"/>
      <c r="L34" s="133"/>
      <c r="M34" s="133"/>
      <c r="N34" s="133"/>
      <c r="O34" s="133"/>
      <c r="P34" s="133"/>
      <c r="Q34" s="133"/>
      <c r="R34" s="133"/>
      <c r="S34" s="133"/>
      <c r="T34" s="134"/>
      <c r="U34" s="134"/>
      <c r="V34" s="135"/>
    </row>
    <row r="35" spans="1:22" s="34" customFormat="1" x14ac:dyDescent="0.25">
      <c r="A35" s="132"/>
      <c r="B35" s="133"/>
      <c r="C35" s="133"/>
      <c r="D35" s="133"/>
      <c r="E35" s="133"/>
      <c r="F35" s="133"/>
      <c r="G35" s="133"/>
      <c r="H35" s="133"/>
      <c r="I35" s="133"/>
      <c r="J35" s="133"/>
      <c r="K35" s="133"/>
      <c r="L35" s="133"/>
      <c r="M35" s="133"/>
      <c r="N35" s="133"/>
      <c r="O35" s="133"/>
      <c r="P35" s="133"/>
      <c r="Q35" s="133"/>
      <c r="R35" s="133"/>
      <c r="S35" s="133"/>
      <c r="T35" s="134"/>
      <c r="U35" s="134"/>
      <c r="V35" s="135"/>
    </row>
    <row r="36" spans="1:22" s="34" customFormat="1" x14ac:dyDescent="0.25">
      <c r="A36" s="136" t="s">
        <v>71</v>
      </c>
      <c r="B36" s="137"/>
      <c r="C36" s="137"/>
      <c r="D36" s="137"/>
      <c r="E36" s="137"/>
      <c r="F36" s="137"/>
      <c r="G36" s="137"/>
      <c r="H36" s="137"/>
      <c r="I36" s="137"/>
      <c r="J36" s="137"/>
      <c r="K36" s="137"/>
      <c r="L36" s="137"/>
      <c r="M36" s="137"/>
      <c r="N36" s="137"/>
      <c r="O36" s="137"/>
      <c r="P36" s="137"/>
      <c r="Q36" s="137"/>
      <c r="R36" s="137"/>
      <c r="S36" s="137"/>
      <c r="T36" s="134">
        <f>+T33</f>
        <v>2400</v>
      </c>
      <c r="U36" s="134"/>
      <c r="V36" s="135"/>
    </row>
    <row r="37" spans="1:22" s="34" customFormat="1" x14ac:dyDescent="0.25">
      <c r="A37" s="19"/>
      <c r="B37" s="20"/>
      <c r="C37" s="20"/>
      <c r="D37" s="20"/>
      <c r="E37" s="20"/>
      <c r="F37" s="20"/>
      <c r="G37" s="20"/>
      <c r="H37" s="20"/>
      <c r="I37" s="20"/>
      <c r="J37" s="20"/>
      <c r="K37" s="20"/>
      <c r="L37" s="20"/>
      <c r="M37" s="20"/>
      <c r="N37" s="20"/>
      <c r="O37" s="20"/>
      <c r="P37" s="20"/>
      <c r="Q37" s="20"/>
      <c r="R37" s="20"/>
      <c r="S37" s="21"/>
      <c r="T37" s="22"/>
      <c r="U37" s="22"/>
      <c r="V37" s="23"/>
    </row>
    <row r="38" spans="1:22" s="34" customFormat="1" x14ac:dyDescent="0.25">
      <c r="A38" s="145" t="s">
        <v>81</v>
      </c>
      <c r="B38" s="146"/>
      <c r="C38" s="146"/>
      <c r="D38" s="146"/>
      <c r="E38" s="146"/>
      <c r="F38" s="146"/>
      <c r="G38" s="146"/>
      <c r="H38" s="146"/>
      <c r="I38" s="146"/>
      <c r="J38" s="146"/>
      <c r="K38" s="146"/>
      <c r="L38" s="146"/>
      <c r="M38" s="146"/>
      <c r="N38" s="146"/>
      <c r="O38" s="146"/>
      <c r="P38" s="146"/>
      <c r="Q38" s="146"/>
      <c r="R38" s="146"/>
      <c r="S38" s="146"/>
      <c r="T38" s="146"/>
      <c r="U38" s="146"/>
      <c r="V38" s="147"/>
    </row>
    <row r="39" spans="1:22" s="34" customFormat="1" x14ac:dyDescent="0.25">
      <c r="A39" s="132" t="s">
        <v>82</v>
      </c>
      <c r="B39" s="133"/>
      <c r="C39" s="133"/>
      <c r="D39" s="133"/>
      <c r="E39" s="133"/>
      <c r="F39" s="133"/>
      <c r="G39" s="133"/>
      <c r="H39" s="133"/>
      <c r="I39" s="133"/>
      <c r="J39" s="133" t="s">
        <v>83</v>
      </c>
      <c r="K39" s="133"/>
      <c r="L39" s="133" t="s">
        <v>84</v>
      </c>
      <c r="M39" s="133"/>
      <c r="N39" s="133" t="s">
        <v>85</v>
      </c>
      <c r="O39" s="133"/>
      <c r="P39" s="133"/>
      <c r="Q39" s="133" t="s">
        <v>68</v>
      </c>
      <c r="R39" s="133"/>
      <c r="S39" s="133"/>
      <c r="T39" s="134" t="s">
        <v>69</v>
      </c>
      <c r="U39" s="134"/>
      <c r="V39" s="135"/>
    </row>
    <row r="40" spans="1:22" s="34" customFormat="1" x14ac:dyDescent="0.25">
      <c r="A40" s="132" t="s">
        <v>86</v>
      </c>
      <c r="B40" s="133"/>
      <c r="C40" s="133"/>
      <c r="D40" s="133"/>
      <c r="E40" s="133"/>
      <c r="F40" s="133"/>
      <c r="G40" s="133"/>
      <c r="H40" s="133"/>
      <c r="I40" s="133"/>
      <c r="J40" s="254">
        <v>171314.64448972844</v>
      </c>
      <c r="K40" s="255"/>
      <c r="L40" s="256">
        <v>1.8157000000000001</v>
      </c>
      <c r="M40" s="257"/>
      <c r="N40" s="134">
        <f>+(L40*J40)/8</f>
        <v>38881.999999999993</v>
      </c>
      <c r="O40" s="134"/>
      <c r="P40" s="134"/>
      <c r="Q40" s="133">
        <v>0.2</v>
      </c>
      <c r="R40" s="133"/>
      <c r="S40" s="133"/>
      <c r="T40" s="134">
        <f>+Q40*N40</f>
        <v>7776.3999999999987</v>
      </c>
      <c r="U40" s="134"/>
      <c r="V40" s="135"/>
    </row>
    <row r="41" spans="1:22" s="34" customFormat="1" x14ac:dyDescent="0.25">
      <c r="A41" s="132"/>
      <c r="B41" s="133"/>
      <c r="C41" s="133"/>
      <c r="D41" s="133"/>
      <c r="E41" s="133"/>
      <c r="F41" s="133"/>
      <c r="G41" s="133"/>
      <c r="H41" s="133"/>
      <c r="I41" s="133"/>
      <c r="J41" s="133"/>
      <c r="K41" s="133"/>
      <c r="L41" s="133"/>
      <c r="M41" s="133"/>
      <c r="N41" s="133"/>
      <c r="O41" s="133"/>
      <c r="P41" s="133"/>
      <c r="Q41" s="133"/>
      <c r="R41" s="133"/>
      <c r="S41" s="133"/>
      <c r="T41" s="134"/>
      <c r="U41" s="134"/>
      <c r="V41" s="135"/>
    </row>
    <row r="42" spans="1:22" s="34" customFormat="1" x14ac:dyDescent="0.25">
      <c r="A42" s="132"/>
      <c r="B42" s="133"/>
      <c r="C42" s="133"/>
      <c r="D42" s="133"/>
      <c r="E42" s="133"/>
      <c r="F42" s="133"/>
      <c r="G42" s="133"/>
      <c r="H42" s="133"/>
      <c r="I42" s="133"/>
      <c r="J42" s="133"/>
      <c r="K42" s="133"/>
      <c r="L42" s="133"/>
      <c r="M42" s="133"/>
      <c r="N42" s="133"/>
      <c r="O42" s="133"/>
      <c r="P42" s="133"/>
      <c r="Q42" s="133"/>
      <c r="R42" s="133"/>
      <c r="S42" s="133"/>
      <c r="T42" s="134"/>
      <c r="U42" s="134"/>
      <c r="V42" s="135"/>
    </row>
    <row r="43" spans="1:22" s="34" customFormat="1" x14ac:dyDescent="0.25">
      <c r="A43" s="136" t="s">
        <v>71</v>
      </c>
      <c r="B43" s="137"/>
      <c r="C43" s="137"/>
      <c r="D43" s="137"/>
      <c r="E43" s="137"/>
      <c r="F43" s="137"/>
      <c r="G43" s="137"/>
      <c r="H43" s="137"/>
      <c r="I43" s="137"/>
      <c r="J43" s="137"/>
      <c r="K43" s="137"/>
      <c r="L43" s="137"/>
      <c r="M43" s="137"/>
      <c r="N43" s="137"/>
      <c r="O43" s="137"/>
      <c r="P43" s="137"/>
      <c r="Q43" s="137"/>
      <c r="R43" s="137"/>
      <c r="S43" s="137"/>
      <c r="T43" s="134">
        <f>+T40</f>
        <v>7776.3999999999987</v>
      </c>
      <c r="U43" s="134"/>
      <c r="V43" s="135"/>
    </row>
    <row r="44" spans="1:22" s="43" customFormat="1" x14ac:dyDescent="0.2">
      <c r="A44" s="136" t="s">
        <v>15</v>
      </c>
      <c r="B44" s="137"/>
      <c r="C44" s="137"/>
      <c r="D44" s="137"/>
      <c r="E44" s="137"/>
      <c r="F44" s="137"/>
      <c r="G44" s="137"/>
      <c r="H44" s="137"/>
      <c r="I44" s="137"/>
      <c r="J44" s="137"/>
      <c r="K44" s="137"/>
      <c r="L44" s="137"/>
      <c r="M44" s="137"/>
      <c r="N44" s="137"/>
      <c r="O44" s="137"/>
      <c r="P44" s="137"/>
      <c r="Q44" s="137"/>
      <c r="R44" s="137"/>
      <c r="S44" s="137"/>
      <c r="T44" s="134">
        <f>ROUND(T43+T36+T29+T22,0)</f>
        <v>10410</v>
      </c>
      <c r="U44" s="134"/>
      <c r="V44" s="135"/>
    </row>
    <row r="45" spans="1:22" s="43" customFormat="1" x14ac:dyDescent="0.2">
      <c r="A45" s="44" t="s">
        <v>87</v>
      </c>
      <c r="B45" s="45">
        <f>+'[1]CARGA PRESTACIONAL'!$E$40</f>
        <v>0.29949999999999999</v>
      </c>
      <c r="C45" s="46"/>
      <c r="D45" s="47"/>
      <c r="E45" s="48"/>
      <c r="F45" s="46"/>
      <c r="G45" s="46"/>
      <c r="H45" s="46"/>
      <c r="I45" s="46"/>
      <c r="J45" s="46"/>
      <c r="K45" s="46"/>
      <c r="L45" s="46"/>
      <c r="M45" s="47"/>
      <c r="N45" s="18"/>
      <c r="O45" s="18"/>
      <c r="P45" s="18"/>
      <c r="Q45" s="18"/>
      <c r="R45" s="18"/>
      <c r="S45" s="18" t="s">
        <v>19</v>
      </c>
      <c r="T45" s="134">
        <f>+T44*B45</f>
        <v>3117.7950000000001</v>
      </c>
      <c r="U45" s="134"/>
      <c r="V45" s="135"/>
    </row>
    <row r="46" spans="1:22" s="43" customFormat="1" x14ac:dyDescent="0.2">
      <c r="A46" s="138" t="s">
        <v>88</v>
      </c>
      <c r="B46" s="139"/>
      <c r="C46" s="139"/>
      <c r="D46" s="139"/>
      <c r="E46" s="139"/>
      <c r="F46" s="139"/>
      <c r="G46" s="139"/>
      <c r="H46" s="139"/>
      <c r="I46" s="139"/>
      <c r="J46" s="139"/>
      <c r="K46" s="139"/>
      <c r="L46" s="139"/>
      <c r="M46" s="139"/>
      <c r="N46" s="139"/>
      <c r="O46" s="139"/>
      <c r="P46" s="139"/>
      <c r="Q46" s="139"/>
      <c r="R46" s="139"/>
      <c r="S46" s="139"/>
      <c r="T46" s="140">
        <f>+T45+T44</f>
        <v>13527.795</v>
      </c>
      <c r="U46" s="140"/>
      <c r="V46" s="141"/>
    </row>
    <row r="47" spans="1:22" s="43" customFormat="1" x14ac:dyDescent="0.2">
      <c r="A47" s="138" t="s">
        <v>89</v>
      </c>
      <c r="B47" s="139"/>
      <c r="C47" s="139"/>
      <c r="D47" s="139"/>
      <c r="E47" s="139"/>
      <c r="F47" s="139"/>
      <c r="G47" s="139"/>
      <c r="H47" s="139"/>
      <c r="I47" s="139"/>
      <c r="J47" s="139"/>
      <c r="K47" s="139"/>
      <c r="L47" s="139"/>
      <c r="M47" s="139"/>
      <c r="N47" s="139"/>
      <c r="O47" s="139"/>
      <c r="P47" s="139"/>
      <c r="Q47" s="139"/>
      <c r="R47" s="139"/>
      <c r="S47" s="139"/>
      <c r="T47" s="140">
        <f>ROUND(T46*T15,0)</f>
        <v>1109279</v>
      </c>
      <c r="U47" s="140"/>
      <c r="V47" s="141"/>
    </row>
    <row r="48" spans="1:22" s="43" customFormat="1" x14ac:dyDescent="0.2">
      <c r="A48" s="49"/>
      <c r="B48" s="29"/>
      <c r="C48" s="29"/>
      <c r="D48" s="29"/>
      <c r="E48" s="29"/>
      <c r="F48" s="29"/>
      <c r="G48" s="29"/>
      <c r="H48" s="29"/>
      <c r="I48" s="29"/>
      <c r="J48" s="29"/>
      <c r="K48" s="29"/>
      <c r="L48" s="29"/>
      <c r="M48" s="29"/>
      <c r="N48" s="29"/>
      <c r="O48" s="29"/>
      <c r="P48" s="29"/>
      <c r="Q48" s="29"/>
      <c r="R48" s="29"/>
      <c r="S48" s="29"/>
      <c r="T48" s="50"/>
      <c r="U48" s="50"/>
      <c r="V48" s="51"/>
    </row>
    <row r="49" spans="1:39" s="34" customFormat="1" ht="43.5" customHeight="1" x14ac:dyDescent="0.25">
      <c r="A49" s="142" t="s">
        <v>121</v>
      </c>
      <c r="B49" s="143"/>
      <c r="C49" s="143"/>
      <c r="D49" s="143"/>
      <c r="E49" s="143"/>
      <c r="F49" s="143"/>
      <c r="G49" s="143"/>
      <c r="H49" s="143"/>
      <c r="I49" s="143"/>
      <c r="J49" s="143"/>
      <c r="K49" s="143"/>
      <c r="L49" s="143"/>
      <c r="M49" s="143"/>
      <c r="N49" s="143"/>
      <c r="O49" s="143"/>
      <c r="P49" s="143"/>
      <c r="Q49" s="143"/>
      <c r="R49" s="143"/>
      <c r="S49" s="143"/>
      <c r="T49" s="143"/>
      <c r="U49" s="143"/>
      <c r="V49" s="144"/>
    </row>
    <row r="50" spans="1:39" s="34" customFormat="1" x14ac:dyDescent="0.25">
      <c r="A50" s="24"/>
      <c r="B50" s="25"/>
      <c r="C50" s="25"/>
      <c r="D50" s="25"/>
      <c r="E50" s="25"/>
      <c r="F50" s="25"/>
      <c r="G50" s="25"/>
      <c r="H50" s="25"/>
      <c r="I50" s="25"/>
      <c r="J50" s="25"/>
      <c r="K50" s="25"/>
      <c r="L50" s="25"/>
      <c r="M50" s="25"/>
      <c r="N50" s="25"/>
      <c r="O50" s="25"/>
      <c r="P50" s="25"/>
      <c r="Q50" s="25"/>
      <c r="R50" s="25"/>
      <c r="S50" s="26"/>
      <c r="T50" s="27"/>
      <c r="U50" s="27"/>
      <c r="V50" s="28"/>
    </row>
    <row r="51" spans="1:39" s="34" customFormat="1" ht="46.5" customHeight="1" x14ac:dyDescent="0.25">
      <c r="A51" s="24"/>
      <c r="B51" s="25"/>
      <c r="C51" s="25"/>
      <c r="D51" s="29"/>
      <c r="E51" s="30" t="s">
        <v>90</v>
      </c>
      <c r="F51" s="54"/>
      <c r="G51" s="54"/>
      <c r="H51" s="54"/>
      <c r="I51" s="54"/>
      <c r="J51" s="54"/>
      <c r="K51" s="54"/>
      <c r="L51" s="54"/>
      <c r="M51" s="55"/>
      <c r="N51" s="25"/>
      <c r="O51" s="25"/>
      <c r="P51" s="25"/>
      <c r="Q51" s="25"/>
      <c r="R51" s="25"/>
      <c r="S51" s="26"/>
      <c r="T51" s="27"/>
      <c r="U51" s="27"/>
      <c r="V51" s="28"/>
    </row>
    <row r="52" spans="1:39" s="34" customFormat="1" x14ac:dyDescent="0.25">
      <c r="A52" s="24"/>
      <c r="B52" s="25"/>
      <c r="C52" s="25"/>
      <c r="D52" s="25"/>
      <c r="E52" s="131" t="s">
        <v>105</v>
      </c>
      <c r="F52" s="131"/>
      <c r="G52" s="131"/>
      <c r="H52" s="131"/>
      <c r="I52" s="131"/>
      <c r="J52" s="131"/>
      <c r="K52" s="131"/>
      <c r="L52" s="131"/>
      <c r="M52" s="131"/>
      <c r="N52" s="57"/>
      <c r="O52" s="57"/>
      <c r="P52" s="25"/>
      <c r="Q52" s="25"/>
      <c r="R52" s="25"/>
      <c r="S52" s="26"/>
      <c r="T52" s="27"/>
      <c r="U52" s="27"/>
      <c r="V52" s="28"/>
    </row>
    <row r="53" spans="1:39" s="34" customFormat="1" x14ac:dyDescent="0.25">
      <c r="A53" s="24"/>
      <c r="B53" s="25"/>
      <c r="C53" s="25"/>
      <c r="D53" s="25"/>
      <c r="E53" s="131"/>
      <c r="F53" s="131"/>
      <c r="G53" s="131"/>
      <c r="H53" s="131"/>
      <c r="I53" s="131"/>
      <c r="J53" s="131"/>
      <c r="K53" s="131"/>
      <c r="L53" s="131"/>
      <c r="M53" s="131"/>
      <c r="N53" s="57"/>
      <c r="O53" s="57"/>
      <c r="P53" s="25"/>
      <c r="Q53" s="25"/>
      <c r="R53" s="25"/>
      <c r="S53" s="26"/>
      <c r="T53" s="27"/>
      <c r="U53" s="27"/>
      <c r="V53" s="28"/>
    </row>
    <row r="54" spans="1:39" s="34" customFormat="1" ht="14.25" thickBot="1" x14ac:dyDescent="0.3">
      <c r="A54" s="58"/>
      <c r="B54" s="59"/>
      <c r="C54" s="59"/>
      <c r="D54" s="59"/>
      <c r="E54" s="59"/>
      <c r="F54" s="60"/>
      <c r="G54" s="60"/>
      <c r="H54" s="60"/>
      <c r="I54" s="60"/>
      <c r="J54" s="60"/>
      <c r="K54" s="60"/>
      <c r="L54" s="59"/>
      <c r="M54" s="59"/>
      <c r="N54" s="59"/>
      <c r="O54" s="59"/>
      <c r="P54" s="59"/>
      <c r="Q54" s="59"/>
      <c r="R54" s="59"/>
      <c r="S54" s="59"/>
      <c r="T54" s="61"/>
      <c r="U54" s="61"/>
      <c r="V54" s="62"/>
    </row>
    <row r="55" spans="1:39" ht="14.25" thickBot="1" x14ac:dyDescent="0.3"/>
    <row r="56" spans="1:39" s="32" customFormat="1" ht="30" customHeight="1" x14ac:dyDescent="0.25">
      <c r="A56" s="154"/>
      <c r="B56" s="155"/>
      <c r="C56" s="155"/>
      <c r="D56" s="156"/>
      <c r="E56" s="163" t="s">
        <v>92</v>
      </c>
      <c r="F56" s="164"/>
      <c r="G56" s="164"/>
      <c r="H56" s="164"/>
      <c r="I56" s="164"/>
      <c r="J56" s="164"/>
      <c r="K56" s="164"/>
      <c r="L56" s="164"/>
      <c r="M56" s="164"/>
      <c r="N56" s="164"/>
      <c r="O56" s="164"/>
      <c r="P56" s="164"/>
      <c r="Q56" s="164"/>
      <c r="R56" s="164"/>
      <c r="S56" s="165"/>
      <c r="T56" s="169" t="s">
        <v>47</v>
      </c>
      <c r="U56" s="170"/>
      <c r="V56" s="171"/>
    </row>
    <row r="57" spans="1:39" s="32" customFormat="1" ht="30" customHeight="1" thickBot="1" x14ac:dyDescent="0.3">
      <c r="A57" s="157"/>
      <c r="B57" s="158"/>
      <c r="C57" s="158"/>
      <c r="D57" s="159"/>
      <c r="E57" s="166"/>
      <c r="F57" s="167"/>
      <c r="G57" s="167"/>
      <c r="H57" s="167"/>
      <c r="I57" s="167"/>
      <c r="J57" s="167"/>
      <c r="K57" s="167"/>
      <c r="L57" s="167"/>
      <c r="M57" s="167"/>
      <c r="N57" s="167"/>
      <c r="O57" s="167"/>
      <c r="P57" s="167"/>
      <c r="Q57" s="167"/>
      <c r="R57" s="167"/>
      <c r="S57" s="168"/>
      <c r="T57" s="172"/>
      <c r="U57" s="173"/>
      <c r="V57" s="174"/>
    </row>
    <row r="58" spans="1:39" s="32" customFormat="1" ht="5.0999999999999996" customHeight="1" thickBot="1" x14ac:dyDescent="0.25">
      <c r="A58" s="157"/>
      <c r="B58" s="158"/>
      <c r="C58" s="158"/>
      <c r="D58" s="159"/>
      <c r="E58" s="175"/>
      <c r="F58" s="176"/>
      <c r="G58" s="176"/>
      <c r="H58" s="176"/>
      <c r="I58" s="176"/>
      <c r="J58" s="176"/>
      <c r="K58" s="176"/>
      <c r="L58" s="176"/>
      <c r="M58" s="176"/>
      <c r="N58" s="176"/>
      <c r="O58" s="176"/>
      <c r="P58" s="176"/>
      <c r="Q58" s="176"/>
      <c r="R58" s="176"/>
      <c r="S58" s="176"/>
      <c r="T58" s="176"/>
      <c r="U58" s="176"/>
      <c r="V58" s="177"/>
    </row>
    <row r="59" spans="1:39" s="32" customFormat="1" ht="24.95" customHeight="1" thickBot="1" x14ac:dyDescent="0.3">
      <c r="A59" s="157"/>
      <c r="B59" s="158"/>
      <c r="C59" s="158"/>
      <c r="D59" s="159"/>
      <c r="E59" s="178" t="s">
        <v>48</v>
      </c>
      <c r="F59" s="179"/>
      <c r="G59" s="179"/>
      <c r="H59" s="179"/>
      <c r="I59" s="179"/>
      <c r="J59" s="179"/>
      <c r="K59" s="179"/>
      <c r="L59" s="179"/>
      <c r="M59" s="179"/>
      <c r="N59" s="179"/>
      <c r="O59" s="179"/>
      <c r="P59" s="179"/>
      <c r="Q59" s="179"/>
      <c r="R59" s="179"/>
      <c r="S59" s="179"/>
      <c r="T59" s="179"/>
      <c r="U59" s="179"/>
      <c r="V59" s="180"/>
    </row>
    <row r="60" spans="1:39" s="32" customFormat="1" ht="5.0999999999999996" customHeight="1" thickBot="1" x14ac:dyDescent="0.3">
      <c r="A60" s="160"/>
      <c r="B60" s="161"/>
      <c r="C60" s="161"/>
      <c r="D60" s="162"/>
      <c r="E60" s="181"/>
      <c r="F60" s="182"/>
      <c r="G60" s="182"/>
      <c r="H60" s="182"/>
      <c r="I60" s="182"/>
      <c r="J60" s="182"/>
      <c r="K60" s="182"/>
      <c r="L60" s="182"/>
      <c r="M60" s="182"/>
      <c r="N60" s="182"/>
      <c r="O60" s="182"/>
      <c r="P60" s="182"/>
      <c r="Q60" s="182"/>
      <c r="R60" s="182"/>
      <c r="S60" s="182"/>
      <c r="T60" s="182"/>
      <c r="U60" s="182"/>
      <c r="V60" s="183"/>
    </row>
    <row r="61" spans="1:39" s="34" customFormat="1" x14ac:dyDescent="0.25">
      <c r="A61" s="211" t="s">
        <v>49</v>
      </c>
      <c r="B61" s="212"/>
      <c r="C61" s="212"/>
      <c r="D61" s="212"/>
      <c r="E61" s="212"/>
      <c r="F61" s="212"/>
      <c r="G61" s="212"/>
      <c r="H61" s="212"/>
      <c r="I61" s="212"/>
      <c r="J61" s="212"/>
      <c r="K61" s="212"/>
      <c r="L61" s="212"/>
      <c r="M61" s="212"/>
      <c r="N61" s="212"/>
      <c r="O61" s="212"/>
      <c r="P61" s="212"/>
      <c r="Q61" s="212"/>
      <c r="R61" s="212"/>
      <c r="S61" s="212"/>
      <c r="T61" s="212"/>
      <c r="U61" s="212"/>
      <c r="V61" s="213"/>
      <c r="AE61" s="35"/>
      <c r="AF61" s="35"/>
      <c r="AG61" s="35"/>
      <c r="AH61" s="35"/>
      <c r="AI61" s="35"/>
      <c r="AJ61" s="35"/>
      <c r="AK61" s="35"/>
      <c r="AL61" s="35"/>
      <c r="AM61" s="35"/>
    </row>
    <row r="62" spans="1:39" s="34" customFormat="1" x14ac:dyDescent="0.25">
      <c r="A62" s="184" t="s">
        <v>50</v>
      </c>
      <c r="B62" s="185"/>
      <c r="C62" s="185"/>
      <c r="D62" s="185"/>
      <c r="E62" s="36" t="s">
        <v>51</v>
      </c>
      <c r="F62" s="37"/>
      <c r="G62" s="37"/>
      <c r="H62" s="37"/>
      <c r="I62" s="37"/>
      <c r="J62" s="186" t="s">
        <v>52</v>
      </c>
      <c r="K62" s="186"/>
      <c r="L62" s="186"/>
      <c r="M62" s="186"/>
      <c r="N62" s="186"/>
      <c r="O62" s="186"/>
      <c r="P62" s="186" t="s">
        <v>53</v>
      </c>
      <c r="Q62" s="186"/>
      <c r="R62" s="186"/>
      <c r="S62" s="186"/>
      <c r="T62" s="186"/>
      <c r="U62" s="186"/>
      <c r="V62" s="187"/>
      <c r="AE62" s="35"/>
      <c r="AF62" s="35"/>
      <c r="AG62" s="35"/>
      <c r="AH62" s="35"/>
      <c r="AI62" s="35"/>
      <c r="AJ62" s="35"/>
      <c r="AK62" s="35"/>
      <c r="AL62" s="35"/>
      <c r="AM62" s="35"/>
    </row>
    <row r="63" spans="1:39" s="34" customFormat="1" ht="30.75" customHeight="1" x14ac:dyDescent="0.25">
      <c r="A63" s="188" t="s">
        <v>54</v>
      </c>
      <c r="B63" s="189"/>
      <c r="C63" s="189"/>
      <c r="D63" s="190"/>
      <c r="E63" s="191" t="s">
        <v>24</v>
      </c>
      <c r="F63" s="191"/>
      <c r="G63" s="191"/>
      <c r="H63" s="191"/>
      <c r="I63" s="191"/>
      <c r="J63" s="191"/>
      <c r="K63" s="191"/>
      <c r="L63" s="191"/>
      <c r="M63" s="191"/>
      <c r="N63" s="191"/>
      <c r="O63" s="191"/>
      <c r="P63" s="191"/>
      <c r="Q63" s="191"/>
      <c r="R63" s="191"/>
      <c r="S63" s="191"/>
      <c r="T63" s="191"/>
      <c r="U63" s="191"/>
      <c r="V63" s="192"/>
    </row>
    <row r="64" spans="1:39" s="34" customFormat="1" x14ac:dyDescent="0.25">
      <c r="A64" s="193" t="s">
        <v>55</v>
      </c>
      <c r="B64" s="194"/>
      <c r="C64" s="194"/>
      <c r="D64" s="194"/>
      <c r="E64" s="195"/>
      <c r="F64" s="195"/>
      <c r="G64" s="195"/>
      <c r="H64" s="195"/>
      <c r="I64" s="195"/>
      <c r="J64" s="195"/>
      <c r="K64" s="195"/>
      <c r="L64" s="195"/>
      <c r="M64" s="195"/>
      <c r="N64" s="195"/>
      <c r="O64" s="195"/>
      <c r="P64" s="195"/>
      <c r="Q64" s="195"/>
      <c r="R64" s="195"/>
      <c r="S64" s="195"/>
      <c r="T64" s="195"/>
      <c r="U64" s="195"/>
      <c r="V64" s="196"/>
    </row>
    <row r="65" spans="1:22" s="34" customFormat="1" x14ac:dyDescent="0.25">
      <c r="A65" s="193" t="s">
        <v>56</v>
      </c>
      <c r="B65" s="194"/>
      <c r="C65" s="194"/>
      <c r="D65" s="194"/>
      <c r="E65" s="195"/>
      <c r="F65" s="195"/>
      <c r="G65" s="195"/>
      <c r="H65" s="195"/>
      <c r="I65" s="195"/>
      <c r="J65" s="195"/>
      <c r="K65" s="195"/>
      <c r="L65" s="195"/>
      <c r="M65" s="195"/>
      <c r="N65" s="195"/>
      <c r="O65" s="195"/>
      <c r="P65" s="195"/>
      <c r="Q65" s="195"/>
      <c r="R65" s="195"/>
      <c r="S65" s="195"/>
      <c r="T65" s="195"/>
      <c r="U65" s="195"/>
      <c r="V65" s="196"/>
    </row>
    <row r="66" spans="1:22" s="34" customFormat="1" x14ac:dyDescent="0.25">
      <c r="A66" s="193" t="s">
        <v>57</v>
      </c>
      <c r="B66" s="194"/>
      <c r="C66" s="194"/>
      <c r="D66" s="194"/>
      <c r="E66" s="195"/>
      <c r="F66" s="195"/>
      <c r="G66" s="195"/>
      <c r="H66" s="195"/>
      <c r="I66" s="195"/>
      <c r="J66" s="195"/>
      <c r="K66" s="195"/>
      <c r="L66" s="195"/>
      <c r="M66" s="195"/>
      <c r="N66" s="195"/>
      <c r="O66" s="195"/>
      <c r="P66" s="195"/>
      <c r="Q66" s="195"/>
      <c r="R66" s="195"/>
      <c r="S66" s="195"/>
      <c r="T66" s="195"/>
      <c r="U66" s="195"/>
      <c r="V66" s="196"/>
    </row>
    <row r="67" spans="1:22" s="34" customFormat="1" x14ac:dyDescent="0.25">
      <c r="A67" s="38"/>
      <c r="B67" s="39"/>
      <c r="C67" s="39"/>
      <c r="D67" s="40"/>
      <c r="E67" s="40"/>
      <c r="F67" s="40"/>
      <c r="G67" s="40"/>
      <c r="H67" s="40"/>
      <c r="I67" s="40"/>
      <c r="J67" s="40"/>
      <c r="K67" s="40"/>
      <c r="L67" s="40"/>
      <c r="M67" s="40"/>
      <c r="N67" s="40"/>
      <c r="O67" s="40"/>
      <c r="P67" s="40"/>
      <c r="Q67" s="40"/>
      <c r="R67" s="40"/>
      <c r="S67" s="40"/>
      <c r="T67" s="27"/>
      <c r="U67" s="27"/>
      <c r="V67" s="28"/>
    </row>
    <row r="68" spans="1:22" s="34" customFormat="1" x14ac:dyDescent="0.25">
      <c r="A68" s="150" t="s">
        <v>58</v>
      </c>
      <c r="B68" s="151"/>
      <c r="C68" s="151"/>
      <c r="D68" s="151"/>
      <c r="E68" s="151"/>
      <c r="F68" s="151"/>
      <c r="G68" s="151"/>
      <c r="H68" s="151"/>
      <c r="I68" s="151"/>
      <c r="J68" s="151"/>
      <c r="K68" s="151"/>
      <c r="L68" s="151"/>
      <c r="M68" s="151"/>
      <c r="N68" s="151"/>
      <c r="O68" s="151"/>
      <c r="P68" s="151"/>
      <c r="Q68" s="151"/>
      <c r="R68" s="151"/>
      <c r="S68" s="151"/>
      <c r="T68" s="151"/>
      <c r="U68" s="151"/>
      <c r="V68" s="197"/>
    </row>
    <row r="69" spans="1:22" s="34" customFormat="1" x14ac:dyDescent="0.25">
      <c r="A69" s="198" t="s">
        <v>59</v>
      </c>
      <c r="B69" s="199"/>
      <c r="C69" s="199" t="s">
        <v>60</v>
      </c>
      <c r="D69" s="199"/>
      <c r="E69" s="199"/>
      <c r="F69" s="199"/>
      <c r="G69" s="199"/>
      <c r="H69" s="199"/>
      <c r="I69" s="199"/>
      <c r="J69" s="199"/>
      <c r="K69" s="199"/>
      <c r="L69" s="199"/>
      <c r="M69" s="199"/>
      <c r="N69" s="199"/>
      <c r="O69" s="199"/>
      <c r="P69" s="199"/>
      <c r="Q69" s="199"/>
      <c r="R69" s="199" t="s">
        <v>61</v>
      </c>
      <c r="S69" s="199"/>
      <c r="T69" s="200" t="s">
        <v>62</v>
      </c>
      <c r="U69" s="200"/>
      <c r="V69" s="201"/>
    </row>
    <row r="70" spans="1:22" s="34" customFormat="1" ht="35.25" customHeight="1" x14ac:dyDescent="0.25">
      <c r="A70" s="202">
        <v>2</v>
      </c>
      <c r="B70" s="203"/>
      <c r="C70" s="204" t="str">
        <f>+'OFERTA ECONOMICA'!B24</f>
        <v>SUMINISTRO E INSTALACION SANITARIOS AHORRADORES TIPO CORONA O SIMILAR, INCLUYE TAPA, ACCESORIOS, TUBERIAS Y TODOS LOS ELEMENTOS NECESARIOS PARA SU CORRECTA INSTALACION IN FUNCIONAMIENTO</v>
      </c>
      <c r="D70" s="205"/>
      <c r="E70" s="205"/>
      <c r="F70" s="205"/>
      <c r="G70" s="205"/>
      <c r="H70" s="205"/>
      <c r="I70" s="205"/>
      <c r="J70" s="205"/>
      <c r="K70" s="205"/>
      <c r="L70" s="205"/>
      <c r="M70" s="205"/>
      <c r="N70" s="205"/>
      <c r="O70" s="205"/>
      <c r="P70" s="205"/>
      <c r="Q70" s="205"/>
      <c r="R70" s="205" t="s">
        <v>106</v>
      </c>
      <c r="S70" s="205"/>
      <c r="T70" s="206">
        <f>+'OFERTA ECONOMICA'!C24</f>
        <v>65</v>
      </c>
      <c r="U70" s="206"/>
      <c r="V70" s="207"/>
    </row>
    <row r="71" spans="1:22" s="34" customFormat="1" x14ac:dyDescent="0.25">
      <c r="A71" s="41"/>
      <c r="B71" s="40"/>
      <c r="C71" s="40"/>
      <c r="D71" s="40"/>
      <c r="E71" s="40"/>
      <c r="F71" s="40"/>
      <c r="G71" s="40"/>
      <c r="H71" s="40"/>
      <c r="I71" s="40"/>
      <c r="J71" s="40"/>
      <c r="K71" s="40"/>
      <c r="L71" s="40"/>
      <c r="M71" s="40"/>
      <c r="N71" s="40"/>
      <c r="O71" s="40"/>
      <c r="P71" s="40"/>
      <c r="Q71" s="40"/>
      <c r="R71" s="40"/>
      <c r="S71" s="40"/>
      <c r="T71" s="27"/>
      <c r="U71" s="27"/>
      <c r="V71" s="28"/>
    </row>
    <row r="72" spans="1:22" s="34" customFormat="1" x14ac:dyDescent="0.25">
      <c r="A72" s="145" t="s">
        <v>64</v>
      </c>
      <c r="B72" s="146"/>
      <c r="C72" s="146"/>
      <c r="D72" s="146"/>
      <c r="E72" s="146"/>
      <c r="F72" s="146"/>
      <c r="G72" s="146"/>
      <c r="H72" s="146"/>
      <c r="I72" s="146"/>
      <c r="J72" s="146"/>
      <c r="K72" s="146"/>
      <c r="L72" s="146"/>
      <c r="M72" s="146"/>
      <c r="N72" s="146"/>
      <c r="O72" s="146"/>
      <c r="P72" s="146"/>
      <c r="Q72" s="146"/>
      <c r="R72" s="146"/>
      <c r="S72" s="146"/>
      <c r="T72" s="146"/>
      <c r="U72" s="146"/>
      <c r="V72" s="147"/>
    </row>
    <row r="73" spans="1:22" s="34" customFormat="1" x14ac:dyDescent="0.25">
      <c r="A73" s="132" t="s">
        <v>60</v>
      </c>
      <c r="B73" s="133"/>
      <c r="C73" s="133"/>
      <c r="D73" s="133"/>
      <c r="E73" s="133"/>
      <c r="F73" s="133"/>
      <c r="G73" s="133"/>
      <c r="H73" s="133" t="s">
        <v>65</v>
      </c>
      <c r="I73" s="133"/>
      <c r="J73" s="133"/>
      <c r="K73" s="133" t="s">
        <v>66</v>
      </c>
      <c r="L73" s="133"/>
      <c r="M73" s="133"/>
      <c r="N73" s="133"/>
      <c r="O73" s="133" t="s">
        <v>67</v>
      </c>
      <c r="P73" s="133"/>
      <c r="Q73" s="133"/>
      <c r="R73" s="133" t="s">
        <v>68</v>
      </c>
      <c r="S73" s="133"/>
      <c r="T73" s="134" t="s">
        <v>69</v>
      </c>
      <c r="U73" s="134"/>
      <c r="V73" s="135"/>
    </row>
    <row r="74" spans="1:22" s="34" customFormat="1" x14ac:dyDescent="0.25">
      <c r="A74" s="132"/>
      <c r="B74" s="133"/>
      <c r="C74" s="133"/>
      <c r="D74" s="133"/>
      <c r="E74" s="133"/>
      <c r="F74" s="133"/>
      <c r="G74" s="133"/>
      <c r="H74" s="133"/>
      <c r="I74" s="133"/>
      <c r="J74" s="133"/>
      <c r="K74" s="133"/>
      <c r="L74" s="133"/>
      <c r="M74" s="133"/>
      <c r="N74" s="133"/>
      <c r="O74" s="153"/>
      <c r="P74" s="153"/>
      <c r="Q74" s="153"/>
      <c r="R74" s="133"/>
      <c r="S74" s="133"/>
      <c r="T74" s="134"/>
      <c r="U74" s="134"/>
      <c r="V74" s="135"/>
    </row>
    <row r="75" spans="1:22" s="34" customFormat="1" x14ac:dyDescent="0.25">
      <c r="A75" s="132" t="s">
        <v>70</v>
      </c>
      <c r="B75" s="133"/>
      <c r="C75" s="133"/>
      <c r="D75" s="133"/>
      <c r="E75" s="133"/>
      <c r="F75" s="133"/>
      <c r="G75" s="133"/>
      <c r="H75" s="133"/>
      <c r="I75" s="133"/>
      <c r="J75" s="133"/>
      <c r="K75" s="133"/>
      <c r="L75" s="133"/>
      <c r="M75" s="133"/>
      <c r="N75" s="133"/>
      <c r="O75" s="153"/>
      <c r="P75" s="153"/>
      <c r="Q75" s="153"/>
      <c r="R75" s="209">
        <v>0.03</v>
      </c>
      <c r="S75" s="210"/>
      <c r="T75" s="134">
        <f>+R75*T95</f>
        <v>524.90699999999993</v>
      </c>
      <c r="U75" s="134"/>
      <c r="V75" s="135"/>
    </row>
    <row r="76" spans="1:22" s="34" customFormat="1" x14ac:dyDescent="0.25">
      <c r="A76" s="132"/>
      <c r="B76" s="133"/>
      <c r="C76" s="133"/>
      <c r="D76" s="133"/>
      <c r="E76" s="133"/>
      <c r="F76" s="133"/>
      <c r="G76" s="133"/>
      <c r="H76" s="133"/>
      <c r="I76" s="133"/>
      <c r="J76" s="133"/>
      <c r="K76" s="133"/>
      <c r="L76" s="133"/>
      <c r="M76" s="133"/>
      <c r="N76" s="133"/>
      <c r="O76" s="133"/>
      <c r="P76" s="133"/>
      <c r="Q76" s="133"/>
      <c r="R76" s="133"/>
      <c r="S76" s="133"/>
      <c r="T76" s="134"/>
      <c r="U76" s="134"/>
      <c r="V76" s="135"/>
    </row>
    <row r="77" spans="1:22" s="34" customFormat="1" x14ac:dyDescent="0.25">
      <c r="A77" s="136" t="s">
        <v>71</v>
      </c>
      <c r="B77" s="137"/>
      <c r="C77" s="137"/>
      <c r="D77" s="137"/>
      <c r="E77" s="137"/>
      <c r="F77" s="137"/>
      <c r="G77" s="137"/>
      <c r="H77" s="137"/>
      <c r="I77" s="137"/>
      <c r="J77" s="137"/>
      <c r="K77" s="137"/>
      <c r="L77" s="137"/>
      <c r="M77" s="137"/>
      <c r="N77" s="137"/>
      <c r="O77" s="137"/>
      <c r="P77" s="137"/>
      <c r="Q77" s="137"/>
      <c r="R77" s="137"/>
      <c r="S77" s="137"/>
      <c r="T77" s="134">
        <f>+T75+T74</f>
        <v>524.90699999999993</v>
      </c>
      <c r="U77" s="134"/>
      <c r="V77" s="135"/>
    </row>
    <row r="78" spans="1:22" s="34" customFormat="1" x14ac:dyDescent="0.25">
      <c r="A78" s="19"/>
      <c r="B78" s="20"/>
      <c r="C78" s="20"/>
      <c r="D78" s="20"/>
      <c r="E78" s="20"/>
      <c r="F78" s="20"/>
      <c r="G78" s="20"/>
      <c r="H78" s="20"/>
      <c r="I78" s="20"/>
      <c r="J78" s="20"/>
      <c r="K78" s="20"/>
      <c r="L78" s="20"/>
      <c r="M78" s="20"/>
      <c r="N78" s="20"/>
      <c r="O78" s="20"/>
      <c r="P78" s="20"/>
      <c r="Q78" s="20"/>
      <c r="R78" s="20"/>
      <c r="S78" s="21"/>
      <c r="T78" s="22"/>
      <c r="U78" s="22"/>
      <c r="V78" s="23"/>
    </row>
    <row r="79" spans="1:22" s="34" customFormat="1" x14ac:dyDescent="0.25">
      <c r="A79" s="145" t="s">
        <v>72</v>
      </c>
      <c r="B79" s="146"/>
      <c r="C79" s="146"/>
      <c r="D79" s="146"/>
      <c r="E79" s="146"/>
      <c r="F79" s="146"/>
      <c r="G79" s="146"/>
      <c r="H79" s="146"/>
      <c r="I79" s="146"/>
      <c r="J79" s="146"/>
      <c r="K79" s="146"/>
      <c r="L79" s="146"/>
      <c r="M79" s="146"/>
      <c r="N79" s="146"/>
      <c r="O79" s="146"/>
      <c r="P79" s="146"/>
      <c r="Q79" s="146"/>
      <c r="R79" s="146"/>
      <c r="S79" s="146"/>
      <c r="T79" s="146"/>
      <c r="U79" s="146"/>
      <c r="V79" s="147"/>
    </row>
    <row r="80" spans="1:22" s="34" customFormat="1" x14ac:dyDescent="0.25">
      <c r="A80" s="132" t="s">
        <v>60</v>
      </c>
      <c r="B80" s="133"/>
      <c r="C80" s="133"/>
      <c r="D80" s="133"/>
      <c r="E80" s="133"/>
      <c r="F80" s="133"/>
      <c r="G80" s="133"/>
      <c r="H80" s="133"/>
      <c r="I80" s="133"/>
      <c r="J80" s="133"/>
      <c r="K80" s="133"/>
      <c r="L80" s="133"/>
      <c r="M80" s="133" t="s">
        <v>61</v>
      </c>
      <c r="N80" s="133"/>
      <c r="O80" s="133" t="s">
        <v>62</v>
      </c>
      <c r="P80" s="133"/>
      <c r="Q80" s="133" t="s">
        <v>73</v>
      </c>
      <c r="R80" s="133"/>
      <c r="S80" s="133"/>
      <c r="T80" s="134" t="s">
        <v>74</v>
      </c>
      <c r="U80" s="134"/>
      <c r="V80" s="135"/>
    </row>
    <row r="81" spans="1:22" s="34" customFormat="1" x14ac:dyDescent="0.25">
      <c r="A81" s="132" t="s">
        <v>107</v>
      </c>
      <c r="B81" s="133"/>
      <c r="C81" s="133"/>
      <c r="D81" s="133"/>
      <c r="E81" s="133"/>
      <c r="F81" s="133"/>
      <c r="G81" s="133"/>
      <c r="H81" s="133"/>
      <c r="I81" s="133"/>
      <c r="J81" s="133"/>
      <c r="K81" s="133"/>
      <c r="L81" s="133"/>
      <c r="M81" s="133" t="s">
        <v>95</v>
      </c>
      <c r="N81" s="133"/>
      <c r="O81" s="133">
        <v>1</v>
      </c>
      <c r="P81" s="133"/>
      <c r="Q81" s="134">
        <v>2245</v>
      </c>
      <c r="R81" s="134"/>
      <c r="S81" s="134"/>
      <c r="T81" s="134">
        <f>+Q81*O81</f>
        <v>2245</v>
      </c>
      <c r="U81" s="134"/>
      <c r="V81" s="135"/>
    </row>
    <row r="82" spans="1:22" s="34" customFormat="1" x14ac:dyDescent="0.25">
      <c r="A82" s="132" t="s">
        <v>108</v>
      </c>
      <c r="B82" s="133"/>
      <c r="C82" s="133"/>
      <c r="D82" s="133"/>
      <c r="E82" s="133"/>
      <c r="F82" s="133"/>
      <c r="G82" s="133"/>
      <c r="H82" s="133"/>
      <c r="I82" s="133"/>
      <c r="J82" s="133"/>
      <c r="K82" s="133"/>
      <c r="L82" s="133"/>
      <c r="M82" s="133" t="s">
        <v>109</v>
      </c>
      <c r="N82" s="133"/>
      <c r="O82" s="133">
        <v>1</v>
      </c>
      <c r="P82" s="133"/>
      <c r="Q82" s="134">
        <v>17900</v>
      </c>
      <c r="R82" s="134"/>
      <c r="S82" s="134"/>
      <c r="T82" s="134">
        <f>+Q82*O82</f>
        <v>17900</v>
      </c>
      <c r="U82" s="134"/>
      <c r="V82" s="135"/>
    </row>
    <row r="83" spans="1:22" s="34" customFormat="1" x14ac:dyDescent="0.25">
      <c r="A83" s="132" t="s">
        <v>110</v>
      </c>
      <c r="B83" s="133"/>
      <c r="C83" s="133"/>
      <c r="D83" s="133"/>
      <c r="E83" s="133"/>
      <c r="F83" s="133"/>
      <c r="G83" s="133"/>
      <c r="H83" s="133"/>
      <c r="I83" s="133"/>
      <c r="J83" s="133"/>
      <c r="K83" s="133"/>
      <c r="L83" s="133"/>
      <c r="M83" s="133" t="s">
        <v>109</v>
      </c>
      <c r="N83" s="133"/>
      <c r="O83" s="133">
        <v>1</v>
      </c>
      <c r="P83" s="133"/>
      <c r="Q83" s="134">
        <v>559900</v>
      </c>
      <c r="R83" s="134"/>
      <c r="S83" s="134"/>
      <c r="T83" s="134">
        <f>+Q83*O83</f>
        <v>559900</v>
      </c>
      <c r="U83" s="134"/>
      <c r="V83" s="135"/>
    </row>
    <row r="84" spans="1:22" s="34" customFormat="1" x14ac:dyDescent="0.25">
      <c r="A84" s="136" t="s">
        <v>71</v>
      </c>
      <c r="B84" s="137"/>
      <c r="C84" s="137"/>
      <c r="D84" s="137"/>
      <c r="E84" s="137"/>
      <c r="F84" s="137"/>
      <c r="G84" s="137"/>
      <c r="H84" s="137"/>
      <c r="I84" s="137"/>
      <c r="J84" s="137"/>
      <c r="K84" s="137"/>
      <c r="L84" s="137"/>
      <c r="M84" s="137"/>
      <c r="N84" s="137"/>
      <c r="O84" s="137"/>
      <c r="P84" s="137"/>
      <c r="Q84" s="137"/>
      <c r="R84" s="137"/>
      <c r="S84" s="137"/>
      <c r="T84" s="134">
        <f>+SUM(T81:V83)</f>
        <v>580045</v>
      </c>
      <c r="U84" s="134"/>
      <c r="V84" s="135"/>
    </row>
    <row r="85" spans="1:22" s="34" customFormat="1" x14ac:dyDescent="0.25">
      <c r="A85" s="19"/>
      <c r="B85" s="20"/>
      <c r="C85" s="20"/>
      <c r="D85" s="20"/>
      <c r="E85" s="20"/>
      <c r="F85" s="20"/>
      <c r="G85" s="20"/>
      <c r="H85" s="20"/>
      <c r="I85" s="20"/>
      <c r="J85" s="20"/>
      <c r="K85" s="20"/>
      <c r="L85" s="20"/>
      <c r="M85" s="20"/>
      <c r="N85" s="20"/>
      <c r="O85" s="20"/>
      <c r="P85" s="20"/>
      <c r="Q85" s="20"/>
      <c r="R85" s="20"/>
      <c r="S85" s="21"/>
      <c r="T85" s="22"/>
      <c r="U85" s="22"/>
      <c r="V85" s="23"/>
    </row>
    <row r="86" spans="1:22" s="34" customFormat="1" x14ac:dyDescent="0.25">
      <c r="A86" s="145" t="s">
        <v>75</v>
      </c>
      <c r="B86" s="146"/>
      <c r="C86" s="146"/>
      <c r="D86" s="146"/>
      <c r="E86" s="146"/>
      <c r="F86" s="146"/>
      <c r="G86" s="146"/>
      <c r="H86" s="146"/>
      <c r="I86" s="146"/>
      <c r="J86" s="146"/>
      <c r="K86" s="146"/>
      <c r="L86" s="146"/>
      <c r="M86" s="146"/>
      <c r="N86" s="146"/>
      <c r="O86" s="146"/>
      <c r="P86" s="146"/>
      <c r="Q86" s="146"/>
      <c r="R86" s="146"/>
      <c r="S86" s="146"/>
      <c r="T86" s="146"/>
      <c r="U86" s="146"/>
      <c r="V86" s="147"/>
    </row>
    <row r="87" spans="1:22" s="34" customFormat="1" x14ac:dyDescent="0.25">
      <c r="A87" s="132" t="s">
        <v>76</v>
      </c>
      <c r="B87" s="133"/>
      <c r="C87" s="133"/>
      <c r="D87" s="133"/>
      <c r="E87" s="133"/>
      <c r="F87" s="133"/>
      <c r="G87" s="133"/>
      <c r="H87" s="133"/>
      <c r="I87" s="133"/>
      <c r="J87" s="133"/>
      <c r="K87" s="133" t="s">
        <v>77</v>
      </c>
      <c r="L87" s="133"/>
      <c r="M87" s="133" t="s">
        <v>78</v>
      </c>
      <c r="N87" s="133"/>
      <c r="O87" s="133" t="s">
        <v>79</v>
      </c>
      <c r="P87" s="133"/>
      <c r="Q87" s="133"/>
      <c r="R87" s="133" t="s">
        <v>80</v>
      </c>
      <c r="S87" s="133"/>
      <c r="T87" s="134" t="s">
        <v>69</v>
      </c>
      <c r="U87" s="134"/>
      <c r="V87" s="135"/>
    </row>
    <row r="88" spans="1:22" s="34" customFormat="1" x14ac:dyDescent="0.25">
      <c r="A88" s="132"/>
      <c r="B88" s="133"/>
      <c r="C88" s="133"/>
      <c r="D88" s="133"/>
      <c r="E88" s="133"/>
      <c r="F88" s="133"/>
      <c r="G88" s="133"/>
      <c r="H88" s="133"/>
      <c r="I88" s="133"/>
      <c r="J88" s="133"/>
      <c r="K88" s="133"/>
      <c r="L88" s="133"/>
      <c r="M88" s="133"/>
      <c r="N88" s="133"/>
      <c r="O88" s="133"/>
      <c r="P88" s="133"/>
      <c r="Q88" s="133"/>
      <c r="R88" s="133"/>
      <c r="S88" s="133"/>
      <c r="T88" s="134"/>
      <c r="U88" s="134"/>
      <c r="V88" s="135"/>
    </row>
    <row r="89" spans="1:22" s="34" customFormat="1" x14ac:dyDescent="0.25">
      <c r="A89" s="132"/>
      <c r="B89" s="133"/>
      <c r="C89" s="133"/>
      <c r="D89" s="133"/>
      <c r="E89" s="133"/>
      <c r="F89" s="133"/>
      <c r="G89" s="133"/>
      <c r="H89" s="133"/>
      <c r="I89" s="133"/>
      <c r="J89" s="133"/>
      <c r="K89" s="133"/>
      <c r="L89" s="133"/>
      <c r="M89" s="133"/>
      <c r="N89" s="133"/>
      <c r="O89" s="133"/>
      <c r="P89" s="133"/>
      <c r="Q89" s="133"/>
      <c r="R89" s="133"/>
      <c r="S89" s="133"/>
      <c r="T89" s="134"/>
      <c r="U89" s="134"/>
      <c r="V89" s="135"/>
    </row>
    <row r="90" spans="1:22" s="34" customFormat="1" x14ac:dyDescent="0.25">
      <c r="A90" s="132"/>
      <c r="B90" s="133"/>
      <c r="C90" s="133"/>
      <c r="D90" s="133"/>
      <c r="E90" s="133"/>
      <c r="F90" s="133"/>
      <c r="G90" s="133"/>
      <c r="H90" s="133"/>
      <c r="I90" s="133"/>
      <c r="J90" s="133"/>
      <c r="K90" s="133"/>
      <c r="L90" s="133"/>
      <c r="M90" s="133"/>
      <c r="N90" s="133"/>
      <c r="O90" s="133"/>
      <c r="P90" s="133"/>
      <c r="Q90" s="133"/>
      <c r="R90" s="133"/>
      <c r="S90" s="133"/>
      <c r="T90" s="134"/>
      <c r="U90" s="134"/>
      <c r="V90" s="135"/>
    </row>
    <row r="91" spans="1:22" s="34" customFormat="1" x14ac:dyDescent="0.25">
      <c r="A91" s="136" t="s">
        <v>71</v>
      </c>
      <c r="B91" s="137"/>
      <c r="C91" s="137"/>
      <c r="D91" s="137"/>
      <c r="E91" s="137"/>
      <c r="F91" s="137"/>
      <c r="G91" s="137"/>
      <c r="H91" s="137"/>
      <c r="I91" s="137"/>
      <c r="J91" s="137"/>
      <c r="K91" s="137"/>
      <c r="L91" s="137"/>
      <c r="M91" s="137"/>
      <c r="N91" s="137"/>
      <c r="O91" s="137"/>
      <c r="P91" s="137"/>
      <c r="Q91" s="137"/>
      <c r="R91" s="137"/>
      <c r="S91" s="137"/>
      <c r="T91" s="134"/>
      <c r="U91" s="134"/>
      <c r="V91" s="135"/>
    </row>
    <row r="92" spans="1:22" s="34" customFormat="1" x14ac:dyDescent="0.25">
      <c r="A92" s="19"/>
      <c r="B92" s="20"/>
      <c r="C92" s="20"/>
      <c r="D92" s="20"/>
      <c r="E92" s="20"/>
      <c r="F92" s="20"/>
      <c r="G92" s="20"/>
      <c r="H92" s="20"/>
      <c r="I92" s="20"/>
      <c r="J92" s="20"/>
      <c r="K92" s="20"/>
      <c r="L92" s="20"/>
      <c r="M92" s="20"/>
      <c r="N92" s="20"/>
      <c r="O92" s="20"/>
      <c r="P92" s="20"/>
      <c r="Q92" s="20"/>
      <c r="R92" s="20"/>
      <c r="S92" s="21"/>
      <c r="T92" s="22"/>
      <c r="U92" s="22"/>
      <c r="V92" s="23"/>
    </row>
    <row r="93" spans="1:22" s="34" customFormat="1" x14ac:dyDescent="0.25">
      <c r="A93" s="145" t="s">
        <v>81</v>
      </c>
      <c r="B93" s="146"/>
      <c r="C93" s="146"/>
      <c r="D93" s="146"/>
      <c r="E93" s="146"/>
      <c r="F93" s="146"/>
      <c r="G93" s="146"/>
      <c r="H93" s="146"/>
      <c r="I93" s="146"/>
      <c r="J93" s="146"/>
      <c r="K93" s="146"/>
      <c r="L93" s="146"/>
      <c r="M93" s="146"/>
      <c r="N93" s="146"/>
      <c r="O93" s="146"/>
      <c r="P93" s="146"/>
      <c r="Q93" s="146"/>
      <c r="R93" s="146"/>
      <c r="S93" s="146"/>
      <c r="T93" s="146"/>
      <c r="U93" s="146"/>
      <c r="V93" s="147"/>
    </row>
    <row r="94" spans="1:22" s="34" customFormat="1" x14ac:dyDescent="0.25">
      <c r="A94" s="132" t="s">
        <v>82</v>
      </c>
      <c r="B94" s="133"/>
      <c r="C94" s="133"/>
      <c r="D94" s="133"/>
      <c r="E94" s="133"/>
      <c r="F94" s="133"/>
      <c r="G94" s="133"/>
      <c r="H94" s="133"/>
      <c r="I94" s="133"/>
      <c r="J94" s="133" t="s">
        <v>83</v>
      </c>
      <c r="K94" s="133"/>
      <c r="L94" s="133" t="s">
        <v>84</v>
      </c>
      <c r="M94" s="133"/>
      <c r="N94" s="133" t="s">
        <v>85</v>
      </c>
      <c r="O94" s="133"/>
      <c r="P94" s="133"/>
      <c r="Q94" s="133" t="s">
        <v>68</v>
      </c>
      <c r="R94" s="133"/>
      <c r="S94" s="133"/>
      <c r="T94" s="134" t="s">
        <v>69</v>
      </c>
      <c r="U94" s="134"/>
      <c r="V94" s="135"/>
    </row>
    <row r="95" spans="1:22" s="34" customFormat="1" x14ac:dyDescent="0.25">
      <c r="A95" s="132" t="s">
        <v>86</v>
      </c>
      <c r="B95" s="133"/>
      <c r="C95" s="133"/>
      <c r="D95" s="133"/>
      <c r="E95" s="133"/>
      <c r="F95" s="133"/>
      <c r="G95" s="133"/>
      <c r="H95" s="133"/>
      <c r="I95" s="133"/>
      <c r="J95" s="148">
        <f>+J40</f>
        <v>171314.64448972844</v>
      </c>
      <c r="K95" s="133"/>
      <c r="L95" s="149">
        <v>1.8157000000000001</v>
      </c>
      <c r="M95" s="149"/>
      <c r="N95" s="134">
        <f>+(L95*J95)/8</f>
        <v>38881.999999999993</v>
      </c>
      <c r="O95" s="134"/>
      <c r="P95" s="134"/>
      <c r="Q95" s="133">
        <v>0.45</v>
      </c>
      <c r="R95" s="133"/>
      <c r="S95" s="133"/>
      <c r="T95" s="134">
        <f>+Q95*N95</f>
        <v>17496.899999999998</v>
      </c>
      <c r="U95" s="134"/>
      <c r="V95" s="135"/>
    </row>
    <row r="96" spans="1:22" s="34" customFormat="1" x14ac:dyDescent="0.25">
      <c r="A96" s="132"/>
      <c r="B96" s="133"/>
      <c r="C96" s="133"/>
      <c r="D96" s="133"/>
      <c r="E96" s="133"/>
      <c r="F96" s="133"/>
      <c r="G96" s="133"/>
      <c r="H96" s="133"/>
      <c r="I96" s="133"/>
      <c r="J96" s="133"/>
      <c r="K96" s="133"/>
      <c r="L96" s="133"/>
      <c r="M96" s="133"/>
      <c r="N96" s="133"/>
      <c r="O96" s="133"/>
      <c r="P96" s="133"/>
      <c r="Q96" s="133"/>
      <c r="R96" s="133"/>
      <c r="S96" s="133"/>
      <c r="T96" s="134"/>
      <c r="U96" s="134"/>
      <c r="V96" s="135"/>
    </row>
    <row r="97" spans="1:22" s="34" customFormat="1" x14ac:dyDescent="0.25">
      <c r="A97" s="132"/>
      <c r="B97" s="133"/>
      <c r="C97" s="133"/>
      <c r="D97" s="133"/>
      <c r="E97" s="133"/>
      <c r="F97" s="133"/>
      <c r="G97" s="133"/>
      <c r="H97" s="133"/>
      <c r="I97" s="133"/>
      <c r="J97" s="133"/>
      <c r="K97" s="133"/>
      <c r="L97" s="133"/>
      <c r="M97" s="133"/>
      <c r="N97" s="133"/>
      <c r="O97" s="133"/>
      <c r="P97" s="133"/>
      <c r="Q97" s="133"/>
      <c r="R97" s="133"/>
      <c r="S97" s="133"/>
      <c r="T97" s="134"/>
      <c r="U97" s="134"/>
      <c r="V97" s="135"/>
    </row>
    <row r="98" spans="1:22" s="34" customFormat="1" x14ac:dyDescent="0.25">
      <c r="A98" s="136" t="s">
        <v>71</v>
      </c>
      <c r="B98" s="137"/>
      <c r="C98" s="137"/>
      <c r="D98" s="137"/>
      <c r="E98" s="137"/>
      <c r="F98" s="137"/>
      <c r="G98" s="137"/>
      <c r="H98" s="137"/>
      <c r="I98" s="137"/>
      <c r="J98" s="137"/>
      <c r="K98" s="137"/>
      <c r="L98" s="137"/>
      <c r="M98" s="137"/>
      <c r="N98" s="137"/>
      <c r="O98" s="137"/>
      <c r="P98" s="137"/>
      <c r="Q98" s="137"/>
      <c r="R98" s="137"/>
      <c r="S98" s="137"/>
      <c r="T98" s="134">
        <f>+T95</f>
        <v>17496.899999999998</v>
      </c>
      <c r="U98" s="134"/>
      <c r="V98" s="135"/>
    </row>
    <row r="99" spans="1:22" s="43" customFormat="1" x14ac:dyDescent="0.2">
      <c r="A99" s="136" t="s">
        <v>15</v>
      </c>
      <c r="B99" s="137"/>
      <c r="C99" s="137"/>
      <c r="D99" s="137"/>
      <c r="E99" s="137"/>
      <c r="F99" s="137"/>
      <c r="G99" s="137"/>
      <c r="H99" s="137"/>
      <c r="I99" s="137"/>
      <c r="J99" s="137"/>
      <c r="K99" s="137"/>
      <c r="L99" s="137"/>
      <c r="M99" s="137"/>
      <c r="N99" s="137"/>
      <c r="O99" s="137"/>
      <c r="P99" s="137"/>
      <c r="Q99" s="137"/>
      <c r="R99" s="137"/>
      <c r="S99" s="137"/>
      <c r="T99" s="134">
        <f>ROUND(T98+T91+T84+T77,0)</f>
        <v>598067</v>
      </c>
      <c r="U99" s="134"/>
      <c r="V99" s="135"/>
    </row>
    <row r="100" spans="1:22" s="43" customFormat="1" x14ac:dyDescent="0.2">
      <c r="A100" s="44" t="s">
        <v>87</v>
      </c>
      <c r="B100" s="45">
        <f>+'[1]CARGA PRESTACIONAL'!$E$40</f>
        <v>0.29949999999999999</v>
      </c>
      <c r="C100" s="46"/>
      <c r="D100" s="47"/>
      <c r="E100" s="48"/>
      <c r="F100" s="46"/>
      <c r="G100" s="46"/>
      <c r="H100" s="46"/>
      <c r="I100" s="46"/>
      <c r="J100" s="46"/>
      <c r="K100" s="46"/>
      <c r="L100" s="46"/>
      <c r="M100" s="47"/>
      <c r="N100" s="18"/>
      <c r="O100" s="18"/>
      <c r="P100" s="18"/>
      <c r="Q100" s="18"/>
      <c r="R100" s="18"/>
      <c r="S100" s="18" t="s">
        <v>19</v>
      </c>
      <c r="T100" s="134">
        <f>+T99*B100</f>
        <v>179121.06649999999</v>
      </c>
      <c r="U100" s="134"/>
      <c r="V100" s="135"/>
    </row>
    <row r="101" spans="1:22" s="43" customFormat="1" x14ac:dyDescent="0.2">
      <c r="A101" s="138" t="s">
        <v>88</v>
      </c>
      <c r="B101" s="139"/>
      <c r="C101" s="139"/>
      <c r="D101" s="139"/>
      <c r="E101" s="139"/>
      <c r="F101" s="139"/>
      <c r="G101" s="139"/>
      <c r="H101" s="139"/>
      <c r="I101" s="139"/>
      <c r="J101" s="139"/>
      <c r="K101" s="139"/>
      <c r="L101" s="139"/>
      <c r="M101" s="139"/>
      <c r="N101" s="139"/>
      <c r="O101" s="139"/>
      <c r="P101" s="139"/>
      <c r="Q101" s="139"/>
      <c r="R101" s="139"/>
      <c r="S101" s="139"/>
      <c r="T101" s="140">
        <f>+T100+T99</f>
        <v>777188.06649999996</v>
      </c>
      <c r="U101" s="140"/>
      <c r="V101" s="141"/>
    </row>
    <row r="102" spans="1:22" s="43" customFormat="1" x14ac:dyDescent="0.2">
      <c r="A102" s="138" t="s">
        <v>89</v>
      </c>
      <c r="B102" s="139"/>
      <c r="C102" s="139"/>
      <c r="D102" s="139"/>
      <c r="E102" s="139"/>
      <c r="F102" s="139"/>
      <c r="G102" s="139"/>
      <c r="H102" s="139"/>
      <c r="I102" s="139"/>
      <c r="J102" s="139"/>
      <c r="K102" s="139"/>
      <c r="L102" s="139"/>
      <c r="M102" s="139"/>
      <c r="N102" s="139"/>
      <c r="O102" s="139"/>
      <c r="P102" s="139"/>
      <c r="Q102" s="139"/>
      <c r="R102" s="139"/>
      <c r="S102" s="139"/>
      <c r="T102" s="140">
        <f>ROUND(T101*T70,0)</f>
        <v>50517224</v>
      </c>
      <c r="U102" s="140"/>
      <c r="V102" s="141"/>
    </row>
    <row r="103" spans="1:22" s="43" customFormat="1" x14ac:dyDescent="0.2">
      <c r="A103" s="49"/>
      <c r="B103" s="29"/>
      <c r="C103" s="29"/>
      <c r="D103" s="29"/>
      <c r="E103" s="29"/>
      <c r="F103" s="29"/>
      <c r="G103" s="29"/>
      <c r="H103" s="29"/>
      <c r="I103" s="29"/>
      <c r="J103" s="29"/>
      <c r="K103" s="29"/>
      <c r="L103" s="29"/>
      <c r="M103" s="29"/>
      <c r="N103" s="29"/>
      <c r="O103" s="29"/>
      <c r="P103" s="29"/>
      <c r="Q103" s="29"/>
      <c r="R103" s="29"/>
      <c r="S103" s="29"/>
      <c r="T103" s="50"/>
      <c r="U103" s="50"/>
      <c r="V103" s="51"/>
    </row>
    <row r="104" spans="1:22" s="34" customFormat="1" ht="43.5" customHeight="1" x14ac:dyDescent="0.25">
      <c r="A104" s="142" t="s">
        <v>121</v>
      </c>
      <c r="B104" s="143"/>
      <c r="C104" s="143"/>
      <c r="D104" s="143"/>
      <c r="E104" s="143"/>
      <c r="F104" s="143"/>
      <c r="G104" s="143"/>
      <c r="H104" s="143"/>
      <c r="I104" s="143"/>
      <c r="J104" s="143"/>
      <c r="K104" s="143"/>
      <c r="L104" s="143"/>
      <c r="M104" s="143"/>
      <c r="N104" s="143"/>
      <c r="O104" s="143"/>
      <c r="P104" s="143"/>
      <c r="Q104" s="143"/>
      <c r="R104" s="143"/>
      <c r="S104" s="143"/>
      <c r="T104" s="143"/>
      <c r="U104" s="143"/>
      <c r="V104" s="144"/>
    </row>
    <row r="105" spans="1:22" s="34" customFormat="1" x14ac:dyDescent="0.25">
      <c r="A105" s="24"/>
      <c r="B105" s="25"/>
      <c r="C105" s="25"/>
      <c r="D105" s="25"/>
      <c r="E105" s="25"/>
      <c r="F105" s="25"/>
      <c r="G105" s="25"/>
      <c r="H105" s="25"/>
      <c r="I105" s="25"/>
      <c r="J105" s="25"/>
      <c r="K105" s="25"/>
      <c r="L105" s="25"/>
      <c r="M105" s="25"/>
      <c r="N105" s="25"/>
      <c r="O105" s="25"/>
      <c r="P105" s="25"/>
      <c r="Q105" s="25"/>
      <c r="R105" s="25"/>
      <c r="S105" s="26"/>
      <c r="T105" s="27"/>
      <c r="U105" s="27"/>
      <c r="V105" s="28"/>
    </row>
    <row r="106" spans="1:22" s="34" customFormat="1" ht="46.5" customHeight="1" x14ac:dyDescent="0.25">
      <c r="A106" s="24"/>
      <c r="B106" s="25"/>
      <c r="C106" s="25"/>
      <c r="D106" s="29"/>
      <c r="E106" s="30" t="s">
        <v>90</v>
      </c>
      <c r="F106" s="54"/>
      <c r="G106" s="54"/>
      <c r="H106" s="54"/>
      <c r="I106" s="54"/>
      <c r="J106" s="54"/>
      <c r="K106" s="54"/>
      <c r="L106" s="54"/>
      <c r="M106" s="55"/>
      <c r="N106" s="25"/>
      <c r="O106" s="25"/>
      <c r="P106" s="25"/>
      <c r="Q106" s="25"/>
      <c r="R106" s="25"/>
      <c r="S106" s="26"/>
      <c r="T106" s="27"/>
      <c r="U106" s="27"/>
      <c r="V106" s="28"/>
    </row>
    <row r="107" spans="1:22" s="34" customFormat="1" x14ac:dyDescent="0.25">
      <c r="A107" s="24"/>
      <c r="B107" s="25"/>
      <c r="C107" s="25"/>
      <c r="D107" s="25"/>
      <c r="E107" s="131" t="s">
        <v>105</v>
      </c>
      <c r="F107" s="131"/>
      <c r="G107" s="131"/>
      <c r="H107" s="131"/>
      <c r="I107" s="131"/>
      <c r="J107" s="131"/>
      <c r="K107" s="131"/>
      <c r="L107" s="131"/>
      <c r="M107" s="131"/>
      <c r="N107" s="57"/>
      <c r="O107" s="57"/>
      <c r="P107" s="25"/>
      <c r="Q107" s="25"/>
      <c r="R107" s="25"/>
      <c r="S107" s="26"/>
      <c r="T107" s="27"/>
      <c r="U107" s="27"/>
      <c r="V107" s="28"/>
    </row>
    <row r="108" spans="1:22" s="34" customFormat="1" x14ac:dyDescent="0.25">
      <c r="A108" s="24"/>
      <c r="B108" s="25"/>
      <c r="C108" s="25"/>
      <c r="D108" s="25"/>
      <c r="E108" s="131"/>
      <c r="F108" s="131"/>
      <c r="G108" s="131"/>
      <c r="H108" s="131"/>
      <c r="I108" s="131"/>
      <c r="J108" s="131"/>
      <c r="K108" s="131"/>
      <c r="L108" s="131"/>
      <c r="M108" s="131"/>
      <c r="N108" s="57"/>
      <c r="O108" s="57"/>
      <c r="P108" s="25"/>
      <c r="Q108" s="25"/>
      <c r="R108" s="25"/>
      <c r="S108" s="26"/>
      <c r="T108" s="27"/>
      <c r="U108" s="27"/>
      <c r="V108" s="28"/>
    </row>
    <row r="109" spans="1:22" s="34" customFormat="1" ht="14.25" thickBot="1" x14ac:dyDescent="0.3">
      <c r="A109" s="58"/>
      <c r="B109" s="59"/>
      <c r="C109" s="59"/>
      <c r="D109" s="59"/>
      <c r="E109" s="59"/>
      <c r="F109" s="60"/>
      <c r="G109" s="60"/>
      <c r="H109" s="60"/>
      <c r="I109" s="60"/>
      <c r="J109" s="60"/>
      <c r="K109" s="60"/>
      <c r="L109" s="59"/>
      <c r="M109" s="59"/>
      <c r="N109" s="59"/>
      <c r="O109" s="59"/>
      <c r="P109" s="59"/>
      <c r="Q109" s="59"/>
      <c r="R109" s="59"/>
      <c r="S109" s="59"/>
      <c r="T109" s="61"/>
      <c r="U109" s="61"/>
      <c r="V109" s="62"/>
    </row>
    <row r="110" spans="1:22" s="32" customFormat="1" ht="30" customHeight="1" x14ac:dyDescent="0.25">
      <c r="A110" s="154"/>
      <c r="B110" s="155"/>
      <c r="C110" s="155"/>
      <c r="D110" s="156"/>
      <c r="E110" s="163" t="s">
        <v>92</v>
      </c>
      <c r="F110" s="164"/>
      <c r="G110" s="164"/>
      <c r="H110" s="164"/>
      <c r="I110" s="164"/>
      <c r="J110" s="164"/>
      <c r="K110" s="164"/>
      <c r="L110" s="164"/>
      <c r="M110" s="164"/>
      <c r="N110" s="164"/>
      <c r="O110" s="164"/>
      <c r="P110" s="164"/>
      <c r="Q110" s="164"/>
      <c r="R110" s="164"/>
      <c r="S110" s="165"/>
      <c r="T110" s="169" t="s">
        <v>47</v>
      </c>
      <c r="U110" s="170"/>
      <c r="V110" s="171"/>
    </row>
    <row r="111" spans="1:22" s="32" customFormat="1" ht="30" customHeight="1" thickBot="1" x14ac:dyDescent="0.3">
      <c r="A111" s="157"/>
      <c r="B111" s="158"/>
      <c r="C111" s="158"/>
      <c r="D111" s="159"/>
      <c r="E111" s="166"/>
      <c r="F111" s="167"/>
      <c r="G111" s="167"/>
      <c r="H111" s="167"/>
      <c r="I111" s="167"/>
      <c r="J111" s="167"/>
      <c r="K111" s="167"/>
      <c r="L111" s="167"/>
      <c r="M111" s="167"/>
      <c r="N111" s="167"/>
      <c r="O111" s="167"/>
      <c r="P111" s="167"/>
      <c r="Q111" s="167"/>
      <c r="R111" s="167"/>
      <c r="S111" s="168"/>
      <c r="T111" s="172"/>
      <c r="U111" s="173"/>
      <c r="V111" s="174"/>
    </row>
    <row r="112" spans="1:22" s="32" customFormat="1" ht="5.0999999999999996" customHeight="1" thickBot="1" x14ac:dyDescent="0.25">
      <c r="A112" s="157"/>
      <c r="B112" s="158"/>
      <c r="C112" s="158"/>
      <c r="D112" s="159"/>
      <c r="E112" s="175"/>
      <c r="F112" s="176"/>
      <c r="G112" s="176"/>
      <c r="H112" s="176"/>
      <c r="I112" s="176"/>
      <c r="J112" s="176"/>
      <c r="K112" s="176"/>
      <c r="L112" s="176"/>
      <c r="M112" s="176"/>
      <c r="N112" s="176"/>
      <c r="O112" s="176"/>
      <c r="P112" s="176"/>
      <c r="Q112" s="176"/>
      <c r="R112" s="176"/>
      <c r="S112" s="176"/>
      <c r="T112" s="176"/>
      <c r="U112" s="176"/>
      <c r="V112" s="177"/>
    </row>
    <row r="113" spans="1:39" s="32" customFormat="1" ht="24.95" customHeight="1" thickBot="1" x14ac:dyDescent="0.3">
      <c r="A113" s="157"/>
      <c r="B113" s="158"/>
      <c r="C113" s="158"/>
      <c r="D113" s="159"/>
      <c r="E113" s="178" t="s">
        <v>48</v>
      </c>
      <c r="F113" s="179"/>
      <c r="G113" s="179"/>
      <c r="H113" s="179"/>
      <c r="I113" s="179"/>
      <c r="J113" s="179"/>
      <c r="K113" s="179"/>
      <c r="L113" s="179"/>
      <c r="M113" s="179"/>
      <c r="N113" s="179"/>
      <c r="O113" s="179"/>
      <c r="P113" s="179"/>
      <c r="Q113" s="179"/>
      <c r="R113" s="179"/>
      <c r="S113" s="179"/>
      <c r="T113" s="179"/>
      <c r="U113" s="179"/>
      <c r="V113" s="180"/>
    </row>
    <row r="114" spans="1:39" s="32" customFormat="1" ht="5.0999999999999996" customHeight="1" thickBot="1" x14ac:dyDescent="0.3">
      <c r="A114" s="160"/>
      <c r="B114" s="161"/>
      <c r="C114" s="161"/>
      <c r="D114" s="162"/>
      <c r="E114" s="181"/>
      <c r="F114" s="182"/>
      <c r="G114" s="182"/>
      <c r="H114" s="182"/>
      <c r="I114" s="182"/>
      <c r="J114" s="182"/>
      <c r="K114" s="182"/>
      <c r="L114" s="182"/>
      <c r="M114" s="182"/>
      <c r="N114" s="182"/>
      <c r="O114" s="182"/>
      <c r="P114" s="182"/>
      <c r="Q114" s="182"/>
      <c r="R114" s="182"/>
      <c r="S114" s="182"/>
      <c r="T114" s="182"/>
      <c r="U114" s="182"/>
      <c r="V114" s="183"/>
    </row>
    <row r="115" spans="1:39" s="34" customFormat="1" x14ac:dyDescent="0.25">
      <c r="A115" s="211" t="s">
        <v>49</v>
      </c>
      <c r="B115" s="212"/>
      <c r="C115" s="212"/>
      <c r="D115" s="212"/>
      <c r="E115" s="212"/>
      <c r="F115" s="212"/>
      <c r="G115" s="212"/>
      <c r="H115" s="212"/>
      <c r="I115" s="212"/>
      <c r="J115" s="212"/>
      <c r="K115" s="212"/>
      <c r="L115" s="212"/>
      <c r="M115" s="212"/>
      <c r="N115" s="212"/>
      <c r="O115" s="212"/>
      <c r="P115" s="212"/>
      <c r="Q115" s="212"/>
      <c r="R115" s="212"/>
      <c r="S115" s="212"/>
      <c r="T115" s="212"/>
      <c r="U115" s="212"/>
      <c r="V115" s="213"/>
      <c r="AE115" s="35"/>
      <c r="AF115" s="35"/>
      <c r="AG115" s="35"/>
      <c r="AH115" s="35"/>
      <c r="AI115" s="35"/>
      <c r="AJ115" s="35"/>
      <c r="AK115" s="35"/>
      <c r="AL115" s="35"/>
      <c r="AM115" s="35"/>
    </row>
    <row r="116" spans="1:39" s="34" customFormat="1" x14ac:dyDescent="0.25">
      <c r="A116" s="184" t="s">
        <v>50</v>
      </c>
      <c r="B116" s="185"/>
      <c r="C116" s="185"/>
      <c r="D116" s="185"/>
      <c r="E116" s="36" t="s">
        <v>51</v>
      </c>
      <c r="F116" s="37"/>
      <c r="G116" s="37"/>
      <c r="H116" s="37"/>
      <c r="I116" s="37"/>
      <c r="J116" s="186" t="s">
        <v>52</v>
      </c>
      <c r="K116" s="186"/>
      <c r="L116" s="186"/>
      <c r="M116" s="186"/>
      <c r="N116" s="186"/>
      <c r="O116" s="186"/>
      <c r="P116" s="186" t="s">
        <v>53</v>
      </c>
      <c r="Q116" s="186"/>
      <c r="R116" s="186"/>
      <c r="S116" s="186"/>
      <c r="T116" s="186"/>
      <c r="U116" s="186"/>
      <c r="V116" s="187"/>
      <c r="AE116" s="35"/>
      <c r="AF116" s="35"/>
      <c r="AG116" s="35"/>
      <c r="AH116" s="35"/>
      <c r="AI116" s="35"/>
      <c r="AJ116" s="35"/>
      <c r="AK116" s="35"/>
      <c r="AL116" s="35"/>
      <c r="AM116" s="35"/>
    </row>
    <row r="117" spans="1:39" s="34" customFormat="1" ht="30.75" customHeight="1" x14ac:dyDescent="0.25">
      <c r="A117" s="188" t="s">
        <v>54</v>
      </c>
      <c r="B117" s="189"/>
      <c r="C117" s="189"/>
      <c r="D117" s="190"/>
      <c r="E117" s="191" t="s">
        <v>24</v>
      </c>
      <c r="F117" s="191"/>
      <c r="G117" s="191"/>
      <c r="H117" s="191"/>
      <c r="I117" s="191"/>
      <c r="J117" s="191"/>
      <c r="K117" s="191"/>
      <c r="L117" s="191"/>
      <c r="M117" s="191"/>
      <c r="N117" s="191"/>
      <c r="O117" s="191"/>
      <c r="P117" s="191"/>
      <c r="Q117" s="191"/>
      <c r="R117" s="191"/>
      <c r="S117" s="191"/>
      <c r="T117" s="191"/>
      <c r="U117" s="191"/>
      <c r="V117" s="192"/>
    </row>
    <row r="118" spans="1:39" s="34" customFormat="1" x14ac:dyDescent="0.25">
      <c r="A118" s="193" t="s">
        <v>55</v>
      </c>
      <c r="B118" s="194"/>
      <c r="C118" s="194"/>
      <c r="D118" s="194"/>
      <c r="E118" s="195"/>
      <c r="F118" s="195"/>
      <c r="G118" s="195"/>
      <c r="H118" s="195"/>
      <c r="I118" s="195"/>
      <c r="J118" s="195"/>
      <c r="K118" s="195"/>
      <c r="L118" s="195"/>
      <c r="M118" s="195"/>
      <c r="N118" s="195"/>
      <c r="O118" s="195"/>
      <c r="P118" s="195"/>
      <c r="Q118" s="195"/>
      <c r="R118" s="195"/>
      <c r="S118" s="195"/>
      <c r="T118" s="195"/>
      <c r="U118" s="195"/>
      <c r="V118" s="196"/>
    </row>
    <row r="119" spans="1:39" s="34" customFormat="1" x14ac:dyDescent="0.25">
      <c r="A119" s="193" t="s">
        <v>56</v>
      </c>
      <c r="B119" s="194"/>
      <c r="C119" s="194"/>
      <c r="D119" s="194"/>
      <c r="E119" s="195"/>
      <c r="F119" s="195"/>
      <c r="G119" s="195"/>
      <c r="H119" s="195"/>
      <c r="I119" s="195"/>
      <c r="J119" s="195"/>
      <c r="K119" s="195"/>
      <c r="L119" s="195"/>
      <c r="M119" s="195"/>
      <c r="N119" s="195"/>
      <c r="O119" s="195"/>
      <c r="P119" s="195"/>
      <c r="Q119" s="195"/>
      <c r="R119" s="195"/>
      <c r="S119" s="195"/>
      <c r="T119" s="195"/>
      <c r="U119" s="195"/>
      <c r="V119" s="196"/>
    </row>
    <row r="120" spans="1:39" s="34" customFormat="1" x14ac:dyDescent="0.25">
      <c r="A120" s="193" t="s">
        <v>57</v>
      </c>
      <c r="B120" s="194"/>
      <c r="C120" s="194"/>
      <c r="D120" s="194"/>
      <c r="E120" s="195"/>
      <c r="F120" s="195"/>
      <c r="G120" s="195"/>
      <c r="H120" s="195"/>
      <c r="I120" s="195"/>
      <c r="J120" s="195"/>
      <c r="K120" s="195"/>
      <c r="L120" s="195"/>
      <c r="M120" s="195"/>
      <c r="N120" s="195"/>
      <c r="O120" s="195"/>
      <c r="P120" s="195"/>
      <c r="Q120" s="195"/>
      <c r="R120" s="195"/>
      <c r="S120" s="195"/>
      <c r="T120" s="195"/>
      <c r="U120" s="195"/>
      <c r="V120" s="196"/>
    </row>
    <row r="121" spans="1:39" s="34" customFormat="1" x14ac:dyDescent="0.25">
      <c r="A121" s="38"/>
      <c r="B121" s="39"/>
      <c r="C121" s="39"/>
      <c r="D121" s="40"/>
      <c r="E121" s="40"/>
      <c r="F121" s="40"/>
      <c r="G121" s="40"/>
      <c r="H121" s="40"/>
      <c r="I121" s="40"/>
      <c r="J121" s="40"/>
      <c r="K121" s="40"/>
      <c r="L121" s="40"/>
      <c r="M121" s="40"/>
      <c r="N121" s="40"/>
      <c r="O121" s="40"/>
      <c r="P121" s="40"/>
      <c r="Q121" s="40"/>
      <c r="R121" s="40"/>
      <c r="S121" s="40"/>
      <c r="T121" s="27"/>
      <c r="U121" s="27"/>
      <c r="V121" s="28"/>
    </row>
    <row r="122" spans="1:39" s="34" customFormat="1" x14ac:dyDescent="0.25">
      <c r="A122" s="150" t="s">
        <v>58</v>
      </c>
      <c r="B122" s="151"/>
      <c r="C122" s="151"/>
      <c r="D122" s="151"/>
      <c r="E122" s="151"/>
      <c r="F122" s="151"/>
      <c r="G122" s="151"/>
      <c r="H122" s="151"/>
      <c r="I122" s="151"/>
      <c r="J122" s="151"/>
      <c r="K122" s="151"/>
      <c r="L122" s="151"/>
      <c r="M122" s="151"/>
      <c r="N122" s="151"/>
      <c r="O122" s="151"/>
      <c r="P122" s="151"/>
      <c r="Q122" s="151"/>
      <c r="R122" s="151"/>
      <c r="S122" s="151"/>
      <c r="T122" s="151"/>
      <c r="U122" s="151"/>
      <c r="V122" s="197"/>
    </row>
    <row r="123" spans="1:39" s="34" customFormat="1" x14ac:dyDescent="0.25">
      <c r="A123" s="198" t="s">
        <v>59</v>
      </c>
      <c r="B123" s="199"/>
      <c r="C123" s="199" t="s">
        <v>60</v>
      </c>
      <c r="D123" s="199"/>
      <c r="E123" s="199"/>
      <c r="F123" s="199"/>
      <c r="G123" s="199"/>
      <c r="H123" s="199"/>
      <c r="I123" s="199"/>
      <c r="J123" s="199"/>
      <c r="K123" s="199"/>
      <c r="L123" s="199"/>
      <c r="M123" s="199"/>
      <c r="N123" s="199"/>
      <c r="O123" s="199"/>
      <c r="P123" s="199"/>
      <c r="Q123" s="199"/>
      <c r="R123" s="199" t="s">
        <v>61</v>
      </c>
      <c r="S123" s="199"/>
      <c r="T123" s="200" t="s">
        <v>62</v>
      </c>
      <c r="U123" s="200"/>
      <c r="V123" s="201"/>
    </row>
    <row r="124" spans="1:39" s="34" customFormat="1" ht="35.25" customHeight="1" x14ac:dyDescent="0.25">
      <c r="A124" s="202">
        <v>3</v>
      </c>
      <c r="B124" s="203"/>
      <c r="C124" s="204" t="str">
        <f>+'OFERTA ECONOMICA'!B40</f>
        <v xml:space="preserve">SUMINISTRO E INSTALACION LAVAMANOS DE PEDESTAL TIPO CORONA O SIMILAR, INCLUYE GRIFERIA, ACCESORIOS Y TODOS LOS ELEMENTOS NECESARIOS PARA SU CORRECTA INSTALACION Y FUNCIONAMIENTO </v>
      </c>
      <c r="D124" s="205"/>
      <c r="E124" s="205"/>
      <c r="F124" s="205"/>
      <c r="G124" s="205"/>
      <c r="H124" s="205"/>
      <c r="I124" s="205"/>
      <c r="J124" s="205"/>
      <c r="K124" s="205"/>
      <c r="L124" s="205"/>
      <c r="M124" s="205"/>
      <c r="N124" s="205"/>
      <c r="O124" s="205"/>
      <c r="P124" s="205"/>
      <c r="Q124" s="205"/>
      <c r="R124" s="205" t="s">
        <v>106</v>
      </c>
      <c r="S124" s="205"/>
      <c r="T124" s="206">
        <f>+'OFERTA ECONOMICA'!C80</f>
        <v>11</v>
      </c>
      <c r="U124" s="206"/>
      <c r="V124" s="207"/>
    </row>
    <row r="125" spans="1:39" s="34" customFormat="1" x14ac:dyDescent="0.25">
      <c r="A125" s="41"/>
      <c r="B125" s="40"/>
      <c r="C125" s="40"/>
      <c r="D125" s="40"/>
      <c r="E125" s="40"/>
      <c r="F125" s="40"/>
      <c r="G125" s="40"/>
      <c r="H125" s="40"/>
      <c r="I125" s="40"/>
      <c r="J125" s="40"/>
      <c r="K125" s="40"/>
      <c r="L125" s="40"/>
      <c r="M125" s="40"/>
      <c r="N125" s="40"/>
      <c r="O125" s="40"/>
      <c r="P125" s="40"/>
      <c r="Q125" s="40"/>
      <c r="R125" s="40"/>
      <c r="S125" s="40"/>
      <c r="T125" s="27"/>
      <c r="U125" s="27"/>
      <c r="V125" s="28"/>
    </row>
    <row r="126" spans="1:39" s="34" customFormat="1" x14ac:dyDescent="0.25">
      <c r="A126" s="145" t="s">
        <v>64</v>
      </c>
      <c r="B126" s="146"/>
      <c r="C126" s="146"/>
      <c r="D126" s="146"/>
      <c r="E126" s="146"/>
      <c r="F126" s="146"/>
      <c r="G126" s="146"/>
      <c r="H126" s="146"/>
      <c r="I126" s="146"/>
      <c r="J126" s="146"/>
      <c r="K126" s="146"/>
      <c r="L126" s="146"/>
      <c r="M126" s="146"/>
      <c r="N126" s="146"/>
      <c r="O126" s="146"/>
      <c r="P126" s="146"/>
      <c r="Q126" s="146"/>
      <c r="R126" s="146"/>
      <c r="S126" s="146"/>
      <c r="T126" s="146"/>
      <c r="U126" s="146"/>
      <c r="V126" s="147"/>
    </row>
    <row r="127" spans="1:39" s="34" customFormat="1" x14ac:dyDescent="0.25">
      <c r="A127" s="132" t="s">
        <v>60</v>
      </c>
      <c r="B127" s="133"/>
      <c r="C127" s="133"/>
      <c r="D127" s="133"/>
      <c r="E127" s="133"/>
      <c r="F127" s="133"/>
      <c r="G127" s="133"/>
      <c r="H127" s="133" t="s">
        <v>65</v>
      </c>
      <c r="I127" s="133"/>
      <c r="J127" s="133"/>
      <c r="K127" s="133" t="s">
        <v>66</v>
      </c>
      <c r="L127" s="133"/>
      <c r="M127" s="133"/>
      <c r="N127" s="133"/>
      <c r="O127" s="133" t="s">
        <v>67</v>
      </c>
      <c r="P127" s="133"/>
      <c r="Q127" s="133"/>
      <c r="R127" s="133" t="s">
        <v>68</v>
      </c>
      <c r="S127" s="133"/>
      <c r="T127" s="134" t="s">
        <v>69</v>
      </c>
      <c r="U127" s="134"/>
      <c r="V127" s="135"/>
    </row>
    <row r="128" spans="1:39" s="34" customFormat="1" x14ac:dyDescent="0.25">
      <c r="A128" s="132"/>
      <c r="B128" s="133"/>
      <c r="C128" s="133"/>
      <c r="D128" s="133"/>
      <c r="E128" s="133"/>
      <c r="F128" s="133"/>
      <c r="G128" s="133"/>
      <c r="H128" s="133"/>
      <c r="I128" s="133"/>
      <c r="J128" s="133"/>
      <c r="K128" s="133"/>
      <c r="L128" s="133"/>
      <c r="M128" s="133"/>
      <c r="N128" s="133"/>
      <c r="O128" s="153"/>
      <c r="P128" s="153"/>
      <c r="Q128" s="153"/>
      <c r="R128" s="133"/>
      <c r="S128" s="133"/>
      <c r="T128" s="134"/>
      <c r="U128" s="134"/>
      <c r="V128" s="135"/>
    </row>
    <row r="129" spans="1:22" s="34" customFormat="1" x14ac:dyDescent="0.25">
      <c r="A129" s="132" t="s">
        <v>70</v>
      </c>
      <c r="B129" s="133"/>
      <c r="C129" s="133"/>
      <c r="D129" s="133"/>
      <c r="E129" s="133"/>
      <c r="F129" s="133"/>
      <c r="G129" s="133"/>
      <c r="H129" s="133"/>
      <c r="I129" s="133"/>
      <c r="J129" s="133"/>
      <c r="K129" s="133"/>
      <c r="L129" s="133"/>
      <c r="M129" s="133"/>
      <c r="N129" s="133"/>
      <c r="O129" s="153"/>
      <c r="P129" s="153"/>
      <c r="Q129" s="153"/>
      <c r="R129" s="209">
        <v>0.03</v>
      </c>
      <c r="S129" s="210"/>
      <c r="T129" s="134">
        <f>+R129*T149</f>
        <v>489.9131999999999</v>
      </c>
      <c r="U129" s="134"/>
      <c r="V129" s="135"/>
    </row>
    <row r="130" spans="1:22" s="34" customFormat="1" x14ac:dyDescent="0.25">
      <c r="A130" s="132"/>
      <c r="B130" s="133"/>
      <c r="C130" s="133"/>
      <c r="D130" s="133"/>
      <c r="E130" s="133"/>
      <c r="F130" s="133"/>
      <c r="G130" s="133"/>
      <c r="H130" s="133"/>
      <c r="I130" s="133"/>
      <c r="J130" s="133"/>
      <c r="K130" s="133"/>
      <c r="L130" s="133"/>
      <c r="M130" s="133"/>
      <c r="N130" s="133"/>
      <c r="O130" s="133"/>
      <c r="P130" s="133"/>
      <c r="Q130" s="133"/>
      <c r="R130" s="133"/>
      <c r="S130" s="133"/>
      <c r="T130" s="134"/>
      <c r="U130" s="134"/>
      <c r="V130" s="135"/>
    </row>
    <row r="131" spans="1:22" s="34" customFormat="1" x14ac:dyDescent="0.25">
      <c r="A131" s="136" t="s">
        <v>71</v>
      </c>
      <c r="B131" s="137"/>
      <c r="C131" s="137"/>
      <c r="D131" s="137"/>
      <c r="E131" s="137"/>
      <c r="F131" s="137"/>
      <c r="G131" s="137"/>
      <c r="H131" s="137"/>
      <c r="I131" s="137"/>
      <c r="J131" s="137"/>
      <c r="K131" s="137"/>
      <c r="L131" s="137"/>
      <c r="M131" s="137"/>
      <c r="N131" s="137"/>
      <c r="O131" s="137"/>
      <c r="P131" s="137"/>
      <c r="Q131" s="137"/>
      <c r="R131" s="137"/>
      <c r="S131" s="137"/>
      <c r="T131" s="134">
        <f>+T129+T128</f>
        <v>489.9131999999999</v>
      </c>
      <c r="U131" s="134"/>
      <c r="V131" s="135"/>
    </row>
    <row r="132" spans="1:22" s="34" customFormat="1" x14ac:dyDescent="0.25">
      <c r="A132" s="19"/>
      <c r="B132" s="20"/>
      <c r="C132" s="20"/>
      <c r="D132" s="20"/>
      <c r="E132" s="20"/>
      <c r="F132" s="20"/>
      <c r="G132" s="20"/>
      <c r="H132" s="20"/>
      <c r="I132" s="20"/>
      <c r="J132" s="20"/>
      <c r="K132" s="20"/>
      <c r="L132" s="20"/>
      <c r="M132" s="20"/>
      <c r="N132" s="20"/>
      <c r="O132" s="20"/>
      <c r="P132" s="20"/>
      <c r="Q132" s="20"/>
      <c r="R132" s="20"/>
      <c r="S132" s="21"/>
      <c r="T132" s="22"/>
      <c r="U132" s="22"/>
      <c r="V132" s="23"/>
    </row>
    <row r="133" spans="1:22" s="34" customFormat="1" x14ac:dyDescent="0.25">
      <c r="A133" s="145" t="s">
        <v>72</v>
      </c>
      <c r="B133" s="146"/>
      <c r="C133" s="146"/>
      <c r="D133" s="146"/>
      <c r="E133" s="146"/>
      <c r="F133" s="146"/>
      <c r="G133" s="146"/>
      <c r="H133" s="146"/>
      <c r="I133" s="146"/>
      <c r="J133" s="146"/>
      <c r="K133" s="146"/>
      <c r="L133" s="146"/>
      <c r="M133" s="146"/>
      <c r="N133" s="146"/>
      <c r="O133" s="146"/>
      <c r="P133" s="146"/>
      <c r="Q133" s="146"/>
      <c r="R133" s="146"/>
      <c r="S133" s="146"/>
      <c r="T133" s="146"/>
      <c r="U133" s="146"/>
      <c r="V133" s="147"/>
    </row>
    <row r="134" spans="1:22" s="34" customFormat="1" x14ac:dyDescent="0.25">
      <c r="A134" s="132" t="s">
        <v>60</v>
      </c>
      <c r="B134" s="133"/>
      <c r="C134" s="133"/>
      <c r="D134" s="133"/>
      <c r="E134" s="133"/>
      <c r="F134" s="133"/>
      <c r="G134" s="133"/>
      <c r="H134" s="133"/>
      <c r="I134" s="133"/>
      <c r="J134" s="133"/>
      <c r="K134" s="133"/>
      <c r="L134" s="133"/>
      <c r="M134" s="133" t="s">
        <v>61</v>
      </c>
      <c r="N134" s="133"/>
      <c r="O134" s="133" t="s">
        <v>62</v>
      </c>
      <c r="P134" s="133"/>
      <c r="Q134" s="133" t="s">
        <v>73</v>
      </c>
      <c r="R134" s="133"/>
      <c r="S134" s="133"/>
      <c r="T134" s="134" t="s">
        <v>74</v>
      </c>
      <c r="U134" s="134"/>
      <c r="V134" s="135"/>
    </row>
    <row r="135" spans="1:22" s="34" customFormat="1" x14ac:dyDescent="0.25">
      <c r="A135" s="132" t="s">
        <v>107</v>
      </c>
      <c r="B135" s="133"/>
      <c r="C135" s="133"/>
      <c r="D135" s="133"/>
      <c r="E135" s="133"/>
      <c r="F135" s="133"/>
      <c r="G135" s="133"/>
      <c r="H135" s="133"/>
      <c r="I135" s="133"/>
      <c r="J135" s="133"/>
      <c r="K135" s="133"/>
      <c r="L135" s="133"/>
      <c r="M135" s="133" t="s">
        <v>95</v>
      </c>
      <c r="N135" s="133"/>
      <c r="O135" s="133">
        <v>1</v>
      </c>
      <c r="P135" s="133"/>
      <c r="Q135" s="134">
        <v>2245</v>
      </c>
      <c r="R135" s="134"/>
      <c r="S135" s="134"/>
      <c r="T135" s="134">
        <f>+Q135*O135</f>
        <v>2245</v>
      </c>
      <c r="U135" s="134"/>
      <c r="V135" s="135"/>
    </row>
    <row r="136" spans="1:22" s="34" customFormat="1" x14ac:dyDescent="0.25">
      <c r="A136" s="132" t="s">
        <v>136</v>
      </c>
      <c r="B136" s="133"/>
      <c r="C136" s="133"/>
      <c r="D136" s="133"/>
      <c r="E136" s="133"/>
      <c r="F136" s="133"/>
      <c r="G136" s="133"/>
      <c r="H136" s="133"/>
      <c r="I136" s="133"/>
      <c r="J136" s="133"/>
      <c r="K136" s="133"/>
      <c r="L136" s="133"/>
      <c r="M136" s="133" t="s">
        <v>109</v>
      </c>
      <c r="N136" s="133"/>
      <c r="O136" s="133">
        <v>1</v>
      </c>
      <c r="P136" s="133"/>
      <c r="Q136" s="134">
        <v>13800</v>
      </c>
      <c r="R136" s="134"/>
      <c r="S136" s="134"/>
      <c r="T136" s="134">
        <f>+Q136*O136</f>
        <v>13800</v>
      </c>
      <c r="U136" s="134"/>
      <c r="V136" s="135"/>
    </row>
    <row r="137" spans="1:22" s="34" customFormat="1" x14ac:dyDescent="0.25">
      <c r="A137" s="132" t="s">
        <v>135</v>
      </c>
      <c r="B137" s="133"/>
      <c r="C137" s="133"/>
      <c r="D137" s="133"/>
      <c r="E137" s="133"/>
      <c r="F137" s="133"/>
      <c r="G137" s="133"/>
      <c r="H137" s="133"/>
      <c r="I137" s="133"/>
      <c r="J137" s="133"/>
      <c r="K137" s="133"/>
      <c r="L137" s="133"/>
      <c r="M137" s="133" t="s">
        <v>109</v>
      </c>
      <c r="N137" s="133"/>
      <c r="O137" s="133">
        <v>1</v>
      </c>
      <c r="P137" s="133"/>
      <c r="Q137" s="134">
        <v>349390</v>
      </c>
      <c r="R137" s="134"/>
      <c r="S137" s="134"/>
      <c r="T137" s="134">
        <f>+Q137*O137</f>
        <v>349390</v>
      </c>
      <c r="U137" s="134"/>
      <c r="V137" s="135"/>
    </row>
    <row r="138" spans="1:22" s="34" customFormat="1" x14ac:dyDescent="0.25">
      <c r="A138" s="136" t="s">
        <v>71</v>
      </c>
      <c r="B138" s="137"/>
      <c r="C138" s="137"/>
      <c r="D138" s="137"/>
      <c r="E138" s="137"/>
      <c r="F138" s="137"/>
      <c r="G138" s="137"/>
      <c r="H138" s="137"/>
      <c r="I138" s="137"/>
      <c r="J138" s="137"/>
      <c r="K138" s="137"/>
      <c r="L138" s="137"/>
      <c r="M138" s="137"/>
      <c r="N138" s="137"/>
      <c r="O138" s="137"/>
      <c r="P138" s="137"/>
      <c r="Q138" s="137"/>
      <c r="R138" s="137"/>
      <c r="S138" s="137"/>
      <c r="T138" s="134">
        <f>+SUM(T135:V137)</f>
        <v>365435</v>
      </c>
      <c r="U138" s="134"/>
      <c r="V138" s="135"/>
    </row>
    <row r="139" spans="1:22" s="34" customFormat="1" x14ac:dyDescent="0.25">
      <c r="A139" s="19"/>
      <c r="B139" s="20"/>
      <c r="C139" s="20"/>
      <c r="D139" s="20"/>
      <c r="E139" s="20"/>
      <c r="F139" s="20"/>
      <c r="G139" s="20"/>
      <c r="H139" s="20"/>
      <c r="I139" s="20"/>
      <c r="J139" s="20"/>
      <c r="K139" s="20"/>
      <c r="L139" s="20"/>
      <c r="M139" s="20"/>
      <c r="N139" s="20"/>
      <c r="O139" s="20"/>
      <c r="P139" s="20"/>
      <c r="Q139" s="20"/>
      <c r="R139" s="20"/>
      <c r="S139" s="21"/>
      <c r="T139" s="22"/>
      <c r="U139" s="22"/>
      <c r="V139" s="23"/>
    </row>
    <row r="140" spans="1:22" s="34" customFormat="1" x14ac:dyDescent="0.25">
      <c r="A140" s="145" t="s">
        <v>75</v>
      </c>
      <c r="B140" s="146"/>
      <c r="C140" s="146"/>
      <c r="D140" s="146"/>
      <c r="E140" s="146"/>
      <c r="F140" s="146"/>
      <c r="G140" s="146"/>
      <c r="H140" s="146"/>
      <c r="I140" s="146"/>
      <c r="J140" s="146"/>
      <c r="K140" s="146"/>
      <c r="L140" s="146"/>
      <c r="M140" s="146"/>
      <c r="N140" s="146"/>
      <c r="O140" s="146"/>
      <c r="P140" s="146"/>
      <c r="Q140" s="146"/>
      <c r="R140" s="146"/>
      <c r="S140" s="146"/>
      <c r="T140" s="146"/>
      <c r="U140" s="146"/>
      <c r="V140" s="147"/>
    </row>
    <row r="141" spans="1:22" s="34" customFormat="1" x14ac:dyDescent="0.25">
      <c r="A141" s="132" t="s">
        <v>76</v>
      </c>
      <c r="B141" s="133"/>
      <c r="C141" s="133"/>
      <c r="D141" s="133"/>
      <c r="E141" s="133"/>
      <c r="F141" s="133"/>
      <c r="G141" s="133"/>
      <c r="H141" s="133"/>
      <c r="I141" s="133"/>
      <c r="J141" s="133"/>
      <c r="K141" s="133" t="s">
        <v>77</v>
      </c>
      <c r="L141" s="133"/>
      <c r="M141" s="133" t="s">
        <v>78</v>
      </c>
      <c r="N141" s="133"/>
      <c r="O141" s="133" t="s">
        <v>79</v>
      </c>
      <c r="P141" s="133"/>
      <c r="Q141" s="133"/>
      <c r="R141" s="133" t="s">
        <v>80</v>
      </c>
      <c r="S141" s="133"/>
      <c r="T141" s="134" t="s">
        <v>69</v>
      </c>
      <c r="U141" s="134"/>
      <c r="V141" s="135"/>
    </row>
    <row r="142" spans="1:22" s="34" customFormat="1" x14ac:dyDescent="0.25">
      <c r="A142" s="132"/>
      <c r="B142" s="133"/>
      <c r="C142" s="133"/>
      <c r="D142" s="133"/>
      <c r="E142" s="133"/>
      <c r="F142" s="133"/>
      <c r="G142" s="133"/>
      <c r="H142" s="133"/>
      <c r="I142" s="133"/>
      <c r="J142" s="133"/>
      <c r="K142" s="133"/>
      <c r="L142" s="133"/>
      <c r="M142" s="133"/>
      <c r="N142" s="133"/>
      <c r="O142" s="133"/>
      <c r="P142" s="133"/>
      <c r="Q142" s="133"/>
      <c r="R142" s="133"/>
      <c r="S142" s="133"/>
      <c r="T142" s="134"/>
      <c r="U142" s="134"/>
      <c r="V142" s="135"/>
    </row>
    <row r="143" spans="1:22" s="34" customFormat="1" x14ac:dyDescent="0.25">
      <c r="A143" s="132"/>
      <c r="B143" s="133"/>
      <c r="C143" s="133"/>
      <c r="D143" s="133"/>
      <c r="E143" s="133"/>
      <c r="F143" s="133"/>
      <c r="G143" s="133"/>
      <c r="H143" s="133"/>
      <c r="I143" s="133"/>
      <c r="J143" s="133"/>
      <c r="K143" s="133"/>
      <c r="L143" s="133"/>
      <c r="M143" s="133"/>
      <c r="N143" s="133"/>
      <c r="O143" s="133"/>
      <c r="P143" s="133"/>
      <c r="Q143" s="133"/>
      <c r="R143" s="133"/>
      <c r="S143" s="133"/>
      <c r="T143" s="134"/>
      <c r="U143" s="134"/>
      <c r="V143" s="135"/>
    </row>
    <row r="144" spans="1:22" s="34" customFormat="1" x14ac:dyDescent="0.25">
      <c r="A144" s="132"/>
      <c r="B144" s="133"/>
      <c r="C144" s="133"/>
      <c r="D144" s="133"/>
      <c r="E144" s="133"/>
      <c r="F144" s="133"/>
      <c r="G144" s="133"/>
      <c r="H144" s="133"/>
      <c r="I144" s="133"/>
      <c r="J144" s="133"/>
      <c r="K144" s="133"/>
      <c r="L144" s="133"/>
      <c r="M144" s="133"/>
      <c r="N144" s="133"/>
      <c r="O144" s="133"/>
      <c r="P144" s="133"/>
      <c r="Q144" s="133"/>
      <c r="R144" s="133"/>
      <c r="S144" s="133"/>
      <c r="T144" s="134"/>
      <c r="U144" s="134"/>
      <c r="V144" s="135"/>
    </row>
    <row r="145" spans="1:22" s="34" customFormat="1" x14ac:dyDescent="0.25">
      <c r="A145" s="136" t="s">
        <v>71</v>
      </c>
      <c r="B145" s="137"/>
      <c r="C145" s="137"/>
      <c r="D145" s="137"/>
      <c r="E145" s="137"/>
      <c r="F145" s="137"/>
      <c r="G145" s="137"/>
      <c r="H145" s="137"/>
      <c r="I145" s="137"/>
      <c r="J145" s="137"/>
      <c r="K145" s="137"/>
      <c r="L145" s="137"/>
      <c r="M145" s="137"/>
      <c r="N145" s="137"/>
      <c r="O145" s="137"/>
      <c r="P145" s="137"/>
      <c r="Q145" s="137"/>
      <c r="R145" s="137"/>
      <c r="S145" s="137"/>
      <c r="T145" s="134"/>
      <c r="U145" s="134"/>
      <c r="V145" s="135"/>
    </row>
    <row r="146" spans="1:22" s="34" customFormat="1" x14ac:dyDescent="0.25">
      <c r="A146" s="19"/>
      <c r="B146" s="20"/>
      <c r="C146" s="20"/>
      <c r="D146" s="20"/>
      <c r="E146" s="20"/>
      <c r="F146" s="20"/>
      <c r="G146" s="20"/>
      <c r="H146" s="20"/>
      <c r="I146" s="20"/>
      <c r="J146" s="20"/>
      <c r="K146" s="20"/>
      <c r="L146" s="20"/>
      <c r="M146" s="20"/>
      <c r="N146" s="20"/>
      <c r="O146" s="20"/>
      <c r="P146" s="20"/>
      <c r="Q146" s="20"/>
      <c r="R146" s="20"/>
      <c r="S146" s="21"/>
      <c r="T146" s="22"/>
      <c r="U146" s="22"/>
      <c r="V146" s="23"/>
    </row>
    <row r="147" spans="1:22" s="34" customFormat="1" x14ac:dyDescent="0.25">
      <c r="A147" s="145" t="s">
        <v>81</v>
      </c>
      <c r="B147" s="146"/>
      <c r="C147" s="146"/>
      <c r="D147" s="146"/>
      <c r="E147" s="146"/>
      <c r="F147" s="146"/>
      <c r="G147" s="146"/>
      <c r="H147" s="146"/>
      <c r="I147" s="146"/>
      <c r="J147" s="146"/>
      <c r="K147" s="146"/>
      <c r="L147" s="146"/>
      <c r="M147" s="146"/>
      <c r="N147" s="146"/>
      <c r="O147" s="146"/>
      <c r="P147" s="146"/>
      <c r="Q147" s="146"/>
      <c r="R147" s="146"/>
      <c r="S147" s="146"/>
      <c r="T147" s="146"/>
      <c r="U147" s="146"/>
      <c r="V147" s="147"/>
    </row>
    <row r="148" spans="1:22" s="34" customFormat="1" x14ac:dyDescent="0.25">
      <c r="A148" s="132" t="s">
        <v>82</v>
      </c>
      <c r="B148" s="133"/>
      <c r="C148" s="133"/>
      <c r="D148" s="133"/>
      <c r="E148" s="133"/>
      <c r="F148" s="133"/>
      <c r="G148" s="133"/>
      <c r="H148" s="133"/>
      <c r="I148" s="133"/>
      <c r="J148" s="133" t="s">
        <v>83</v>
      </c>
      <c r="K148" s="133"/>
      <c r="L148" s="133" t="s">
        <v>84</v>
      </c>
      <c r="M148" s="133"/>
      <c r="N148" s="133" t="s">
        <v>85</v>
      </c>
      <c r="O148" s="133"/>
      <c r="P148" s="133"/>
      <c r="Q148" s="133" t="s">
        <v>68</v>
      </c>
      <c r="R148" s="133"/>
      <c r="S148" s="133"/>
      <c r="T148" s="134" t="s">
        <v>69</v>
      </c>
      <c r="U148" s="134"/>
      <c r="V148" s="135"/>
    </row>
    <row r="149" spans="1:22" s="34" customFormat="1" x14ac:dyDescent="0.25">
      <c r="A149" s="132" t="s">
        <v>86</v>
      </c>
      <c r="B149" s="133"/>
      <c r="C149" s="133"/>
      <c r="D149" s="133"/>
      <c r="E149" s="133"/>
      <c r="F149" s="133"/>
      <c r="G149" s="133"/>
      <c r="H149" s="133"/>
      <c r="I149" s="133"/>
      <c r="J149" s="148">
        <f>+J95</f>
        <v>171314.64448972844</v>
      </c>
      <c r="K149" s="133"/>
      <c r="L149" s="149">
        <v>1.8157000000000001</v>
      </c>
      <c r="M149" s="149"/>
      <c r="N149" s="134">
        <f>+(L149*J149)/8</f>
        <v>38881.999999999993</v>
      </c>
      <c r="O149" s="134"/>
      <c r="P149" s="134"/>
      <c r="Q149" s="133">
        <v>0.42</v>
      </c>
      <c r="R149" s="133"/>
      <c r="S149" s="133"/>
      <c r="T149" s="134">
        <f>+Q149*N149</f>
        <v>16330.439999999997</v>
      </c>
      <c r="U149" s="134"/>
      <c r="V149" s="135"/>
    </row>
    <row r="150" spans="1:22" s="34" customFormat="1" x14ac:dyDescent="0.25">
      <c r="A150" s="132"/>
      <c r="B150" s="133"/>
      <c r="C150" s="133"/>
      <c r="D150" s="133"/>
      <c r="E150" s="133"/>
      <c r="F150" s="133"/>
      <c r="G150" s="133"/>
      <c r="H150" s="133"/>
      <c r="I150" s="133"/>
      <c r="J150" s="133"/>
      <c r="K150" s="133"/>
      <c r="L150" s="133"/>
      <c r="M150" s="133"/>
      <c r="N150" s="133"/>
      <c r="O150" s="133"/>
      <c r="P150" s="133"/>
      <c r="Q150" s="133"/>
      <c r="R150" s="133"/>
      <c r="S150" s="133"/>
      <c r="T150" s="134"/>
      <c r="U150" s="134"/>
      <c r="V150" s="135"/>
    </row>
    <row r="151" spans="1:22" s="34" customFormat="1" x14ac:dyDescent="0.25">
      <c r="A151" s="132"/>
      <c r="B151" s="133"/>
      <c r="C151" s="133"/>
      <c r="D151" s="133"/>
      <c r="E151" s="133"/>
      <c r="F151" s="133"/>
      <c r="G151" s="133"/>
      <c r="H151" s="133"/>
      <c r="I151" s="133"/>
      <c r="J151" s="133"/>
      <c r="K151" s="133"/>
      <c r="L151" s="133"/>
      <c r="M151" s="133"/>
      <c r="N151" s="133"/>
      <c r="O151" s="133"/>
      <c r="P151" s="133"/>
      <c r="Q151" s="133"/>
      <c r="R151" s="133"/>
      <c r="S151" s="133"/>
      <c r="T151" s="134"/>
      <c r="U151" s="134"/>
      <c r="V151" s="135"/>
    </row>
    <row r="152" spans="1:22" s="34" customFormat="1" x14ac:dyDescent="0.25">
      <c r="A152" s="136" t="s">
        <v>71</v>
      </c>
      <c r="B152" s="137"/>
      <c r="C152" s="137"/>
      <c r="D152" s="137"/>
      <c r="E152" s="137"/>
      <c r="F152" s="137"/>
      <c r="G152" s="137"/>
      <c r="H152" s="137"/>
      <c r="I152" s="137"/>
      <c r="J152" s="137"/>
      <c r="K152" s="137"/>
      <c r="L152" s="137"/>
      <c r="M152" s="137"/>
      <c r="N152" s="137"/>
      <c r="O152" s="137"/>
      <c r="P152" s="137"/>
      <c r="Q152" s="137"/>
      <c r="R152" s="137"/>
      <c r="S152" s="137"/>
      <c r="T152" s="134">
        <f>+T149</f>
        <v>16330.439999999997</v>
      </c>
      <c r="U152" s="134"/>
      <c r="V152" s="135"/>
    </row>
    <row r="153" spans="1:22" s="43" customFormat="1" x14ac:dyDescent="0.2">
      <c r="A153" s="136" t="s">
        <v>15</v>
      </c>
      <c r="B153" s="137"/>
      <c r="C153" s="137"/>
      <c r="D153" s="137"/>
      <c r="E153" s="137"/>
      <c r="F153" s="137"/>
      <c r="G153" s="137"/>
      <c r="H153" s="137"/>
      <c r="I153" s="137"/>
      <c r="J153" s="137"/>
      <c r="K153" s="137"/>
      <c r="L153" s="137"/>
      <c r="M153" s="137"/>
      <c r="N153" s="137"/>
      <c r="O153" s="137"/>
      <c r="P153" s="137"/>
      <c r="Q153" s="137"/>
      <c r="R153" s="137"/>
      <c r="S153" s="137"/>
      <c r="T153" s="134">
        <f>ROUND(T152+T145+T138+T131,0)</f>
        <v>382255</v>
      </c>
      <c r="U153" s="134"/>
      <c r="V153" s="135"/>
    </row>
    <row r="154" spans="1:22" s="43" customFormat="1" x14ac:dyDescent="0.2">
      <c r="A154" s="44" t="s">
        <v>87</v>
      </c>
      <c r="B154" s="45">
        <f>+'[1]CARGA PRESTACIONAL'!$E$40</f>
        <v>0.29949999999999999</v>
      </c>
      <c r="C154" s="46"/>
      <c r="D154" s="47"/>
      <c r="E154" s="48"/>
      <c r="F154" s="46"/>
      <c r="G154" s="46"/>
      <c r="H154" s="46"/>
      <c r="I154" s="46"/>
      <c r="J154" s="46"/>
      <c r="K154" s="46"/>
      <c r="L154" s="46"/>
      <c r="M154" s="47"/>
      <c r="N154" s="18"/>
      <c r="O154" s="18"/>
      <c r="P154" s="18"/>
      <c r="Q154" s="18"/>
      <c r="R154" s="18"/>
      <c r="S154" s="18" t="s">
        <v>19</v>
      </c>
      <c r="T154" s="134">
        <f>+T153*B154</f>
        <v>114485.3725</v>
      </c>
      <c r="U154" s="134"/>
      <c r="V154" s="135"/>
    </row>
    <row r="155" spans="1:22" s="43" customFormat="1" x14ac:dyDescent="0.2">
      <c r="A155" s="138" t="s">
        <v>88</v>
      </c>
      <c r="B155" s="139"/>
      <c r="C155" s="139"/>
      <c r="D155" s="139"/>
      <c r="E155" s="139"/>
      <c r="F155" s="139"/>
      <c r="G155" s="139"/>
      <c r="H155" s="139"/>
      <c r="I155" s="139"/>
      <c r="J155" s="139"/>
      <c r="K155" s="139"/>
      <c r="L155" s="139"/>
      <c r="M155" s="139"/>
      <c r="N155" s="139"/>
      <c r="O155" s="139"/>
      <c r="P155" s="139"/>
      <c r="Q155" s="139"/>
      <c r="R155" s="139"/>
      <c r="S155" s="139"/>
      <c r="T155" s="140">
        <f>+T154+T153</f>
        <v>496740.3725</v>
      </c>
      <c r="U155" s="140"/>
      <c r="V155" s="141"/>
    </row>
    <row r="156" spans="1:22" s="43" customFormat="1" x14ac:dyDescent="0.2">
      <c r="A156" s="138" t="s">
        <v>89</v>
      </c>
      <c r="B156" s="139"/>
      <c r="C156" s="139"/>
      <c r="D156" s="139"/>
      <c r="E156" s="139"/>
      <c r="F156" s="139"/>
      <c r="G156" s="139"/>
      <c r="H156" s="139"/>
      <c r="I156" s="139"/>
      <c r="J156" s="139"/>
      <c r="K156" s="139"/>
      <c r="L156" s="139"/>
      <c r="M156" s="139"/>
      <c r="N156" s="139"/>
      <c r="O156" s="139"/>
      <c r="P156" s="139"/>
      <c r="Q156" s="139"/>
      <c r="R156" s="139"/>
      <c r="S156" s="139"/>
      <c r="T156" s="140">
        <f>ROUND(T155*T124,0)</f>
        <v>5464144</v>
      </c>
      <c r="U156" s="140"/>
      <c r="V156" s="141"/>
    </row>
    <row r="157" spans="1:22" s="43" customFormat="1" x14ac:dyDescent="0.2">
      <c r="A157" s="49"/>
      <c r="B157" s="29"/>
      <c r="C157" s="29"/>
      <c r="D157" s="29"/>
      <c r="E157" s="29"/>
      <c r="F157" s="29"/>
      <c r="G157" s="29"/>
      <c r="H157" s="29"/>
      <c r="I157" s="29"/>
      <c r="J157" s="29"/>
      <c r="K157" s="29"/>
      <c r="L157" s="29"/>
      <c r="M157" s="29"/>
      <c r="N157" s="29"/>
      <c r="O157" s="29"/>
      <c r="P157" s="29"/>
      <c r="Q157" s="29"/>
      <c r="R157" s="29"/>
      <c r="S157" s="29"/>
      <c r="T157" s="50"/>
      <c r="U157" s="50"/>
      <c r="V157" s="51"/>
    </row>
    <row r="158" spans="1:22" s="34" customFormat="1" ht="43.5" customHeight="1" x14ac:dyDescent="0.25">
      <c r="A158" s="142" t="s">
        <v>121</v>
      </c>
      <c r="B158" s="143"/>
      <c r="C158" s="143"/>
      <c r="D158" s="143"/>
      <c r="E158" s="143"/>
      <c r="F158" s="143"/>
      <c r="G158" s="143"/>
      <c r="H158" s="143"/>
      <c r="I158" s="143"/>
      <c r="J158" s="143"/>
      <c r="K158" s="143"/>
      <c r="L158" s="143"/>
      <c r="M158" s="143"/>
      <c r="N158" s="143"/>
      <c r="O158" s="143"/>
      <c r="P158" s="143"/>
      <c r="Q158" s="143"/>
      <c r="R158" s="143"/>
      <c r="S158" s="143"/>
      <c r="T158" s="143"/>
      <c r="U158" s="143"/>
      <c r="V158" s="144"/>
    </row>
    <row r="159" spans="1:22" s="34" customFormat="1" x14ac:dyDescent="0.25">
      <c r="A159" s="24"/>
      <c r="B159" s="25"/>
      <c r="C159" s="25"/>
      <c r="D159" s="25"/>
      <c r="E159" s="25"/>
      <c r="F159" s="25"/>
      <c r="G159" s="25"/>
      <c r="H159" s="25"/>
      <c r="I159" s="25"/>
      <c r="J159" s="25"/>
      <c r="K159" s="25"/>
      <c r="L159" s="25"/>
      <c r="M159" s="25"/>
      <c r="N159" s="25"/>
      <c r="O159" s="25"/>
      <c r="P159" s="25"/>
      <c r="Q159" s="25"/>
      <c r="R159" s="25"/>
      <c r="S159" s="26"/>
      <c r="T159" s="27"/>
      <c r="U159" s="27"/>
      <c r="V159" s="28"/>
    </row>
    <row r="160" spans="1:22" s="34" customFormat="1" ht="46.5" customHeight="1" x14ac:dyDescent="0.25">
      <c r="A160" s="24"/>
      <c r="B160" s="25"/>
      <c r="C160" s="25"/>
      <c r="D160" s="29"/>
      <c r="E160" s="30" t="s">
        <v>90</v>
      </c>
      <c r="F160" s="54"/>
      <c r="G160" s="54"/>
      <c r="H160" s="54"/>
      <c r="I160" s="54"/>
      <c r="J160" s="54"/>
      <c r="K160" s="54"/>
      <c r="L160" s="54"/>
      <c r="M160" s="55"/>
      <c r="N160" s="25"/>
      <c r="O160" s="25"/>
      <c r="P160" s="25"/>
      <c r="Q160" s="25"/>
      <c r="R160" s="25"/>
      <c r="S160" s="26"/>
      <c r="T160" s="27"/>
      <c r="U160" s="27"/>
      <c r="V160" s="28"/>
    </row>
    <row r="161" spans="1:39" s="34" customFormat="1" x14ac:dyDescent="0.25">
      <c r="A161" s="24"/>
      <c r="B161" s="25"/>
      <c r="C161" s="25"/>
      <c r="D161" s="25"/>
      <c r="E161" s="131" t="s">
        <v>105</v>
      </c>
      <c r="F161" s="131"/>
      <c r="G161" s="131"/>
      <c r="H161" s="131"/>
      <c r="I161" s="131"/>
      <c r="J161" s="131"/>
      <c r="K161" s="131"/>
      <c r="L161" s="131"/>
      <c r="M161" s="131"/>
      <c r="N161" s="57"/>
      <c r="O161" s="57"/>
      <c r="P161" s="25"/>
      <c r="Q161" s="25"/>
      <c r="R161" s="25"/>
      <c r="S161" s="26"/>
      <c r="T161" s="27"/>
      <c r="U161" s="27"/>
      <c r="V161" s="28"/>
    </row>
    <row r="162" spans="1:39" s="34" customFormat="1" x14ac:dyDescent="0.25">
      <c r="A162" s="24"/>
      <c r="B162" s="25"/>
      <c r="C162" s="25"/>
      <c r="D162" s="25"/>
      <c r="E162" s="131"/>
      <c r="F162" s="131"/>
      <c r="G162" s="131"/>
      <c r="H162" s="131"/>
      <c r="I162" s="131"/>
      <c r="J162" s="131"/>
      <c r="K162" s="131"/>
      <c r="L162" s="131"/>
      <c r="M162" s="131"/>
      <c r="N162" s="57"/>
      <c r="O162" s="57"/>
      <c r="P162" s="25"/>
      <c r="Q162" s="25"/>
      <c r="R162" s="25"/>
      <c r="S162" s="26"/>
      <c r="T162" s="27"/>
      <c r="U162" s="27"/>
      <c r="V162" s="28"/>
    </row>
    <row r="163" spans="1:39" s="34" customFormat="1" ht="14.25" thickBot="1" x14ac:dyDescent="0.3">
      <c r="A163" s="58"/>
      <c r="B163" s="59"/>
      <c r="C163" s="59"/>
      <c r="D163" s="59"/>
      <c r="E163" s="59"/>
      <c r="F163" s="60"/>
      <c r="G163" s="60"/>
      <c r="H163" s="60"/>
      <c r="I163" s="60"/>
      <c r="J163" s="60"/>
      <c r="K163" s="60"/>
      <c r="L163" s="59"/>
      <c r="M163" s="59"/>
      <c r="N163" s="59"/>
      <c r="O163" s="59"/>
      <c r="P163" s="59"/>
      <c r="Q163" s="59"/>
      <c r="R163" s="59"/>
      <c r="S163" s="59"/>
      <c r="T163" s="61"/>
      <c r="U163" s="61"/>
      <c r="V163" s="62"/>
    </row>
    <row r="164" spans="1:39" ht="14.25" thickBot="1" x14ac:dyDescent="0.3"/>
    <row r="165" spans="1:39" s="32" customFormat="1" ht="30" customHeight="1" x14ac:dyDescent="0.25">
      <c r="A165" s="154"/>
      <c r="B165" s="155"/>
      <c r="C165" s="155"/>
      <c r="D165" s="156"/>
      <c r="E165" s="163" t="s">
        <v>92</v>
      </c>
      <c r="F165" s="164"/>
      <c r="G165" s="164"/>
      <c r="H165" s="164"/>
      <c r="I165" s="164"/>
      <c r="J165" s="164"/>
      <c r="K165" s="164"/>
      <c r="L165" s="164"/>
      <c r="M165" s="164"/>
      <c r="N165" s="164"/>
      <c r="O165" s="164"/>
      <c r="P165" s="164"/>
      <c r="Q165" s="164"/>
      <c r="R165" s="164"/>
      <c r="S165" s="165"/>
      <c r="T165" s="169" t="s">
        <v>47</v>
      </c>
      <c r="U165" s="170"/>
      <c r="V165" s="171"/>
    </row>
    <row r="166" spans="1:39" s="32" customFormat="1" ht="30" customHeight="1" thickBot="1" x14ac:dyDescent="0.3">
      <c r="A166" s="157"/>
      <c r="B166" s="158"/>
      <c r="C166" s="158"/>
      <c r="D166" s="159"/>
      <c r="E166" s="166"/>
      <c r="F166" s="167"/>
      <c r="G166" s="167"/>
      <c r="H166" s="167"/>
      <c r="I166" s="167"/>
      <c r="J166" s="167"/>
      <c r="K166" s="167"/>
      <c r="L166" s="167"/>
      <c r="M166" s="167"/>
      <c r="N166" s="167"/>
      <c r="O166" s="167"/>
      <c r="P166" s="167"/>
      <c r="Q166" s="167"/>
      <c r="R166" s="167"/>
      <c r="S166" s="168"/>
      <c r="T166" s="172"/>
      <c r="U166" s="173"/>
      <c r="V166" s="174"/>
    </row>
    <row r="167" spans="1:39" s="32" customFormat="1" ht="5.0999999999999996" customHeight="1" thickBot="1" x14ac:dyDescent="0.25">
      <c r="A167" s="157"/>
      <c r="B167" s="158"/>
      <c r="C167" s="158"/>
      <c r="D167" s="159"/>
      <c r="E167" s="175"/>
      <c r="F167" s="176"/>
      <c r="G167" s="176"/>
      <c r="H167" s="176"/>
      <c r="I167" s="176"/>
      <c r="J167" s="176"/>
      <c r="K167" s="176"/>
      <c r="L167" s="176"/>
      <c r="M167" s="176"/>
      <c r="N167" s="176"/>
      <c r="O167" s="176"/>
      <c r="P167" s="176"/>
      <c r="Q167" s="176"/>
      <c r="R167" s="176"/>
      <c r="S167" s="176"/>
      <c r="T167" s="176"/>
      <c r="U167" s="176"/>
      <c r="V167" s="177"/>
    </row>
    <row r="168" spans="1:39" s="32" customFormat="1" ht="24.95" customHeight="1" thickBot="1" x14ac:dyDescent="0.3">
      <c r="A168" s="157"/>
      <c r="B168" s="158"/>
      <c r="C168" s="158"/>
      <c r="D168" s="159"/>
      <c r="E168" s="178" t="s">
        <v>48</v>
      </c>
      <c r="F168" s="179"/>
      <c r="G168" s="179"/>
      <c r="H168" s="179"/>
      <c r="I168" s="179"/>
      <c r="J168" s="179"/>
      <c r="K168" s="179"/>
      <c r="L168" s="179"/>
      <c r="M168" s="179"/>
      <c r="N168" s="179"/>
      <c r="O168" s="179"/>
      <c r="P168" s="179"/>
      <c r="Q168" s="179"/>
      <c r="R168" s="179"/>
      <c r="S168" s="179"/>
      <c r="T168" s="179"/>
      <c r="U168" s="179"/>
      <c r="V168" s="180"/>
    </row>
    <row r="169" spans="1:39" s="32" customFormat="1" ht="5.0999999999999996" customHeight="1" thickBot="1" x14ac:dyDescent="0.3">
      <c r="A169" s="160"/>
      <c r="B169" s="161"/>
      <c r="C169" s="161"/>
      <c r="D169" s="162"/>
      <c r="E169" s="181"/>
      <c r="F169" s="182"/>
      <c r="G169" s="182"/>
      <c r="H169" s="182"/>
      <c r="I169" s="182"/>
      <c r="J169" s="182"/>
      <c r="K169" s="182"/>
      <c r="L169" s="182"/>
      <c r="M169" s="182"/>
      <c r="N169" s="182"/>
      <c r="O169" s="182"/>
      <c r="P169" s="182"/>
      <c r="Q169" s="182"/>
      <c r="R169" s="182"/>
      <c r="S169" s="182"/>
      <c r="T169" s="182"/>
      <c r="U169" s="182"/>
      <c r="V169" s="183"/>
    </row>
    <row r="170" spans="1:39" s="34" customFormat="1" x14ac:dyDescent="0.25">
      <c r="A170" s="211" t="s">
        <v>49</v>
      </c>
      <c r="B170" s="212"/>
      <c r="C170" s="212"/>
      <c r="D170" s="212"/>
      <c r="E170" s="212"/>
      <c r="F170" s="212"/>
      <c r="G170" s="212"/>
      <c r="H170" s="212"/>
      <c r="I170" s="212"/>
      <c r="J170" s="212"/>
      <c r="K170" s="212"/>
      <c r="L170" s="212"/>
      <c r="M170" s="212"/>
      <c r="N170" s="212"/>
      <c r="O170" s="212"/>
      <c r="P170" s="212"/>
      <c r="Q170" s="212"/>
      <c r="R170" s="212"/>
      <c r="S170" s="212"/>
      <c r="T170" s="212"/>
      <c r="U170" s="212"/>
      <c r="V170" s="213"/>
      <c r="AE170" s="35"/>
      <c r="AF170" s="35"/>
      <c r="AG170" s="35"/>
      <c r="AH170" s="35"/>
      <c r="AI170" s="35"/>
      <c r="AJ170" s="35"/>
      <c r="AK170" s="35"/>
      <c r="AL170" s="35"/>
      <c r="AM170" s="35"/>
    </row>
    <row r="171" spans="1:39" s="34" customFormat="1" x14ac:dyDescent="0.25">
      <c r="A171" s="184" t="s">
        <v>50</v>
      </c>
      <c r="B171" s="185"/>
      <c r="C171" s="185"/>
      <c r="D171" s="185"/>
      <c r="E171" s="36" t="s">
        <v>51</v>
      </c>
      <c r="F171" s="37"/>
      <c r="G171" s="37"/>
      <c r="H171" s="37"/>
      <c r="I171" s="37"/>
      <c r="J171" s="186" t="s">
        <v>52</v>
      </c>
      <c r="K171" s="186"/>
      <c r="L171" s="186"/>
      <c r="M171" s="186"/>
      <c r="N171" s="186"/>
      <c r="O171" s="186"/>
      <c r="P171" s="186" t="s">
        <v>53</v>
      </c>
      <c r="Q171" s="186"/>
      <c r="R171" s="186"/>
      <c r="S171" s="186"/>
      <c r="T171" s="186"/>
      <c r="U171" s="186"/>
      <c r="V171" s="187"/>
      <c r="AE171" s="35"/>
      <c r="AF171" s="35"/>
      <c r="AG171" s="35"/>
      <c r="AH171" s="35"/>
      <c r="AI171" s="35"/>
      <c r="AJ171" s="35"/>
      <c r="AK171" s="35"/>
      <c r="AL171" s="35"/>
      <c r="AM171" s="35"/>
    </row>
    <row r="172" spans="1:39" s="34" customFormat="1" ht="30.75" customHeight="1" x14ac:dyDescent="0.25">
      <c r="A172" s="188" t="s">
        <v>54</v>
      </c>
      <c r="B172" s="189"/>
      <c r="C172" s="189"/>
      <c r="D172" s="190"/>
      <c r="E172" s="191" t="s">
        <v>24</v>
      </c>
      <c r="F172" s="191"/>
      <c r="G172" s="191"/>
      <c r="H172" s="191"/>
      <c r="I172" s="191"/>
      <c r="J172" s="191"/>
      <c r="K172" s="191"/>
      <c r="L172" s="191"/>
      <c r="M172" s="191"/>
      <c r="N172" s="191"/>
      <c r="O172" s="191"/>
      <c r="P172" s="191"/>
      <c r="Q172" s="191"/>
      <c r="R172" s="191"/>
      <c r="S172" s="191"/>
      <c r="T172" s="191"/>
      <c r="U172" s="191"/>
      <c r="V172" s="192"/>
    </row>
    <row r="173" spans="1:39" s="34" customFormat="1" x14ac:dyDescent="0.25">
      <c r="A173" s="193" t="s">
        <v>55</v>
      </c>
      <c r="B173" s="194"/>
      <c r="C173" s="194"/>
      <c r="D173" s="194"/>
      <c r="E173" s="195"/>
      <c r="F173" s="195"/>
      <c r="G173" s="195"/>
      <c r="H173" s="195"/>
      <c r="I173" s="195"/>
      <c r="J173" s="195"/>
      <c r="K173" s="195"/>
      <c r="L173" s="195"/>
      <c r="M173" s="195"/>
      <c r="N173" s="195"/>
      <c r="O173" s="195"/>
      <c r="P173" s="195"/>
      <c r="Q173" s="195"/>
      <c r="R173" s="195"/>
      <c r="S173" s="195"/>
      <c r="T173" s="195"/>
      <c r="U173" s="195"/>
      <c r="V173" s="196"/>
    </row>
    <row r="174" spans="1:39" s="34" customFormat="1" x14ac:dyDescent="0.25">
      <c r="A174" s="193" t="s">
        <v>56</v>
      </c>
      <c r="B174" s="194"/>
      <c r="C174" s="194"/>
      <c r="D174" s="194"/>
      <c r="E174" s="195"/>
      <c r="F174" s="195"/>
      <c r="G174" s="195"/>
      <c r="H174" s="195"/>
      <c r="I174" s="195"/>
      <c r="J174" s="195"/>
      <c r="K174" s="195"/>
      <c r="L174" s="195"/>
      <c r="M174" s="195"/>
      <c r="N174" s="195"/>
      <c r="O174" s="195"/>
      <c r="P174" s="195"/>
      <c r="Q174" s="195"/>
      <c r="R174" s="195"/>
      <c r="S174" s="195"/>
      <c r="T174" s="195"/>
      <c r="U174" s="195"/>
      <c r="V174" s="196"/>
    </row>
    <row r="175" spans="1:39" s="34" customFormat="1" x14ac:dyDescent="0.25">
      <c r="A175" s="193" t="s">
        <v>57</v>
      </c>
      <c r="B175" s="194"/>
      <c r="C175" s="194"/>
      <c r="D175" s="194"/>
      <c r="E175" s="195"/>
      <c r="F175" s="195"/>
      <c r="G175" s="195"/>
      <c r="H175" s="195"/>
      <c r="I175" s="195"/>
      <c r="J175" s="195"/>
      <c r="K175" s="195"/>
      <c r="L175" s="195"/>
      <c r="M175" s="195"/>
      <c r="N175" s="195"/>
      <c r="O175" s="195"/>
      <c r="P175" s="195"/>
      <c r="Q175" s="195"/>
      <c r="R175" s="195"/>
      <c r="S175" s="195"/>
      <c r="T175" s="195"/>
      <c r="U175" s="195"/>
      <c r="V175" s="196"/>
    </row>
    <row r="176" spans="1:39" s="34" customFormat="1" x14ac:dyDescent="0.25">
      <c r="A176" s="38"/>
      <c r="B176" s="39"/>
      <c r="C176" s="39"/>
      <c r="D176" s="40"/>
      <c r="E176" s="40"/>
      <c r="F176" s="40"/>
      <c r="G176" s="40"/>
      <c r="H176" s="40"/>
      <c r="I176" s="40"/>
      <c r="J176" s="40"/>
      <c r="K176" s="40"/>
      <c r="L176" s="40"/>
      <c r="M176" s="40"/>
      <c r="N176" s="40"/>
      <c r="O176" s="40"/>
      <c r="P176" s="40"/>
      <c r="Q176" s="40"/>
      <c r="R176" s="40"/>
      <c r="S176" s="40"/>
      <c r="T176" s="27"/>
      <c r="U176" s="27"/>
      <c r="V176" s="28"/>
    </row>
    <row r="177" spans="1:22" s="34" customFormat="1" x14ac:dyDescent="0.25">
      <c r="A177" s="150" t="s">
        <v>58</v>
      </c>
      <c r="B177" s="151"/>
      <c r="C177" s="151"/>
      <c r="D177" s="151"/>
      <c r="E177" s="151"/>
      <c r="F177" s="151"/>
      <c r="G177" s="151"/>
      <c r="H177" s="151"/>
      <c r="I177" s="151"/>
      <c r="J177" s="151"/>
      <c r="K177" s="151"/>
      <c r="L177" s="151"/>
      <c r="M177" s="151"/>
      <c r="N177" s="151"/>
      <c r="O177" s="151"/>
      <c r="P177" s="151"/>
      <c r="Q177" s="151"/>
      <c r="R177" s="151"/>
      <c r="S177" s="151"/>
      <c r="T177" s="151"/>
      <c r="U177" s="151"/>
      <c r="V177" s="197"/>
    </row>
    <row r="178" spans="1:22" s="34" customFormat="1" x14ac:dyDescent="0.25">
      <c r="A178" s="198" t="s">
        <v>59</v>
      </c>
      <c r="B178" s="199"/>
      <c r="C178" s="199" t="s">
        <v>60</v>
      </c>
      <c r="D178" s="199"/>
      <c r="E178" s="199"/>
      <c r="F178" s="199"/>
      <c r="G178" s="199"/>
      <c r="H178" s="199"/>
      <c r="I178" s="199"/>
      <c r="J178" s="199"/>
      <c r="K178" s="199"/>
      <c r="L178" s="199"/>
      <c r="M178" s="199"/>
      <c r="N178" s="199"/>
      <c r="O178" s="199"/>
      <c r="P178" s="199"/>
      <c r="Q178" s="199"/>
      <c r="R178" s="199" t="s">
        <v>61</v>
      </c>
      <c r="S178" s="199"/>
      <c r="T178" s="200" t="s">
        <v>62</v>
      </c>
      <c r="U178" s="200"/>
      <c r="V178" s="201"/>
    </row>
    <row r="179" spans="1:22" s="34" customFormat="1" ht="45" customHeight="1" x14ac:dyDescent="0.25">
      <c r="A179" s="202">
        <v>3</v>
      </c>
      <c r="B179" s="203"/>
      <c r="C179" s="204" t="str">
        <f>+'OFERTA ECONOMICA'!B52</f>
        <v xml:space="preserve">MANTENIMIENTO,REVISIÓN Y AJUSTE DE SER NECESARIO DE LOS PUNTOS HIDRÁULICOS EXISTENTES, EN INODOROS, LAVAMANOS Y DUCHAS. (INCLUYE CAMBIO DE LLAVES, MANGUERAS DE SUMINISTRO DE AGUA, EMPAQUETADURAS, SISTEMAS DE FLOTADOR, BUJES DE CONEXIÓN, POMAS, DUCHAS, SELLOS </v>
      </c>
      <c r="D179" s="205"/>
      <c r="E179" s="205"/>
      <c r="F179" s="205"/>
      <c r="G179" s="205"/>
      <c r="H179" s="205"/>
      <c r="I179" s="205"/>
      <c r="J179" s="205"/>
      <c r="K179" s="205"/>
      <c r="L179" s="205"/>
      <c r="M179" s="205"/>
      <c r="N179" s="205"/>
      <c r="O179" s="205"/>
      <c r="P179" s="205"/>
      <c r="Q179" s="205"/>
      <c r="R179" s="205" t="s">
        <v>61</v>
      </c>
      <c r="S179" s="205"/>
      <c r="T179" s="206">
        <f>+'OFERTA ECONOMICA'!C52</f>
        <v>131</v>
      </c>
      <c r="U179" s="206"/>
      <c r="V179" s="207"/>
    </row>
    <row r="180" spans="1:22" s="34" customFormat="1" x14ac:dyDescent="0.25">
      <c r="A180" s="41"/>
      <c r="B180" s="40"/>
      <c r="C180" s="40"/>
      <c r="D180" s="40"/>
      <c r="E180" s="40"/>
      <c r="F180" s="40"/>
      <c r="G180" s="40"/>
      <c r="H180" s="40"/>
      <c r="I180" s="40"/>
      <c r="J180" s="40"/>
      <c r="K180" s="40"/>
      <c r="L180" s="40"/>
      <c r="M180" s="40"/>
      <c r="N180" s="40"/>
      <c r="O180" s="40"/>
      <c r="P180" s="40"/>
      <c r="Q180" s="40"/>
      <c r="R180" s="40"/>
      <c r="S180" s="40"/>
      <c r="T180" s="27"/>
      <c r="U180" s="27"/>
      <c r="V180" s="28"/>
    </row>
    <row r="181" spans="1:22" s="34" customFormat="1" x14ac:dyDescent="0.25">
      <c r="A181" s="145" t="s">
        <v>64</v>
      </c>
      <c r="B181" s="146"/>
      <c r="C181" s="146"/>
      <c r="D181" s="146"/>
      <c r="E181" s="146"/>
      <c r="F181" s="146"/>
      <c r="G181" s="146"/>
      <c r="H181" s="146"/>
      <c r="I181" s="146"/>
      <c r="J181" s="146"/>
      <c r="K181" s="146"/>
      <c r="L181" s="146"/>
      <c r="M181" s="146"/>
      <c r="N181" s="146"/>
      <c r="O181" s="146"/>
      <c r="P181" s="146"/>
      <c r="Q181" s="146"/>
      <c r="R181" s="146"/>
      <c r="S181" s="146"/>
      <c r="T181" s="146"/>
      <c r="U181" s="146"/>
      <c r="V181" s="147"/>
    </row>
    <row r="182" spans="1:22" s="34" customFormat="1" x14ac:dyDescent="0.25">
      <c r="A182" s="132" t="s">
        <v>60</v>
      </c>
      <c r="B182" s="133"/>
      <c r="C182" s="133"/>
      <c r="D182" s="133"/>
      <c r="E182" s="133"/>
      <c r="F182" s="133"/>
      <c r="G182" s="133"/>
      <c r="H182" s="133" t="s">
        <v>65</v>
      </c>
      <c r="I182" s="133"/>
      <c r="J182" s="133"/>
      <c r="K182" s="133" t="s">
        <v>66</v>
      </c>
      <c r="L182" s="133"/>
      <c r="M182" s="133"/>
      <c r="N182" s="133"/>
      <c r="O182" s="133" t="s">
        <v>67</v>
      </c>
      <c r="P182" s="133"/>
      <c r="Q182" s="133"/>
      <c r="R182" s="133" t="s">
        <v>68</v>
      </c>
      <c r="S182" s="133"/>
      <c r="T182" s="134" t="s">
        <v>69</v>
      </c>
      <c r="U182" s="134"/>
      <c r="V182" s="135"/>
    </row>
    <row r="183" spans="1:22" s="34" customFormat="1" x14ac:dyDescent="0.25">
      <c r="A183" s="132"/>
      <c r="B183" s="133"/>
      <c r="C183" s="133"/>
      <c r="D183" s="133"/>
      <c r="E183" s="133"/>
      <c r="F183" s="133"/>
      <c r="G183" s="133"/>
      <c r="H183" s="133"/>
      <c r="I183" s="133"/>
      <c r="J183" s="133"/>
      <c r="K183" s="133"/>
      <c r="L183" s="133"/>
      <c r="M183" s="133"/>
      <c r="N183" s="133"/>
      <c r="O183" s="153"/>
      <c r="P183" s="153"/>
      <c r="Q183" s="153"/>
      <c r="R183" s="133"/>
      <c r="S183" s="133"/>
      <c r="T183" s="134"/>
      <c r="U183" s="134"/>
      <c r="V183" s="135"/>
    </row>
    <row r="184" spans="1:22" s="34" customFormat="1" x14ac:dyDescent="0.25">
      <c r="A184" s="132" t="s">
        <v>70</v>
      </c>
      <c r="B184" s="133"/>
      <c r="C184" s="133"/>
      <c r="D184" s="133"/>
      <c r="E184" s="133"/>
      <c r="F184" s="133"/>
      <c r="G184" s="133"/>
      <c r="H184" s="133"/>
      <c r="I184" s="133"/>
      <c r="J184" s="133"/>
      <c r="K184" s="133"/>
      <c r="L184" s="133"/>
      <c r="M184" s="133"/>
      <c r="N184" s="133"/>
      <c r="O184" s="153"/>
      <c r="P184" s="153"/>
      <c r="Q184" s="153"/>
      <c r="R184" s="209">
        <v>0.03</v>
      </c>
      <c r="S184" s="210"/>
      <c r="T184" s="134">
        <f>+R184*T204</f>
        <v>583.2299999999999</v>
      </c>
      <c r="U184" s="134"/>
      <c r="V184" s="135"/>
    </row>
    <row r="185" spans="1:22" s="34" customFormat="1" x14ac:dyDescent="0.25">
      <c r="A185" s="132"/>
      <c r="B185" s="133"/>
      <c r="C185" s="133"/>
      <c r="D185" s="133"/>
      <c r="E185" s="133"/>
      <c r="F185" s="133"/>
      <c r="G185" s="133"/>
      <c r="H185" s="133"/>
      <c r="I185" s="133"/>
      <c r="J185" s="133"/>
      <c r="K185" s="133"/>
      <c r="L185" s="133"/>
      <c r="M185" s="133"/>
      <c r="N185" s="133"/>
      <c r="O185" s="133"/>
      <c r="P185" s="133"/>
      <c r="Q185" s="133"/>
      <c r="R185" s="133"/>
      <c r="S185" s="133"/>
      <c r="T185" s="134"/>
      <c r="U185" s="134"/>
      <c r="V185" s="135"/>
    </row>
    <row r="186" spans="1:22" s="34" customFormat="1" x14ac:dyDescent="0.25">
      <c r="A186" s="136" t="s">
        <v>71</v>
      </c>
      <c r="B186" s="137"/>
      <c r="C186" s="137"/>
      <c r="D186" s="137"/>
      <c r="E186" s="137"/>
      <c r="F186" s="137"/>
      <c r="G186" s="137"/>
      <c r="H186" s="137"/>
      <c r="I186" s="137"/>
      <c r="J186" s="137"/>
      <c r="K186" s="137"/>
      <c r="L186" s="137"/>
      <c r="M186" s="137"/>
      <c r="N186" s="137"/>
      <c r="O186" s="137"/>
      <c r="P186" s="137"/>
      <c r="Q186" s="137"/>
      <c r="R186" s="137"/>
      <c r="S186" s="137"/>
      <c r="T186" s="134">
        <f>+T184+T183</f>
        <v>583.2299999999999</v>
      </c>
      <c r="U186" s="134"/>
      <c r="V186" s="135"/>
    </row>
    <row r="187" spans="1:22" s="34" customFormat="1" x14ac:dyDescent="0.25">
      <c r="A187" s="19"/>
      <c r="B187" s="20"/>
      <c r="C187" s="20"/>
      <c r="D187" s="20"/>
      <c r="E187" s="20"/>
      <c r="F187" s="20"/>
      <c r="G187" s="20"/>
      <c r="H187" s="20"/>
      <c r="I187" s="20"/>
      <c r="J187" s="20"/>
      <c r="K187" s="20"/>
      <c r="L187" s="20"/>
      <c r="M187" s="20"/>
      <c r="N187" s="20"/>
      <c r="O187" s="20"/>
      <c r="P187" s="20"/>
      <c r="Q187" s="20"/>
      <c r="R187" s="20"/>
      <c r="S187" s="21"/>
      <c r="T187" s="22"/>
      <c r="U187" s="22"/>
      <c r="V187" s="23"/>
    </row>
    <row r="188" spans="1:22" s="34" customFormat="1" x14ac:dyDescent="0.25">
      <c r="A188" s="145" t="s">
        <v>72</v>
      </c>
      <c r="B188" s="146"/>
      <c r="C188" s="146"/>
      <c r="D188" s="146"/>
      <c r="E188" s="146"/>
      <c r="F188" s="146"/>
      <c r="G188" s="146"/>
      <c r="H188" s="146"/>
      <c r="I188" s="146"/>
      <c r="J188" s="146"/>
      <c r="K188" s="146"/>
      <c r="L188" s="146"/>
      <c r="M188" s="146"/>
      <c r="N188" s="146"/>
      <c r="O188" s="146"/>
      <c r="P188" s="146"/>
      <c r="Q188" s="146"/>
      <c r="R188" s="146"/>
      <c r="S188" s="146"/>
      <c r="T188" s="146"/>
      <c r="U188" s="146"/>
      <c r="V188" s="147"/>
    </row>
    <row r="189" spans="1:22" s="34" customFormat="1" x14ac:dyDescent="0.25">
      <c r="A189" s="132" t="s">
        <v>60</v>
      </c>
      <c r="B189" s="133"/>
      <c r="C189" s="133"/>
      <c r="D189" s="133"/>
      <c r="E189" s="133"/>
      <c r="F189" s="133"/>
      <c r="G189" s="133"/>
      <c r="H189" s="133"/>
      <c r="I189" s="133"/>
      <c r="J189" s="133"/>
      <c r="K189" s="133"/>
      <c r="L189" s="133"/>
      <c r="M189" s="133" t="s">
        <v>61</v>
      </c>
      <c r="N189" s="133"/>
      <c r="O189" s="133" t="s">
        <v>62</v>
      </c>
      <c r="P189" s="133"/>
      <c r="Q189" s="133" t="s">
        <v>73</v>
      </c>
      <c r="R189" s="133"/>
      <c r="S189" s="133"/>
      <c r="T189" s="134" t="s">
        <v>74</v>
      </c>
      <c r="U189" s="134"/>
      <c r="V189" s="135"/>
    </row>
    <row r="190" spans="1:22" s="34" customFormat="1" x14ac:dyDescent="0.25">
      <c r="A190" s="132" t="s">
        <v>111</v>
      </c>
      <c r="B190" s="133"/>
      <c r="C190" s="133"/>
      <c r="D190" s="133"/>
      <c r="E190" s="133"/>
      <c r="F190" s="133"/>
      <c r="G190" s="133"/>
      <c r="H190" s="133"/>
      <c r="I190" s="133"/>
      <c r="J190" s="133"/>
      <c r="K190" s="133"/>
      <c r="L190" s="133"/>
      <c r="M190" s="133" t="s">
        <v>112</v>
      </c>
      <c r="N190" s="133"/>
      <c r="O190" s="133">
        <v>1</v>
      </c>
      <c r="P190" s="133"/>
      <c r="Q190" s="134">
        <v>21100</v>
      </c>
      <c r="R190" s="134"/>
      <c r="S190" s="134"/>
      <c r="T190" s="134">
        <f>+Q190*O190</f>
        <v>21100</v>
      </c>
      <c r="U190" s="134"/>
      <c r="V190" s="135"/>
    </row>
    <row r="191" spans="1:22" s="34" customFormat="1" x14ac:dyDescent="0.25">
      <c r="A191" s="132"/>
      <c r="B191" s="133"/>
      <c r="C191" s="133"/>
      <c r="D191" s="133"/>
      <c r="E191" s="133"/>
      <c r="F191" s="133"/>
      <c r="G191" s="133"/>
      <c r="H191" s="133"/>
      <c r="I191" s="133"/>
      <c r="J191" s="133"/>
      <c r="K191" s="133"/>
      <c r="L191" s="133"/>
      <c r="M191" s="133"/>
      <c r="N191" s="133"/>
      <c r="O191" s="133"/>
      <c r="P191" s="133"/>
      <c r="Q191" s="134"/>
      <c r="R191" s="134"/>
      <c r="S191" s="134"/>
      <c r="T191" s="134">
        <f>+Q191*O191</f>
        <v>0</v>
      </c>
      <c r="U191" s="134"/>
      <c r="V191" s="135"/>
    </row>
    <row r="192" spans="1:22" s="34" customFormat="1" x14ac:dyDescent="0.25">
      <c r="A192" s="132"/>
      <c r="B192" s="133"/>
      <c r="C192" s="133"/>
      <c r="D192" s="133"/>
      <c r="E192" s="133"/>
      <c r="F192" s="133"/>
      <c r="G192" s="133"/>
      <c r="H192" s="133"/>
      <c r="I192" s="133"/>
      <c r="J192" s="133"/>
      <c r="K192" s="133"/>
      <c r="L192" s="133"/>
      <c r="M192" s="133"/>
      <c r="N192" s="133"/>
      <c r="O192" s="133"/>
      <c r="P192" s="133"/>
      <c r="Q192" s="133"/>
      <c r="R192" s="133"/>
      <c r="S192" s="133"/>
      <c r="T192" s="134"/>
      <c r="U192" s="134"/>
      <c r="V192" s="135"/>
    </row>
    <row r="193" spans="1:22" s="34" customFormat="1" x14ac:dyDescent="0.25">
      <c r="A193" s="136" t="s">
        <v>71</v>
      </c>
      <c r="B193" s="137"/>
      <c r="C193" s="137"/>
      <c r="D193" s="137"/>
      <c r="E193" s="137"/>
      <c r="F193" s="137"/>
      <c r="G193" s="137"/>
      <c r="H193" s="137"/>
      <c r="I193" s="137"/>
      <c r="J193" s="137"/>
      <c r="K193" s="137"/>
      <c r="L193" s="137"/>
      <c r="M193" s="137"/>
      <c r="N193" s="137"/>
      <c r="O193" s="137"/>
      <c r="P193" s="137"/>
      <c r="Q193" s="137"/>
      <c r="R193" s="137"/>
      <c r="S193" s="137"/>
      <c r="T193" s="134">
        <f>+T191+T190</f>
        <v>21100</v>
      </c>
      <c r="U193" s="134"/>
      <c r="V193" s="135"/>
    </row>
    <row r="194" spans="1:22" s="34" customFormat="1" x14ac:dyDescent="0.25">
      <c r="A194" s="19"/>
      <c r="B194" s="20"/>
      <c r="C194" s="20"/>
      <c r="D194" s="20"/>
      <c r="E194" s="20"/>
      <c r="F194" s="20"/>
      <c r="G194" s="20"/>
      <c r="H194" s="20"/>
      <c r="I194" s="20"/>
      <c r="J194" s="20"/>
      <c r="K194" s="20"/>
      <c r="L194" s="20"/>
      <c r="M194" s="20"/>
      <c r="N194" s="20"/>
      <c r="O194" s="20"/>
      <c r="P194" s="20"/>
      <c r="Q194" s="20"/>
      <c r="R194" s="20"/>
      <c r="S194" s="21"/>
      <c r="T194" s="22"/>
      <c r="U194" s="22"/>
      <c r="V194" s="23"/>
    </row>
    <row r="195" spans="1:22" s="34" customFormat="1" x14ac:dyDescent="0.25">
      <c r="A195" s="145" t="s">
        <v>75</v>
      </c>
      <c r="B195" s="146"/>
      <c r="C195" s="146"/>
      <c r="D195" s="146"/>
      <c r="E195" s="146"/>
      <c r="F195" s="146"/>
      <c r="G195" s="146"/>
      <c r="H195" s="146"/>
      <c r="I195" s="146"/>
      <c r="J195" s="146"/>
      <c r="K195" s="146"/>
      <c r="L195" s="146"/>
      <c r="M195" s="146"/>
      <c r="N195" s="146"/>
      <c r="O195" s="146"/>
      <c r="P195" s="146"/>
      <c r="Q195" s="146"/>
      <c r="R195" s="146"/>
      <c r="S195" s="146"/>
      <c r="T195" s="146"/>
      <c r="U195" s="146"/>
      <c r="V195" s="147"/>
    </row>
    <row r="196" spans="1:22" s="34" customFormat="1" x14ac:dyDescent="0.25">
      <c r="A196" s="132" t="s">
        <v>76</v>
      </c>
      <c r="B196" s="133"/>
      <c r="C196" s="133"/>
      <c r="D196" s="133"/>
      <c r="E196" s="133"/>
      <c r="F196" s="133"/>
      <c r="G196" s="133"/>
      <c r="H196" s="133"/>
      <c r="I196" s="133"/>
      <c r="J196" s="133"/>
      <c r="K196" s="133" t="s">
        <v>77</v>
      </c>
      <c r="L196" s="133"/>
      <c r="M196" s="133" t="s">
        <v>78</v>
      </c>
      <c r="N196" s="133"/>
      <c r="O196" s="133" t="s">
        <v>79</v>
      </c>
      <c r="P196" s="133"/>
      <c r="Q196" s="133"/>
      <c r="R196" s="133" t="s">
        <v>80</v>
      </c>
      <c r="S196" s="133"/>
      <c r="T196" s="134" t="s">
        <v>69</v>
      </c>
      <c r="U196" s="134"/>
      <c r="V196" s="135"/>
    </row>
    <row r="197" spans="1:22" s="34" customFormat="1" x14ac:dyDescent="0.25">
      <c r="A197" s="132"/>
      <c r="B197" s="133"/>
      <c r="C197" s="133"/>
      <c r="D197" s="133"/>
      <c r="E197" s="133"/>
      <c r="F197" s="133"/>
      <c r="G197" s="133"/>
      <c r="H197" s="133"/>
      <c r="I197" s="133"/>
      <c r="J197" s="133"/>
      <c r="K197" s="133"/>
      <c r="L197" s="133"/>
      <c r="M197" s="133"/>
      <c r="N197" s="133"/>
      <c r="O197" s="133"/>
      <c r="P197" s="133"/>
      <c r="Q197" s="133"/>
      <c r="R197" s="133"/>
      <c r="S197" s="133"/>
      <c r="T197" s="134"/>
      <c r="U197" s="134"/>
      <c r="V197" s="135"/>
    </row>
    <row r="198" spans="1:22" s="34" customFormat="1" x14ac:dyDescent="0.25">
      <c r="A198" s="132"/>
      <c r="B198" s="133"/>
      <c r="C198" s="133"/>
      <c r="D198" s="133"/>
      <c r="E198" s="133"/>
      <c r="F198" s="133"/>
      <c r="G198" s="133"/>
      <c r="H198" s="133"/>
      <c r="I198" s="133"/>
      <c r="J198" s="133"/>
      <c r="K198" s="133"/>
      <c r="L198" s="133"/>
      <c r="M198" s="133"/>
      <c r="N198" s="133"/>
      <c r="O198" s="133"/>
      <c r="P198" s="133"/>
      <c r="Q198" s="133"/>
      <c r="R198" s="133"/>
      <c r="S198" s="133"/>
      <c r="T198" s="134"/>
      <c r="U198" s="134"/>
      <c r="V198" s="135"/>
    </row>
    <row r="199" spans="1:22" s="34" customFormat="1" x14ac:dyDescent="0.25">
      <c r="A199" s="132"/>
      <c r="B199" s="133"/>
      <c r="C199" s="133"/>
      <c r="D199" s="133"/>
      <c r="E199" s="133"/>
      <c r="F199" s="133"/>
      <c r="G199" s="133"/>
      <c r="H199" s="133"/>
      <c r="I199" s="133"/>
      <c r="J199" s="133"/>
      <c r="K199" s="133"/>
      <c r="L199" s="133"/>
      <c r="M199" s="133"/>
      <c r="N199" s="133"/>
      <c r="O199" s="133"/>
      <c r="P199" s="133"/>
      <c r="Q199" s="133"/>
      <c r="R199" s="133"/>
      <c r="S199" s="133"/>
      <c r="T199" s="134"/>
      <c r="U199" s="134"/>
      <c r="V199" s="135"/>
    </row>
    <row r="200" spans="1:22" s="34" customFormat="1" x14ac:dyDescent="0.25">
      <c r="A200" s="136" t="s">
        <v>71</v>
      </c>
      <c r="B200" s="137"/>
      <c r="C200" s="137"/>
      <c r="D200" s="137"/>
      <c r="E200" s="137"/>
      <c r="F200" s="137"/>
      <c r="G200" s="137"/>
      <c r="H200" s="137"/>
      <c r="I200" s="137"/>
      <c r="J200" s="137"/>
      <c r="K200" s="137"/>
      <c r="L200" s="137"/>
      <c r="M200" s="137"/>
      <c r="N200" s="137"/>
      <c r="O200" s="137"/>
      <c r="P200" s="137"/>
      <c r="Q200" s="137"/>
      <c r="R200" s="137"/>
      <c r="S200" s="137"/>
      <c r="T200" s="134"/>
      <c r="U200" s="134"/>
      <c r="V200" s="135"/>
    </row>
    <row r="201" spans="1:22" s="34" customFormat="1" x14ac:dyDescent="0.25">
      <c r="A201" s="19"/>
      <c r="B201" s="20"/>
      <c r="C201" s="20"/>
      <c r="D201" s="20"/>
      <c r="E201" s="20"/>
      <c r="F201" s="20"/>
      <c r="G201" s="20"/>
      <c r="H201" s="20"/>
      <c r="I201" s="20"/>
      <c r="J201" s="20"/>
      <c r="K201" s="20"/>
      <c r="L201" s="20"/>
      <c r="M201" s="20"/>
      <c r="N201" s="20"/>
      <c r="O201" s="20"/>
      <c r="P201" s="20"/>
      <c r="Q201" s="20"/>
      <c r="R201" s="20"/>
      <c r="S201" s="21"/>
      <c r="T201" s="22"/>
      <c r="U201" s="22"/>
      <c r="V201" s="23"/>
    </row>
    <row r="202" spans="1:22" s="34" customFormat="1" x14ac:dyDescent="0.25">
      <c r="A202" s="145" t="s">
        <v>81</v>
      </c>
      <c r="B202" s="146"/>
      <c r="C202" s="146"/>
      <c r="D202" s="146"/>
      <c r="E202" s="146"/>
      <c r="F202" s="146"/>
      <c r="G202" s="146"/>
      <c r="H202" s="146"/>
      <c r="I202" s="146"/>
      <c r="J202" s="146"/>
      <c r="K202" s="146"/>
      <c r="L202" s="146"/>
      <c r="M202" s="146"/>
      <c r="N202" s="146"/>
      <c r="O202" s="146"/>
      <c r="P202" s="146"/>
      <c r="Q202" s="146"/>
      <c r="R202" s="146"/>
      <c r="S202" s="146"/>
      <c r="T202" s="146"/>
      <c r="U202" s="146"/>
      <c r="V202" s="147"/>
    </row>
    <row r="203" spans="1:22" s="34" customFormat="1" x14ac:dyDescent="0.25">
      <c r="A203" s="132" t="s">
        <v>82</v>
      </c>
      <c r="B203" s="133"/>
      <c r="C203" s="133"/>
      <c r="D203" s="133"/>
      <c r="E203" s="133"/>
      <c r="F203" s="133"/>
      <c r="G203" s="133"/>
      <c r="H203" s="133"/>
      <c r="I203" s="133"/>
      <c r="J203" s="133" t="s">
        <v>83</v>
      </c>
      <c r="K203" s="133"/>
      <c r="L203" s="133" t="s">
        <v>84</v>
      </c>
      <c r="M203" s="133"/>
      <c r="N203" s="133" t="s">
        <v>85</v>
      </c>
      <c r="O203" s="133"/>
      <c r="P203" s="133"/>
      <c r="Q203" s="133" t="s">
        <v>68</v>
      </c>
      <c r="R203" s="133"/>
      <c r="S203" s="133"/>
      <c r="T203" s="134" t="s">
        <v>69</v>
      </c>
      <c r="U203" s="134"/>
      <c r="V203" s="135"/>
    </row>
    <row r="204" spans="1:22" s="34" customFormat="1" x14ac:dyDescent="0.25">
      <c r="A204" s="132" t="s">
        <v>86</v>
      </c>
      <c r="B204" s="133"/>
      <c r="C204" s="133"/>
      <c r="D204" s="133"/>
      <c r="E204" s="133"/>
      <c r="F204" s="133"/>
      <c r="G204" s="133"/>
      <c r="H204" s="133"/>
      <c r="I204" s="133"/>
      <c r="J204" s="148">
        <f>+J95</f>
        <v>171314.64448972844</v>
      </c>
      <c r="K204" s="133"/>
      <c r="L204" s="149">
        <v>1.8157000000000001</v>
      </c>
      <c r="M204" s="149"/>
      <c r="N204" s="134">
        <f>+(L204*J204)/8</f>
        <v>38881.999999999993</v>
      </c>
      <c r="O204" s="134"/>
      <c r="P204" s="134"/>
      <c r="Q204" s="133">
        <v>0.5</v>
      </c>
      <c r="R204" s="133"/>
      <c r="S204" s="133"/>
      <c r="T204" s="134">
        <f>+Q204*N204</f>
        <v>19440.999999999996</v>
      </c>
      <c r="U204" s="134"/>
      <c r="V204" s="135"/>
    </row>
    <row r="205" spans="1:22" s="34" customFormat="1" x14ac:dyDescent="0.25">
      <c r="A205" s="132"/>
      <c r="B205" s="133"/>
      <c r="C205" s="133"/>
      <c r="D205" s="133"/>
      <c r="E205" s="133"/>
      <c r="F205" s="133"/>
      <c r="G205" s="133"/>
      <c r="H205" s="133"/>
      <c r="I205" s="133"/>
      <c r="J205" s="133"/>
      <c r="K205" s="133"/>
      <c r="L205" s="133"/>
      <c r="M205" s="133"/>
      <c r="N205" s="133"/>
      <c r="O205" s="133"/>
      <c r="P205" s="133"/>
      <c r="Q205" s="133"/>
      <c r="R205" s="133"/>
      <c r="S205" s="133"/>
      <c r="T205" s="134"/>
      <c r="U205" s="134"/>
      <c r="V205" s="135"/>
    </row>
    <row r="206" spans="1:22" s="34" customFormat="1" x14ac:dyDescent="0.25">
      <c r="A206" s="132"/>
      <c r="B206" s="133"/>
      <c r="C206" s="133"/>
      <c r="D206" s="133"/>
      <c r="E206" s="133"/>
      <c r="F206" s="133"/>
      <c r="G206" s="133"/>
      <c r="H206" s="133"/>
      <c r="I206" s="133"/>
      <c r="J206" s="133"/>
      <c r="K206" s="133"/>
      <c r="L206" s="133"/>
      <c r="M206" s="133"/>
      <c r="N206" s="133"/>
      <c r="O206" s="133"/>
      <c r="P206" s="133"/>
      <c r="Q206" s="133"/>
      <c r="R206" s="133"/>
      <c r="S206" s="133"/>
      <c r="T206" s="134"/>
      <c r="U206" s="134"/>
      <c r="V206" s="135"/>
    </row>
    <row r="207" spans="1:22" s="34" customFormat="1" x14ac:dyDescent="0.25">
      <c r="A207" s="136" t="s">
        <v>71</v>
      </c>
      <c r="B207" s="137"/>
      <c r="C207" s="137"/>
      <c r="D207" s="137"/>
      <c r="E207" s="137"/>
      <c r="F207" s="137"/>
      <c r="G207" s="137"/>
      <c r="H207" s="137"/>
      <c r="I207" s="137"/>
      <c r="J207" s="137"/>
      <c r="K207" s="137"/>
      <c r="L207" s="137"/>
      <c r="M207" s="137"/>
      <c r="N207" s="137"/>
      <c r="O207" s="137"/>
      <c r="P207" s="137"/>
      <c r="Q207" s="137"/>
      <c r="R207" s="137"/>
      <c r="S207" s="137"/>
      <c r="T207" s="134">
        <f>+T204</f>
        <v>19440.999999999996</v>
      </c>
      <c r="U207" s="134"/>
      <c r="V207" s="135"/>
    </row>
    <row r="208" spans="1:22" s="43" customFormat="1" x14ac:dyDescent="0.2">
      <c r="A208" s="136" t="s">
        <v>15</v>
      </c>
      <c r="B208" s="137"/>
      <c r="C208" s="137"/>
      <c r="D208" s="137"/>
      <c r="E208" s="137"/>
      <c r="F208" s="137"/>
      <c r="G208" s="137"/>
      <c r="H208" s="137"/>
      <c r="I208" s="137"/>
      <c r="J208" s="137"/>
      <c r="K208" s="137"/>
      <c r="L208" s="137"/>
      <c r="M208" s="137"/>
      <c r="N208" s="137"/>
      <c r="O208" s="137"/>
      <c r="P208" s="137"/>
      <c r="Q208" s="137"/>
      <c r="R208" s="137"/>
      <c r="S208" s="137"/>
      <c r="T208" s="134">
        <f>ROUND(T207+T200+T193+T186,0)</f>
        <v>41124</v>
      </c>
      <c r="U208" s="134"/>
      <c r="V208" s="135"/>
    </row>
    <row r="209" spans="1:22" s="43" customFormat="1" x14ac:dyDescent="0.2">
      <c r="A209" s="44" t="s">
        <v>87</v>
      </c>
      <c r="B209" s="45">
        <f>+'[1]CARGA PRESTACIONAL'!$E$40</f>
        <v>0.29949999999999999</v>
      </c>
      <c r="C209" s="46"/>
      <c r="D209" s="47"/>
      <c r="E209" s="48"/>
      <c r="F209" s="46"/>
      <c r="G209" s="46"/>
      <c r="H209" s="46"/>
      <c r="I209" s="46"/>
      <c r="J209" s="46"/>
      <c r="K209" s="46"/>
      <c r="L209" s="46"/>
      <c r="M209" s="47"/>
      <c r="N209" s="18"/>
      <c r="O209" s="18"/>
      <c r="P209" s="18"/>
      <c r="Q209" s="18"/>
      <c r="R209" s="18"/>
      <c r="S209" s="18" t="s">
        <v>19</v>
      </c>
      <c r="T209" s="134">
        <f>+T208*B209</f>
        <v>12316.637999999999</v>
      </c>
      <c r="U209" s="134"/>
      <c r="V209" s="135"/>
    </row>
    <row r="210" spans="1:22" s="43" customFormat="1" x14ac:dyDescent="0.2">
      <c r="A210" s="138" t="s">
        <v>88</v>
      </c>
      <c r="B210" s="139"/>
      <c r="C210" s="139"/>
      <c r="D210" s="139"/>
      <c r="E210" s="139"/>
      <c r="F210" s="139"/>
      <c r="G210" s="139"/>
      <c r="H210" s="139"/>
      <c r="I210" s="139"/>
      <c r="J210" s="139"/>
      <c r="K210" s="139"/>
      <c r="L210" s="139"/>
      <c r="M210" s="139"/>
      <c r="N210" s="139"/>
      <c r="O210" s="139"/>
      <c r="P210" s="139"/>
      <c r="Q210" s="139"/>
      <c r="R210" s="139"/>
      <c r="S210" s="139"/>
      <c r="T210" s="140">
        <f>+T209+T208</f>
        <v>53440.637999999999</v>
      </c>
      <c r="U210" s="140"/>
      <c r="V210" s="141"/>
    </row>
    <row r="211" spans="1:22" s="43" customFormat="1" x14ac:dyDescent="0.2">
      <c r="A211" s="138" t="s">
        <v>89</v>
      </c>
      <c r="B211" s="139"/>
      <c r="C211" s="139"/>
      <c r="D211" s="139"/>
      <c r="E211" s="139"/>
      <c r="F211" s="139"/>
      <c r="G211" s="139"/>
      <c r="H211" s="139"/>
      <c r="I211" s="139"/>
      <c r="J211" s="139"/>
      <c r="K211" s="139"/>
      <c r="L211" s="139"/>
      <c r="M211" s="139"/>
      <c r="N211" s="139"/>
      <c r="O211" s="139"/>
      <c r="P211" s="139"/>
      <c r="Q211" s="139"/>
      <c r="R211" s="139"/>
      <c r="S211" s="139"/>
      <c r="T211" s="140">
        <f>ROUND(T210*T179,0)</f>
        <v>7000724</v>
      </c>
      <c r="U211" s="140"/>
      <c r="V211" s="141"/>
    </row>
    <row r="212" spans="1:22" s="43" customFormat="1" x14ac:dyDescent="0.2">
      <c r="A212" s="49"/>
      <c r="B212" s="29"/>
      <c r="C212" s="29"/>
      <c r="D212" s="29"/>
      <c r="E212" s="29"/>
      <c r="F212" s="29"/>
      <c r="G212" s="29"/>
      <c r="H212" s="29"/>
      <c r="I212" s="29"/>
      <c r="J212" s="29"/>
      <c r="K212" s="29"/>
      <c r="L212" s="29"/>
      <c r="M212" s="29"/>
      <c r="N212" s="29"/>
      <c r="O212" s="29"/>
      <c r="P212" s="29"/>
      <c r="Q212" s="29"/>
      <c r="R212" s="29"/>
      <c r="S212" s="29"/>
      <c r="T212" s="50"/>
      <c r="U212" s="50"/>
      <c r="V212" s="51"/>
    </row>
    <row r="213" spans="1:22" s="34" customFormat="1" ht="43.5" customHeight="1" x14ac:dyDescent="0.25">
      <c r="A213" s="142" t="s">
        <v>121</v>
      </c>
      <c r="B213" s="143"/>
      <c r="C213" s="143"/>
      <c r="D213" s="143"/>
      <c r="E213" s="143"/>
      <c r="F213" s="143"/>
      <c r="G213" s="143"/>
      <c r="H213" s="143"/>
      <c r="I213" s="143"/>
      <c r="J213" s="143"/>
      <c r="K213" s="143"/>
      <c r="L213" s="143"/>
      <c r="M213" s="143"/>
      <c r="N213" s="143"/>
      <c r="O213" s="143"/>
      <c r="P213" s="143"/>
      <c r="Q213" s="143"/>
      <c r="R213" s="143"/>
      <c r="S213" s="143"/>
      <c r="T213" s="143"/>
      <c r="U213" s="143"/>
      <c r="V213" s="144"/>
    </row>
    <row r="214" spans="1:22" s="34" customFormat="1" x14ac:dyDescent="0.25">
      <c r="A214" s="24"/>
      <c r="B214" s="25"/>
      <c r="C214" s="25"/>
      <c r="D214" s="25"/>
      <c r="E214" s="25"/>
      <c r="F214" s="25"/>
      <c r="G214" s="25"/>
      <c r="H214" s="25"/>
      <c r="I214" s="25"/>
      <c r="J214" s="25"/>
      <c r="K214" s="25"/>
      <c r="L214" s="25"/>
      <c r="M214" s="25"/>
      <c r="N214" s="25"/>
      <c r="O214" s="25"/>
      <c r="P214" s="25"/>
      <c r="Q214" s="25"/>
      <c r="R214" s="25"/>
      <c r="S214" s="26"/>
      <c r="T214" s="27"/>
      <c r="U214" s="27"/>
      <c r="V214" s="28"/>
    </row>
    <row r="215" spans="1:22" s="34" customFormat="1" ht="46.5" customHeight="1" x14ac:dyDescent="0.25">
      <c r="A215" s="24"/>
      <c r="B215" s="25"/>
      <c r="C215" s="25"/>
      <c r="D215" s="29"/>
      <c r="E215" s="30" t="s">
        <v>90</v>
      </c>
      <c r="F215" s="54"/>
      <c r="G215" s="54"/>
      <c r="H215" s="54"/>
      <c r="I215" s="54"/>
      <c r="J215" s="54"/>
      <c r="K215" s="54"/>
      <c r="L215" s="54"/>
      <c r="M215" s="55"/>
      <c r="N215" s="25"/>
      <c r="O215" s="25"/>
      <c r="P215" s="25"/>
      <c r="Q215" s="25"/>
      <c r="R215" s="25"/>
      <c r="S215" s="26"/>
      <c r="T215" s="27"/>
      <c r="U215" s="27"/>
      <c r="V215" s="28"/>
    </row>
    <row r="216" spans="1:22" s="34" customFormat="1" x14ac:dyDescent="0.25">
      <c r="A216" s="24"/>
      <c r="B216" s="25"/>
      <c r="C216" s="25"/>
      <c r="D216" s="25"/>
      <c r="E216" s="131" t="s">
        <v>105</v>
      </c>
      <c r="F216" s="131"/>
      <c r="G216" s="131"/>
      <c r="H216" s="131"/>
      <c r="I216" s="131"/>
      <c r="J216" s="131"/>
      <c r="K216" s="131"/>
      <c r="L216" s="131"/>
      <c r="M216" s="131"/>
      <c r="N216" s="57"/>
      <c r="O216" s="57"/>
      <c r="P216" s="25"/>
      <c r="Q216" s="25"/>
      <c r="R216" s="25"/>
      <c r="S216" s="26"/>
      <c r="T216" s="27"/>
      <c r="U216" s="27"/>
      <c r="V216" s="28"/>
    </row>
    <row r="217" spans="1:22" s="34" customFormat="1" x14ac:dyDescent="0.25">
      <c r="A217" s="24"/>
      <c r="B217" s="25"/>
      <c r="C217" s="25"/>
      <c r="D217" s="25"/>
      <c r="E217" s="131"/>
      <c r="F217" s="131"/>
      <c r="G217" s="131"/>
      <c r="H217" s="131"/>
      <c r="I217" s="131"/>
      <c r="J217" s="131"/>
      <c r="K217" s="131"/>
      <c r="L217" s="131"/>
      <c r="M217" s="131"/>
      <c r="N217" s="57"/>
      <c r="O217" s="57"/>
      <c r="P217" s="25"/>
      <c r="Q217" s="25"/>
      <c r="R217" s="25"/>
      <c r="S217" s="26"/>
      <c r="T217" s="27"/>
      <c r="U217" s="27"/>
      <c r="V217" s="28"/>
    </row>
    <row r="218" spans="1:22" s="34" customFormat="1" ht="14.25" thickBot="1" x14ac:dyDescent="0.3">
      <c r="A218" s="58"/>
      <c r="B218" s="59"/>
      <c r="C218" s="59"/>
      <c r="D218" s="59"/>
      <c r="E218" s="59"/>
      <c r="F218" s="60"/>
      <c r="G218" s="60"/>
      <c r="H218" s="60"/>
      <c r="I218" s="60"/>
      <c r="J218" s="60"/>
      <c r="K218" s="60"/>
      <c r="L218" s="59"/>
      <c r="M218" s="59"/>
      <c r="N218" s="59"/>
      <c r="O218" s="59"/>
      <c r="P218" s="59"/>
      <c r="Q218" s="59"/>
      <c r="R218" s="59"/>
      <c r="S218" s="59"/>
      <c r="T218" s="61"/>
      <c r="U218" s="61"/>
      <c r="V218" s="62"/>
    </row>
    <row r="219" spans="1:22" ht="14.25" thickBot="1" x14ac:dyDescent="0.3"/>
    <row r="220" spans="1:22" s="32" customFormat="1" ht="30" customHeight="1" x14ac:dyDescent="0.25">
      <c r="A220" s="154"/>
      <c r="B220" s="155"/>
      <c r="C220" s="155"/>
      <c r="D220" s="156"/>
      <c r="E220" s="163" t="s">
        <v>92</v>
      </c>
      <c r="F220" s="164"/>
      <c r="G220" s="164"/>
      <c r="H220" s="164"/>
      <c r="I220" s="164"/>
      <c r="J220" s="164"/>
      <c r="K220" s="164"/>
      <c r="L220" s="164"/>
      <c r="M220" s="164"/>
      <c r="N220" s="164"/>
      <c r="O220" s="164"/>
      <c r="P220" s="164"/>
      <c r="Q220" s="164"/>
      <c r="R220" s="164"/>
      <c r="S220" s="165"/>
      <c r="T220" s="169" t="s">
        <v>47</v>
      </c>
      <c r="U220" s="170"/>
      <c r="V220" s="171"/>
    </row>
    <row r="221" spans="1:22" s="32" customFormat="1" ht="30" customHeight="1" thickBot="1" x14ac:dyDescent="0.3">
      <c r="A221" s="157"/>
      <c r="B221" s="158"/>
      <c r="C221" s="158"/>
      <c r="D221" s="159"/>
      <c r="E221" s="166"/>
      <c r="F221" s="167"/>
      <c r="G221" s="167"/>
      <c r="H221" s="167"/>
      <c r="I221" s="167"/>
      <c r="J221" s="167"/>
      <c r="K221" s="167"/>
      <c r="L221" s="167"/>
      <c r="M221" s="167"/>
      <c r="N221" s="167"/>
      <c r="O221" s="167"/>
      <c r="P221" s="167"/>
      <c r="Q221" s="167"/>
      <c r="R221" s="167"/>
      <c r="S221" s="168"/>
      <c r="T221" s="172"/>
      <c r="U221" s="173"/>
      <c r="V221" s="174"/>
    </row>
    <row r="222" spans="1:22" s="32" customFormat="1" ht="5.0999999999999996" customHeight="1" thickBot="1" x14ac:dyDescent="0.25">
      <c r="A222" s="157"/>
      <c r="B222" s="158"/>
      <c r="C222" s="158"/>
      <c r="D222" s="159"/>
      <c r="E222" s="175"/>
      <c r="F222" s="176"/>
      <c r="G222" s="176"/>
      <c r="H222" s="176"/>
      <c r="I222" s="176"/>
      <c r="J222" s="176"/>
      <c r="K222" s="176"/>
      <c r="L222" s="176"/>
      <c r="M222" s="176"/>
      <c r="N222" s="176"/>
      <c r="O222" s="176"/>
      <c r="P222" s="176"/>
      <c r="Q222" s="176"/>
      <c r="R222" s="176"/>
      <c r="S222" s="176"/>
      <c r="T222" s="176"/>
      <c r="U222" s="176"/>
      <c r="V222" s="177"/>
    </row>
    <row r="223" spans="1:22" s="32" customFormat="1" ht="24.95" customHeight="1" thickBot="1" x14ac:dyDescent="0.3">
      <c r="A223" s="157"/>
      <c r="B223" s="158"/>
      <c r="C223" s="158"/>
      <c r="D223" s="159"/>
      <c r="E223" s="178" t="s">
        <v>48</v>
      </c>
      <c r="F223" s="179"/>
      <c r="G223" s="179"/>
      <c r="H223" s="179"/>
      <c r="I223" s="179"/>
      <c r="J223" s="179"/>
      <c r="K223" s="179"/>
      <c r="L223" s="179"/>
      <c r="M223" s="179"/>
      <c r="N223" s="179"/>
      <c r="O223" s="179"/>
      <c r="P223" s="179"/>
      <c r="Q223" s="179"/>
      <c r="R223" s="179"/>
      <c r="S223" s="179"/>
      <c r="T223" s="179"/>
      <c r="U223" s="179"/>
      <c r="V223" s="180"/>
    </row>
    <row r="224" spans="1:22" s="32" customFormat="1" ht="5.0999999999999996" customHeight="1" thickBot="1" x14ac:dyDescent="0.3">
      <c r="A224" s="160"/>
      <c r="B224" s="161"/>
      <c r="C224" s="161"/>
      <c r="D224" s="162"/>
      <c r="E224" s="181"/>
      <c r="F224" s="182"/>
      <c r="G224" s="182"/>
      <c r="H224" s="182"/>
      <c r="I224" s="182"/>
      <c r="J224" s="182"/>
      <c r="K224" s="182"/>
      <c r="L224" s="182"/>
      <c r="M224" s="182"/>
      <c r="N224" s="182"/>
      <c r="O224" s="182"/>
      <c r="P224" s="182"/>
      <c r="Q224" s="182"/>
      <c r="R224" s="182"/>
      <c r="S224" s="182"/>
      <c r="T224" s="182"/>
      <c r="U224" s="182"/>
      <c r="V224" s="183"/>
    </row>
    <row r="225" spans="1:39" s="34" customFormat="1" x14ac:dyDescent="0.25">
      <c r="A225" s="211" t="s">
        <v>49</v>
      </c>
      <c r="B225" s="212"/>
      <c r="C225" s="212"/>
      <c r="D225" s="212"/>
      <c r="E225" s="212"/>
      <c r="F225" s="212"/>
      <c r="G225" s="212"/>
      <c r="H225" s="212"/>
      <c r="I225" s="212"/>
      <c r="J225" s="212"/>
      <c r="K225" s="212"/>
      <c r="L225" s="212"/>
      <c r="M225" s="212"/>
      <c r="N225" s="212"/>
      <c r="O225" s="212"/>
      <c r="P225" s="212"/>
      <c r="Q225" s="212"/>
      <c r="R225" s="212"/>
      <c r="S225" s="212"/>
      <c r="T225" s="212"/>
      <c r="U225" s="212"/>
      <c r="V225" s="213"/>
      <c r="AE225" s="35"/>
      <c r="AF225" s="35"/>
      <c r="AG225" s="35"/>
      <c r="AH225" s="35"/>
      <c r="AI225" s="35"/>
      <c r="AJ225" s="35"/>
      <c r="AK225" s="35"/>
      <c r="AL225" s="35"/>
      <c r="AM225" s="35"/>
    </row>
    <row r="226" spans="1:39" s="34" customFormat="1" x14ac:dyDescent="0.25">
      <c r="A226" s="184" t="s">
        <v>50</v>
      </c>
      <c r="B226" s="185"/>
      <c r="C226" s="185"/>
      <c r="D226" s="185"/>
      <c r="E226" s="36" t="s">
        <v>51</v>
      </c>
      <c r="F226" s="37"/>
      <c r="G226" s="37"/>
      <c r="H226" s="37"/>
      <c r="I226" s="37"/>
      <c r="J226" s="186" t="s">
        <v>52</v>
      </c>
      <c r="K226" s="186"/>
      <c r="L226" s="186"/>
      <c r="M226" s="186"/>
      <c r="N226" s="186"/>
      <c r="O226" s="186"/>
      <c r="P226" s="186" t="s">
        <v>53</v>
      </c>
      <c r="Q226" s="186"/>
      <c r="R226" s="186"/>
      <c r="S226" s="186"/>
      <c r="T226" s="186"/>
      <c r="U226" s="186"/>
      <c r="V226" s="187"/>
      <c r="AE226" s="35"/>
      <c r="AF226" s="35"/>
      <c r="AG226" s="35"/>
      <c r="AH226" s="35"/>
      <c r="AI226" s="35"/>
      <c r="AJ226" s="35"/>
      <c r="AK226" s="35"/>
      <c r="AL226" s="35"/>
      <c r="AM226" s="35"/>
    </row>
    <row r="227" spans="1:39" s="34" customFormat="1" ht="30.75" customHeight="1" x14ac:dyDescent="0.25">
      <c r="A227" s="188" t="s">
        <v>54</v>
      </c>
      <c r="B227" s="189"/>
      <c r="C227" s="189"/>
      <c r="D227" s="190"/>
      <c r="E227" s="191" t="s">
        <v>24</v>
      </c>
      <c r="F227" s="191"/>
      <c r="G227" s="191"/>
      <c r="H227" s="191"/>
      <c r="I227" s="191"/>
      <c r="J227" s="191"/>
      <c r="K227" s="191"/>
      <c r="L227" s="191"/>
      <c r="M227" s="191"/>
      <c r="N227" s="191"/>
      <c r="O227" s="191"/>
      <c r="P227" s="191"/>
      <c r="Q227" s="191"/>
      <c r="R227" s="191"/>
      <c r="S227" s="191"/>
      <c r="T227" s="191"/>
      <c r="U227" s="191"/>
      <c r="V227" s="192"/>
    </row>
    <row r="228" spans="1:39" s="34" customFormat="1" x14ac:dyDescent="0.25">
      <c r="A228" s="193" t="s">
        <v>55</v>
      </c>
      <c r="B228" s="194"/>
      <c r="C228" s="194"/>
      <c r="D228" s="194"/>
      <c r="E228" s="195"/>
      <c r="F228" s="195"/>
      <c r="G228" s="195"/>
      <c r="H228" s="195"/>
      <c r="I228" s="195"/>
      <c r="J228" s="195"/>
      <c r="K228" s="195"/>
      <c r="L228" s="195"/>
      <c r="M228" s="195"/>
      <c r="N228" s="195"/>
      <c r="O228" s="195"/>
      <c r="P228" s="195"/>
      <c r="Q228" s="195"/>
      <c r="R228" s="195"/>
      <c r="S228" s="195"/>
      <c r="T228" s="195"/>
      <c r="U228" s="195"/>
      <c r="V228" s="196"/>
    </row>
    <row r="229" spans="1:39" s="34" customFormat="1" x14ac:dyDescent="0.25">
      <c r="A229" s="193" t="s">
        <v>56</v>
      </c>
      <c r="B229" s="194"/>
      <c r="C229" s="194"/>
      <c r="D229" s="194"/>
      <c r="E229" s="195"/>
      <c r="F229" s="195"/>
      <c r="G229" s="195"/>
      <c r="H229" s="195"/>
      <c r="I229" s="195"/>
      <c r="J229" s="195"/>
      <c r="K229" s="195"/>
      <c r="L229" s="195"/>
      <c r="M229" s="195"/>
      <c r="N229" s="195"/>
      <c r="O229" s="195"/>
      <c r="P229" s="195"/>
      <c r="Q229" s="195"/>
      <c r="R229" s="195"/>
      <c r="S229" s="195"/>
      <c r="T229" s="195"/>
      <c r="U229" s="195"/>
      <c r="V229" s="196"/>
    </row>
    <row r="230" spans="1:39" s="34" customFormat="1" x14ac:dyDescent="0.25">
      <c r="A230" s="193" t="s">
        <v>57</v>
      </c>
      <c r="B230" s="194"/>
      <c r="C230" s="194"/>
      <c r="D230" s="194"/>
      <c r="E230" s="195"/>
      <c r="F230" s="195"/>
      <c r="G230" s="195"/>
      <c r="H230" s="195"/>
      <c r="I230" s="195"/>
      <c r="J230" s="195"/>
      <c r="K230" s="195"/>
      <c r="L230" s="195"/>
      <c r="M230" s="195"/>
      <c r="N230" s="195"/>
      <c r="O230" s="195"/>
      <c r="P230" s="195"/>
      <c r="Q230" s="195"/>
      <c r="R230" s="195"/>
      <c r="S230" s="195"/>
      <c r="T230" s="195"/>
      <c r="U230" s="195"/>
      <c r="V230" s="196"/>
    </row>
    <row r="231" spans="1:39" s="34" customFormat="1" x14ac:dyDescent="0.25">
      <c r="A231" s="38"/>
      <c r="B231" s="39"/>
      <c r="C231" s="39"/>
      <c r="D231" s="40"/>
      <c r="E231" s="40"/>
      <c r="F231" s="40"/>
      <c r="G231" s="40"/>
      <c r="H231" s="40"/>
      <c r="I231" s="40"/>
      <c r="J231" s="40"/>
      <c r="K231" s="40"/>
      <c r="L231" s="40"/>
      <c r="M231" s="40"/>
      <c r="N231" s="40"/>
      <c r="O231" s="40"/>
      <c r="P231" s="40"/>
      <c r="Q231" s="40"/>
      <c r="R231" s="40"/>
      <c r="S231" s="40"/>
      <c r="T231" s="27"/>
      <c r="U231" s="27"/>
      <c r="V231" s="28"/>
    </row>
    <row r="232" spans="1:39" s="34" customFormat="1" x14ac:dyDescent="0.25">
      <c r="A232" s="150" t="s">
        <v>58</v>
      </c>
      <c r="B232" s="151"/>
      <c r="C232" s="151"/>
      <c r="D232" s="151"/>
      <c r="E232" s="151"/>
      <c r="F232" s="151"/>
      <c r="G232" s="151"/>
      <c r="H232" s="151"/>
      <c r="I232" s="151"/>
      <c r="J232" s="151"/>
      <c r="K232" s="151"/>
      <c r="L232" s="151"/>
      <c r="M232" s="151"/>
      <c r="N232" s="151"/>
      <c r="O232" s="151"/>
      <c r="P232" s="151"/>
      <c r="Q232" s="151"/>
      <c r="R232" s="151"/>
      <c r="S232" s="151"/>
      <c r="T232" s="151"/>
      <c r="U232" s="151"/>
      <c r="V232" s="197"/>
    </row>
    <row r="233" spans="1:39" s="34" customFormat="1" x14ac:dyDescent="0.25">
      <c r="A233" s="198" t="s">
        <v>59</v>
      </c>
      <c r="B233" s="199"/>
      <c r="C233" s="199" t="s">
        <v>60</v>
      </c>
      <c r="D233" s="199"/>
      <c r="E233" s="199"/>
      <c r="F233" s="199"/>
      <c r="G233" s="199"/>
      <c r="H233" s="199"/>
      <c r="I233" s="199"/>
      <c r="J233" s="199"/>
      <c r="K233" s="199"/>
      <c r="L233" s="199"/>
      <c r="M233" s="199"/>
      <c r="N233" s="199"/>
      <c r="O233" s="199"/>
      <c r="P233" s="199"/>
      <c r="Q233" s="199"/>
      <c r="R233" s="199" t="s">
        <v>61</v>
      </c>
      <c r="S233" s="199"/>
      <c r="T233" s="200" t="s">
        <v>62</v>
      </c>
      <c r="U233" s="200"/>
      <c r="V233" s="201"/>
    </row>
    <row r="234" spans="1:39" s="34" customFormat="1" ht="64.5" customHeight="1" x14ac:dyDescent="0.25">
      <c r="A234" s="214">
        <v>4</v>
      </c>
      <c r="B234" s="215"/>
      <c r="C234" s="204" t="str">
        <f>+'OFERTA ECONOMICA'!B66</f>
        <v xml:space="preserve">MANTENIMIENTO Y LIMPIEZA DE PUNTOS DE DESAGUE  (LAVAMANOS,ORINALES, INODOROS,DUCHAS), SONDEO DE SIFONES Y TUBERÍA INCLUYE CAMBIO DE LLAVES, Y  RETIRO DE MATERIAL INCRUSTADO EN LA RED SANITARIA,(MEDIANTE LA APLICACIÓN DE SUSTANCIAS QUÍMICAS QUE PERMITAN LA DEGRADACIÓN Y EVACUACIÓN DE OBSTRUCCIONES </v>
      </c>
      <c r="D234" s="205"/>
      <c r="E234" s="205"/>
      <c r="F234" s="205"/>
      <c r="G234" s="205"/>
      <c r="H234" s="205"/>
      <c r="I234" s="205"/>
      <c r="J234" s="205"/>
      <c r="K234" s="205"/>
      <c r="L234" s="205"/>
      <c r="M234" s="205"/>
      <c r="N234" s="205"/>
      <c r="O234" s="205"/>
      <c r="P234" s="205"/>
      <c r="Q234" s="205"/>
      <c r="R234" s="205" t="s">
        <v>106</v>
      </c>
      <c r="S234" s="205"/>
      <c r="T234" s="206">
        <f>+'OFERTA ECONOMICA'!C66</f>
        <v>115</v>
      </c>
      <c r="U234" s="206"/>
      <c r="V234" s="207"/>
    </row>
    <row r="235" spans="1:39" s="34" customFormat="1" x14ac:dyDescent="0.25">
      <c r="A235" s="41"/>
      <c r="B235" s="40"/>
      <c r="C235" s="40"/>
      <c r="D235" s="40"/>
      <c r="E235" s="40"/>
      <c r="F235" s="40"/>
      <c r="G235" s="40"/>
      <c r="H235" s="40"/>
      <c r="I235" s="40"/>
      <c r="J235" s="40"/>
      <c r="K235" s="40"/>
      <c r="L235" s="40"/>
      <c r="M235" s="40"/>
      <c r="N235" s="40"/>
      <c r="O235" s="40"/>
      <c r="P235" s="40"/>
      <c r="Q235" s="40"/>
      <c r="R235" s="40"/>
      <c r="S235" s="40"/>
      <c r="T235" s="27"/>
      <c r="U235" s="27"/>
      <c r="V235" s="28"/>
    </row>
    <row r="236" spans="1:39" s="34" customFormat="1" x14ac:dyDescent="0.25">
      <c r="A236" s="145" t="s">
        <v>64</v>
      </c>
      <c r="B236" s="146"/>
      <c r="C236" s="146"/>
      <c r="D236" s="146"/>
      <c r="E236" s="146"/>
      <c r="F236" s="146"/>
      <c r="G236" s="146"/>
      <c r="H236" s="146"/>
      <c r="I236" s="146"/>
      <c r="J236" s="146"/>
      <c r="K236" s="146"/>
      <c r="L236" s="146"/>
      <c r="M236" s="146"/>
      <c r="N236" s="146"/>
      <c r="O236" s="146"/>
      <c r="P236" s="146"/>
      <c r="Q236" s="146"/>
      <c r="R236" s="146"/>
      <c r="S236" s="146"/>
      <c r="T236" s="146"/>
      <c r="U236" s="146"/>
      <c r="V236" s="147"/>
    </row>
    <row r="237" spans="1:39" s="34" customFormat="1" x14ac:dyDescent="0.25">
      <c r="A237" s="132" t="s">
        <v>60</v>
      </c>
      <c r="B237" s="133"/>
      <c r="C237" s="133"/>
      <c r="D237" s="133"/>
      <c r="E237" s="133"/>
      <c r="F237" s="133"/>
      <c r="G237" s="133"/>
      <c r="H237" s="133" t="s">
        <v>65</v>
      </c>
      <c r="I237" s="133"/>
      <c r="J237" s="133"/>
      <c r="K237" s="133" t="s">
        <v>66</v>
      </c>
      <c r="L237" s="133"/>
      <c r="M237" s="133"/>
      <c r="N237" s="133"/>
      <c r="O237" s="133" t="s">
        <v>67</v>
      </c>
      <c r="P237" s="133"/>
      <c r="Q237" s="133"/>
      <c r="R237" s="133" t="s">
        <v>68</v>
      </c>
      <c r="S237" s="133"/>
      <c r="T237" s="134" t="s">
        <v>69</v>
      </c>
      <c r="U237" s="134"/>
      <c r="V237" s="135"/>
    </row>
    <row r="238" spans="1:39" s="34" customFormat="1" x14ac:dyDescent="0.25">
      <c r="A238" s="132"/>
      <c r="B238" s="133"/>
      <c r="C238" s="133"/>
      <c r="D238" s="133"/>
      <c r="E238" s="133"/>
      <c r="F238" s="133"/>
      <c r="G238" s="133"/>
      <c r="H238" s="133"/>
      <c r="I238" s="133"/>
      <c r="J238" s="133"/>
      <c r="K238" s="133"/>
      <c r="L238" s="133"/>
      <c r="M238" s="133"/>
      <c r="N238" s="133"/>
      <c r="O238" s="153"/>
      <c r="P238" s="153"/>
      <c r="Q238" s="153"/>
      <c r="R238" s="133"/>
      <c r="S238" s="133"/>
      <c r="T238" s="134"/>
      <c r="U238" s="134"/>
      <c r="V238" s="135"/>
    </row>
    <row r="239" spans="1:39" s="34" customFormat="1" x14ac:dyDescent="0.25">
      <c r="A239" s="132" t="s">
        <v>70</v>
      </c>
      <c r="B239" s="133"/>
      <c r="C239" s="133"/>
      <c r="D239" s="133"/>
      <c r="E239" s="133"/>
      <c r="F239" s="133"/>
      <c r="G239" s="133"/>
      <c r="H239" s="133"/>
      <c r="I239" s="133"/>
      <c r="J239" s="133"/>
      <c r="K239" s="133"/>
      <c r="L239" s="133"/>
      <c r="M239" s="133"/>
      <c r="N239" s="133"/>
      <c r="O239" s="153"/>
      <c r="P239" s="153"/>
      <c r="Q239" s="153"/>
      <c r="R239" s="209">
        <v>0.03</v>
      </c>
      <c r="S239" s="210"/>
      <c r="T239" s="134">
        <f>+R239*T259</f>
        <v>583.2299999999999</v>
      </c>
      <c r="U239" s="134"/>
      <c r="V239" s="135"/>
    </row>
    <row r="240" spans="1:39" s="34" customFormat="1" x14ac:dyDescent="0.25">
      <c r="A240" s="132"/>
      <c r="B240" s="133"/>
      <c r="C240" s="133"/>
      <c r="D240" s="133"/>
      <c r="E240" s="133"/>
      <c r="F240" s="133"/>
      <c r="G240" s="133"/>
      <c r="H240" s="133"/>
      <c r="I240" s="133"/>
      <c r="J240" s="133"/>
      <c r="K240" s="133"/>
      <c r="L240" s="133"/>
      <c r="M240" s="133"/>
      <c r="N240" s="133"/>
      <c r="O240" s="133"/>
      <c r="P240" s="133"/>
      <c r="Q240" s="133"/>
      <c r="R240" s="133"/>
      <c r="S240" s="133"/>
      <c r="T240" s="134"/>
      <c r="U240" s="134"/>
      <c r="V240" s="135"/>
    </row>
    <row r="241" spans="1:22" s="34" customFormat="1" x14ac:dyDescent="0.25">
      <c r="A241" s="136" t="s">
        <v>71</v>
      </c>
      <c r="B241" s="137"/>
      <c r="C241" s="137"/>
      <c r="D241" s="137"/>
      <c r="E241" s="137"/>
      <c r="F241" s="137"/>
      <c r="G241" s="137"/>
      <c r="H241" s="137"/>
      <c r="I241" s="137"/>
      <c r="J241" s="137"/>
      <c r="K241" s="137"/>
      <c r="L241" s="137"/>
      <c r="M241" s="137"/>
      <c r="N241" s="137"/>
      <c r="O241" s="137"/>
      <c r="P241" s="137"/>
      <c r="Q241" s="137"/>
      <c r="R241" s="137"/>
      <c r="S241" s="137"/>
      <c r="T241" s="134">
        <f>+T239+T238</f>
        <v>583.2299999999999</v>
      </c>
      <c r="U241" s="134"/>
      <c r="V241" s="135"/>
    </row>
    <row r="242" spans="1:22" s="34" customFormat="1" x14ac:dyDescent="0.25">
      <c r="A242" s="19"/>
      <c r="B242" s="20"/>
      <c r="C242" s="20"/>
      <c r="D242" s="20"/>
      <c r="E242" s="20"/>
      <c r="F242" s="20"/>
      <c r="G242" s="20"/>
      <c r="H242" s="20"/>
      <c r="I242" s="20"/>
      <c r="J242" s="20"/>
      <c r="K242" s="20"/>
      <c r="L242" s="20"/>
      <c r="M242" s="20"/>
      <c r="N242" s="20"/>
      <c r="O242" s="20"/>
      <c r="P242" s="20"/>
      <c r="Q242" s="20"/>
      <c r="R242" s="20"/>
      <c r="S242" s="21"/>
      <c r="T242" s="22"/>
      <c r="U242" s="22"/>
      <c r="V242" s="23"/>
    </row>
    <row r="243" spans="1:22" s="34" customFormat="1" x14ac:dyDescent="0.25">
      <c r="A243" s="145" t="s">
        <v>72</v>
      </c>
      <c r="B243" s="146"/>
      <c r="C243" s="146"/>
      <c r="D243" s="146"/>
      <c r="E243" s="146"/>
      <c r="F243" s="146"/>
      <c r="G243" s="146"/>
      <c r="H243" s="146"/>
      <c r="I243" s="146"/>
      <c r="J243" s="146"/>
      <c r="K243" s="146"/>
      <c r="L243" s="146"/>
      <c r="M243" s="146"/>
      <c r="N243" s="146"/>
      <c r="O243" s="146"/>
      <c r="P243" s="146"/>
      <c r="Q243" s="146"/>
      <c r="R243" s="146"/>
      <c r="S243" s="146"/>
      <c r="T243" s="146"/>
      <c r="U243" s="146"/>
      <c r="V243" s="147"/>
    </row>
    <row r="244" spans="1:22" s="34" customFormat="1" x14ac:dyDescent="0.25">
      <c r="A244" s="132" t="s">
        <v>60</v>
      </c>
      <c r="B244" s="133"/>
      <c r="C244" s="133"/>
      <c r="D244" s="133"/>
      <c r="E244" s="133"/>
      <c r="F244" s="133"/>
      <c r="G244" s="133"/>
      <c r="H244" s="133"/>
      <c r="I244" s="133"/>
      <c r="J244" s="133"/>
      <c r="K244" s="133"/>
      <c r="L244" s="133"/>
      <c r="M244" s="133" t="s">
        <v>61</v>
      </c>
      <c r="N244" s="133"/>
      <c r="O244" s="133" t="s">
        <v>62</v>
      </c>
      <c r="P244" s="133"/>
      <c r="Q244" s="133" t="s">
        <v>73</v>
      </c>
      <c r="R244" s="133"/>
      <c r="S244" s="133"/>
      <c r="T244" s="134" t="s">
        <v>74</v>
      </c>
      <c r="U244" s="134"/>
      <c r="V244" s="135"/>
    </row>
    <row r="245" spans="1:22" s="34" customFormat="1" x14ac:dyDescent="0.25">
      <c r="A245" s="132" t="s">
        <v>111</v>
      </c>
      <c r="B245" s="133"/>
      <c r="C245" s="133"/>
      <c r="D245" s="133"/>
      <c r="E245" s="133"/>
      <c r="F245" s="133"/>
      <c r="G245" s="133"/>
      <c r="H245" s="133"/>
      <c r="I245" s="133"/>
      <c r="J245" s="133"/>
      <c r="K245" s="133"/>
      <c r="L245" s="133"/>
      <c r="M245" s="133" t="s">
        <v>112</v>
      </c>
      <c r="N245" s="133"/>
      <c r="O245" s="133">
        <v>1</v>
      </c>
      <c r="P245" s="133"/>
      <c r="Q245" s="134">
        <v>28500</v>
      </c>
      <c r="R245" s="134"/>
      <c r="S245" s="134"/>
      <c r="T245" s="134">
        <f>+Q245*O245</f>
        <v>28500</v>
      </c>
      <c r="U245" s="134"/>
      <c r="V245" s="135"/>
    </row>
    <row r="246" spans="1:22" s="34" customFormat="1" x14ac:dyDescent="0.25">
      <c r="A246" s="132"/>
      <c r="B246" s="133"/>
      <c r="C246" s="133"/>
      <c r="D246" s="133"/>
      <c r="E246" s="133"/>
      <c r="F246" s="133"/>
      <c r="G246" s="133"/>
      <c r="H246" s="133"/>
      <c r="I246" s="133"/>
      <c r="J246" s="133"/>
      <c r="K246" s="133"/>
      <c r="L246" s="133"/>
      <c r="M246" s="133"/>
      <c r="N246" s="133"/>
      <c r="O246" s="133"/>
      <c r="P246" s="133"/>
      <c r="Q246" s="134"/>
      <c r="R246" s="134"/>
      <c r="S246" s="134"/>
      <c r="T246" s="134">
        <f>+Q246*O246</f>
        <v>0</v>
      </c>
      <c r="U246" s="134"/>
      <c r="V246" s="135"/>
    </row>
    <row r="247" spans="1:22" s="34" customFormat="1" x14ac:dyDescent="0.25">
      <c r="A247" s="132"/>
      <c r="B247" s="133"/>
      <c r="C247" s="133"/>
      <c r="D247" s="133"/>
      <c r="E247" s="133"/>
      <c r="F247" s="133"/>
      <c r="G247" s="133"/>
      <c r="H247" s="133"/>
      <c r="I247" s="133"/>
      <c r="J247" s="133"/>
      <c r="K247" s="133"/>
      <c r="L247" s="133"/>
      <c r="M247" s="133"/>
      <c r="N247" s="133"/>
      <c r="O247" s="133"/>
      <c r="P247" s="133"/>
      <c r="Q247" s="133"/>
      <c r="R247" s="133"/>
      <c r="S247" s="133"/>
      <c r="T247" s="134"/>
      <c r="U247" s="134"/>
      <c r="V247" s="135"/>
    </row>
    <row r="248" spans="1:22" s="34" customFormat="1" x14ac:dyDescent="0.25">
      <c r="A248" s="136" t="s">
        <v>71</v>
      </c>
      <c r="B248" s="137"/>
      <c r="C248" s="137"/>
      <c r="D248" s="137"/>
      <c r="E248" s="137"/>
      <c r="F248" s="137"/>
      <c r="G248" s="137"/>
      <c r="H248" s="137"/>
      <c r="I248" s="137"/>
      <c r="J248" s="137"/>
      <c r="K248" s="137"/>
      <c r="L248" s="137"/>
      <c r="M248" s="137"/>
      <c r="N248" s="137"/>
      <c r="O248" s="137"/>
      <c r="P248" s="137"/>
      <c r="Q248" s="137"/>
      <c r="R248" s="137"/>
      <c r="S248" s="137"/>
      <c r="T248" s="134">
        <f>+T246+T245</f>
        <v>28500</v>
      </c>
      <c r="U248" s="134"/>
      <c r="V248" s="135"/>
    </row>
    <row r="249" spans="1:22" s="34" customFormat="1" x14ac:dyDescent="0.25">
      <c r="A249" s="19"/>
      <c r="B249" s="20"/>
      <c r="C249" s="20"/>
      <c r="D249" s="20"/>
      <c r="E249" s="20"/>
      <c r="F249" s="20"/>
      <c r="G249" s="20"/>
      <c r="H249" s="20"/>
      <c r="I249" s="20"/>
      <c r="J249" s="20"/>
      <c r="K249" s="20"/>
      <c r="L249" s="20"/>
      <c r="M249" s="20"/>
      <c r="N249" s="20"/>
      <c r="O249" s="20"/>
      <c r="P249" s="20"/>
      <c r="Q249" s="20"/>
      <c r="R249" s="20"/>
      <c r="S249" s="21"/>
      <c r="T249" s="22"/>
      <c r="U249" s="22"/>
      <c r="V249" s="23"/>
    </row>
    <row r="250" spans="1:22" s="34" customFormat="1" x14ac:dyDescent="0.25">
      <c r="A250" s="145" t="s">
        <v>75</v>
      </c>
      <c r="B250" s="146"/>
      <c r="C250" s="146"/>
      <c r="D250" s="146"/>
      <c r="E250" s="146"/>
      <c r="F250" s="146"/>
      <c r="G250" s="146"/>
      <c r="H250" s="146"/>
      <c r="I250" s="146"/>
      <c r="J250" s="146"/>
      <c r="K250" s="146"/>
      <c r="L250" s="146"/>
      <c r="M250" s="146"/>
      <c r="N250" s="146"/>
      <c r="O250" s="146"/>
      <c r="P250" s="146"/>
      <c r="Q250" s="146"/>
      <c r="R250" s="146"/>
      <c r="S250" s="146"/>
      <c r="T250" s="146"/>
      <c r="U250" s="146"/>
      <c r="V250" s="147"/>
    </row>
    <row r="251" spans="1:22" s="34" customFormat="1" x14ac:dyDescent="0.25">
      <c r="A251" s="132" t="s">
        <v>76</v>
      </c>
      <c r="B251" s="133"/>
      <c r="C251" s="133"/>
      <c r="D251" s="133"/>
      <c r="E251" s="133"/>
      <c r="F251" s="133"/>
      <c r="G251" s="133"/>
      <c r="H251" s="133"/>
      <c r="I251" s="133"/>
      <c r="J251" s="133"/>
      <c r="K251" s="133" t="s">
        <v>77</v>
      </c>
      <c r="L251" s="133"/>
      <c r="M251" s="133" t="s">
        <v>78</v>
      </c>
      <c r="N251" s="133"/>
      <c r="O251" s="133" t="s">
        <v>79</v>
      </c>
      <c r="P251" s="133"/>
      <c r="Q251" s="133"/>
      <c r="R251" s="133" t="s">
        <v>80</v>
      </c>
      <c r="S251" s="133"/>
      <c r="T251" s="134" t="s">
        <v>69</v>
      </c>
      <c r="U251" s="134"/>
      <c r="V251" s="135"/>
    </row>
    <row r="252" spans="1:22" s="34" customFormat="1" x14ac:dyDescent="0.25">
      <c r="A252" s="132"/>
      <c r="B252" s="133"/>
      <c r="C252" s="133"/>
      <c r="D252" s="133"/>
      <c r="E252" s="133"/>
      <c r="F252" s="133"/>
      <c r="G252" s="133"/>
      <c r="H252" s="133"/>
      <c r="I252" s="133"/>
      <c r="J252" s="133"/>
      <c r="K252" s="133"/>
      <c r="L252" s="133"/>
      <c r="M252" s="133"/>
      <c r="N252" s="133"/>
      <c r="O252" s="133"/>
      <c r="P252" s="133"/>
      <c r="Q252" s="133"/>
      <c r="R252" s="133"/>
      <c r="S252" s="133"/>
      <c r="T252" s="134"/>
      <c r="U252" s="134"/>
      <c r="V252" s="135"/>
    </row>
    <row r="253" spans="1:22" s="34" customFormat="1" x14ac:dyDescent="0.25">
      <c r="A253" s="132"/>
      <c r="B253" s="133"/>
      <c r="C253" s="133"/>
      <c r="D253" s="133"/>
      <c r="E253" s="133"/>
      <c r="F253" s="133"/>
      <c r="G253" s="133"/>
      <c r="H253" s="133"/>
      <c r="I253" s="133"/>
      <c r="J253" s="133"/>
      <c r="K253" s="133"/>
      <c r="L253" s="133"/>
      <c r="M253" s="133"/>
      <c r="N253" s="133"/>
      <c r="O253" s="133"/>
      <c r="P253" s="133"/>
      <c r="Q253" s="133"/>
      <c r="R253" s="133"/>
      <c r="S253" s="133"/>
      <c r="T253" s="134"/>
      <c r="U253" s="134"/>
      <c r="V253" s="135"/>
    </row>
    <row r="254" spans="1:22" s="34" customFormat="1" x14ac:dyDescent="0.25">
      <c r="A254" s="132"/>
      <c r="B254" s="133"/>
      <c r="C254" s="133"/>
      <c r="D254" s="133"/>
      <c r="E254" s="133"/>
      <c r="F254" s="133"/>
      <c r="G254" s="133"/>
      <c r="H254" s="133"/>
      <c r="I254" s="133"/>
      <c r="J254" s="133"/>
      <c r="K254" s="133"/>
      <c r="L254" s="133"/>
      <c r="M254" s="133"/>
      <c r="N254" s="133"/>
      <c r="O254" s="133"/>
      <c r="P254" s="133"/>
      <c r="Q254" s="133"/>
      <c r="R254" s="133"/>
      <c r="S254" s="133"/>
      <c r="T254" s="134"/>
      <c r="U254" s="134"/>
      <c r="V254" s="135"/>
    </row>
    <row r="255" spans="1:22" s="34" customFormat="1" x14ac:dyDescent="0.25">
      <c r="A255" s="136" t="s">
        <v>71</v>
      </c>
      <c r="B255" s="137"/>
      <c r="C255" s="137"/>
      <c r="D255" s="137"/>
      <c r="E255" s="137"/>
      <c r="F255" s="137"/>
      <c r="G255" s="137"/>
      <c r="H255" s="137"/>
      <c r="I255" s="137"/>
      <c r="J255" s="137"/>
      <c r="K255" s="137"/>
      <c r="L255" s="137"/>
      <c r="M255" s="137"/>
      <c r="N255" s="137"/>
      <c r="O255" s="137"/>
      <c r="P255" s="137"/>
      <c r="Q255" s="137"/>
      <c r="R255" s="137"/>
      <c r="S255" s="137"/>
      <c r="T255" s="134"/>
      <c r="U255" s="134"/>
      <c r="V255" s="135"/>
    </row>
    <row r="256" spans="1:22" s="34" customFormat="1" x14ac:dyDescent="0.25">
      <c r="A256" s="19"/>
      <c r="B256" s="20"/>
      <c r="C256" s="20"/>
      <c r="D256" s="20"/>
      <c r="E256" s="20"/>
      <c r="F256" s="20"/>
      <c r="G256" s="20"/>
      <c r="H256" s="20"/>
      <c r="I256" s="20"/>
      <c r="J256" s="20"/>
      <c r="K256" s="20"/>
      <c r="L256" s="20"/>
      <c r="M256" s="20"/>
      <c r="N256" s="20"/>
      <c r="O256" s="20"/>
      <c r="P256" s="20"/>
      <c r="Q256" s="20"/>
      <c r="R256" s="20"/>
      <c r="S256" s="21"/>
      <c r="T256" s="22"/>
      <c r="U256" s="22"/>
      <c r="V256" s="23"/>
    </row>
    <row r="257" spans="1:22" s="34" customFormat="1" x14ac:dyDescent="0.25">
      <c r="A257" s="145" t="s">
        <v>81</v>
      </c>
      <c r="B257" s="146"/>
      <c r="C257" s="146"/>
      <c r="D257" s="146"/>
      <c r="E257" s="146"/>
      <c r="F257" s="146"/>
      <c r="G257" s="146"/>
      <c r="H257" s="146"/>
      <c r="I257" s="146"/>
      <c r="J257" s="146"/>
      <c r="K257" s="146"/>
      <c r="L257" s="146"/>
      <c r="M257" s="146"/>
      <c r="N257" s="146"/>
      <c r="O257" s="146"/>
      <c r="P257" s="146"/>
      <c r="Q257" s="146"/>
      <c r="R257" s="146"/>
      <c r="S257" s="146"/>
      <c r="T257" s="146"/>
      <c r="U257" s="146"/>
      <c r="V257" s="147"/>
    </row>
    <row r="258" spans="1:22" s="34" customFormat="1" x14ac:dyDescent="0.25">
      <c r="A258" s="132" t="s">
        <v>82</v>
      </c>
      <c r="B258" s="133"/>
      <c r="C258" s="133"/>
      <c r="D258" s="133"/>
      <c r="E258" s="133"/>
      <c r="F258" s="133"/>
      <c r="G258" s="133"/>
      <c r="H258" s="133"/>
      <c r="I258" s="133"/>
      <c r="J258" s="133" t="s">
        <v>83</v>
      </c>
      <c r="K258" s="133"/>
      <c r="L258" s="133" t="s">
        <v>84</v>
      </c>
      <c r="M258" s="133"/>
      <c r="N258" s="133" t="s">
        <v>85</v>
      </c>
      <c r="O258" s="133"/>
      <c r="P258" s="133"/>
      <c r="Q258" s="133" t="s">
        <v>68</v>
      </c>
      <c r="R258" s="133"/>
      <c r="S258" s="133"/>
      <c r="T258" s="134" t="s">
        <v>69</v>
      </c>
      <c r="U258" s="134"/>
      <c r="V258" s="135"/>
    </row>
    <row r="259" spans="1:22" s="34" customFormat="1" x14ac:dyDescent="0.25">
      <c r="A259" s="132" t="s">
        <v>86</v>
      </c>
      <c r="B259" s="133"/>
      <c r="C259" s="133"/>
      <c r="D259" s="133"/>
      <c r="E259" s="133"/>
      <c r="F259" s="133"/>
      <c r="G259" s="133"/>
      <c r="H259" s="133"/>
      <c r="I259" s="133"/>
      <c r="J259" s="148">
        <f>+J204</f>
        <v>171314.64448972844</v>
      </c>
      <c r="K259" s="133"/>
      <c r="L259" s="149">
        <v>1.8157000000000001</v>
      </c>
      <c r="M259" s="149"/>
      <c r="N259" s="134">
        <f>+(L259*J259)/8</f>
        <v>38881.999999999993</v>
      </c>
      <c r="O259" s="134"/>
      <c r="P259" s="134"/>
      <c r="Q259" s="133">
        <v>0.5</v>
      </c>
      <c r="R259" s="133"/>
      <c r="S259" s="133"/>
      <c r="T259" s="134">
        <f>+Q259*N259</f>
        <v>19440.999999999996</v>
      </c>
      <c r="U259" s="134"/>
      <c r="V259" s="135"/>
    </row>
    <row r="260" spans="1:22" s="34" customFormat="1" x14ac:dyDescent="0.25">
      <c r="A260" s="132"/>
      <c r="B260" s="133"/>
      <c r="C260" s="133"/>
      <c r="D260" s="133"/>
      <c r="E260" s="133"/>
      <c r="F260" s="133"/>
      <c r="G260" s="133"/>
      <c r="H260" s="133"/>
      <c r="I260" s="133"/>
      <c r="J260" s="133"/>
      <c r="K260" s="133"/>
      <c r="L260" s="133"/>
      <c r="M260" s="133"/>
      <c r="N260" s="133"/>
      <c r="O260" s="133"/>
      <c r="P260" s="133"/>
      <c r="Q260" s="133"/>
      <c r="R260" s="133"/>
      <c r="S260" s="133"/>
      <c r="T260" s="134"/>
      <c r="U260" s="134"/>
      <c r="V260" s="135"/>
    </row>
    <row r="261" spans="1:22" s="34" customFormat="1" x14ac:dyDescent="0.25">
      <c r="A261" s="132"/>
      <c r="B261" s="133"/>
      <c r="C261" s="133"/>
      <c r="D261" s="133"/>
      <c r="E261" s="133"/>
      <c r="F261" s="133"/>
      <c r="G261" s="133"/>
      <c r="H261" s="133"/>
      <c r="I261" s="133"/>
      <c r="J261" s="133"/>
      <c r="K261" s="133"/>
      <c r="L261" s="133"/>
      <c r="M261" s="133"/>
      <c r="N261" s="133"/>
      <c r="O261" s="133"/>
      <c r="P261" s="133"/>
      <c r="Q261" s="133"/>
      <c r="R261" s="133"/>
      <c r="S261" s="133"/>
      <c r="T261" s="134"/>
      <c r="U261" s="134"/>
      <c r="V261" s="135"/>
    </row>
    <row r="262" spans="1:22" s="34" customFormat="1" x14ac:dyDescent="0.25">
      <c r="A262" s="136" t="s">
        <v>71</v>
      </c>
      <c r="B262" s="137"/>
      <c r="C262" s="137"/>
      <c r="D262" s="137"/>
      <c r="E262" s="137"/>
      <c r="F262" s="137"/>
      <c r="G262" s="137"/>
      <c r="H262" s="137"/>
      <c r="I262" s="137"/>
      <c r="J262" s="137"/>
      <c r="K262" s="137"/>
      <c r="L262" s="137"/>
      <c r="M262" s="137"/>
      <c r="N262" s="137"/>
      <c r="O262" s="137"/>
      <c r="P262" s="137"/>
      <c r="Q262" s="137"/>
      <c r="R262" s="137"/>
      <c r="S262" s="137"/>
      <c r="T262" s="134">
        <f>+T259</f>
        <v>19440.999999999996</v>
      </c>
      <c r="U262" s="134"/>
      <c r="V262" s="135"/>
    </row>
    <row r="263" spans="1:22" s="43" customFormat="1" x14ac:dyDescent="0.2">
      <c r="A263" s="136" t="s">
        <v>15</v>
      </c>
      <c r="B263" s="137"/>
      <c r="C263" s="137"/>
      <c r="D263" s="137"/>
      <c r="E263" s="137"/>
      <c r="F263" s="137"/>
      <c r="G263" s="137"/>
      <c r="H263" s="137"/>
      <c r="I263" s="137"/>
      <c r="J263" s="137"/>
      <c r="K263" s="137"/>
      <c r="L263" s="137"/>
      <c r="M263" s="137"/>
      <c r="N263" s="137"/>
      <c r="O263" s="137"/>
      <c r="P263" s="137"/>
      <c r="Q263" s="137"/>
      <c r="R263" s="137"/>
      <c r="S263" s="137"/>
      <c r="T263" s="134">
        <f>ROUND(T262+T255+T248+T241,0)</f>
        <v>48524</v>
      </c>
      <c r="U263" s="134"/>
      <c r="V263" s="135"/>
    </row>
    <row r="264" spans="1:22" s="43" customFormat="1" x14ac:dyDescent="0.2">
      <c r="A264" s="44" t="s">
        <v>87</v>
      </c>
      <c r="B264" s="45">
        <f>+'[1]CARGA PRESTACIONAL'!$E$40</f>
        <v>0.29949999999999999</v>
      </c>
      <c r="C264" s="46"/>
      <c r="D264" s="47"/>
      <c r="E264" s="48"/>
      <c r="F264" s="46"/>
      <c r="G264" s="46"/>
      <c r="H264" s="46"/>
      <c r="I264" s="46"/>
      <c r="J264" s="46"/>
      <c r="K264" s="46"/>
      <c r="L264" s="46"/>
      <c r="M264" s="47"/>
      <c r="N264" s="18"/>
      <c r="O264" s="18"/>
      <c r="P264" s="18"/>
      <c r="Q264" s="18"/>
      <c r="R264" s="18"/>
      <c r="S264" s="18" t="s">
        <v>19</v>
      </c>
      <c r="T264" s="134">
        <f>+T263*B264</f>
        <v>14532.938</v>
      </c>
      <c r="U264" s="134"/>
      <c r="V264" s="135"/>
    </row>
    <row r="265" spans="1:22" s="43" customFormat="1" x14ac:dyDescent="0.2">
      <c r="A265" s="138" t="s">
        <v>88</v>
      </c>
      <c r="B265" s="139"/>
      <c r="C265" s="139"/>
      <c r="D265" s="139"/>
      <c r="E265" s="139"/>
      <c r="F265" s="139"/>
      <c r="G265" s="139"/>
      <c r="H265" s="139"/>
      <c r="I265" s="139"/>
      <c r="J265" s="139"/>
      <c r="K265" s="139"/>
      <c r="L265" s="139"/>
      <c r="M265" s="139"/>
      <c r="N265" s="139"/>
      <c r="O265" s="139"/>
      <c r="P265" s="139"/>
      <c r="Q265" s="139"/>
      <c r="R265" s="139"/>
      <c r="S265" s="139"/>
      <c r="T265" s="140">
        <f>+T264+T263</f>
        <v>63056.938000000002</v>
      </c>
      <c r="U265" s="140"/>
      <c r="V265" s="141"/>
    </row>
    <row r="266" spans="1:22" s="43" customFormat="1" x14ac:dyDescent="0.2">
      <c r="A266" s="138" t="s">
        <v>89</v>
      </c>
      <c r="B266" s="139"/>
      <c r="C266" s="139"/>
      <c r="D266" s="139"/>
      <c r="E266" s="139"/>
      <c r="F266" s="139"/>
      <c r="G266" s="139"/>
      <c r="H266" s="139"/>
      <c r="I266" s="139"/>
      <c r="J266" s="139"/>
      <c r="K266" s="139"/>
      <c r="L266" s="139"/>
      <c r="M266" s="139"/>
      <c r="N266" s="139"/>
      <c r="O266" s="139"/>
      <c r="P266" s="139"/>
      <c r="Q266" s="139"/>
      <c r="R266" s="139"/>
      <c r="S266" s="139"/>
      <c r="T266" s="140">
        <f>ROUND(T265*T234,0)</f>
        <v>7251548</v>
      </c>
      <c r="U266" s="140"/>
      <c r="V266" s="141"/>
    </row>
    <row r="267" spans="1:22" s="43" customFormat="1" x14ac:dyDescent="0.2">
      <c r="A267" s="49"/>
      <c r="B267" s="29"/>
      <c r="C267" s="29"/>
      <c r="D267" s="29"/>
      <c r="E267" s="29"/>
      <c r="F267" s="29"/>
      <c r="G267" s="29"/>
      <c r="H267" s="29"/>
      <c r="I267" s="29"/>
      <c r="J267" s="29"/>
      <c r="K267" s="29"/>
      <c r="L267" s="29"/>
      <c r="M267" s="29"/>
      <c r="N267" s="29"/>
      <c r="O267" s="29"/>
      <c r="P267" s="29"/>
      <c r="Q267" s="29"/>
      <c r="R267" s="29"/>
      <c r="S267" s="29"/>
      <c r="T267" s="50"/>
      <c r="U267" s="50"/>
      <c r="V267" s="51"/>
    </row>
    <row r="268" spans="1:22" s="34" customFormat="1" ht="43.5" customHeight="1" x14ac:dyDescent="0.25">
      <c r="A268" s="142" t="s">
        <v>121</v>
      </c>
      <c r="B268" s="143"/>
      <c r="C268" s="143"/>
      <c r="D268" s="143"/>
      <c r="E268" s="143"/>
      <c r="F268" s="143"/>
      <c r="G268" s="143"/>
      <c r="H268" s="143"/>
      <c r="I268" s="143"/>
      <c r="J268" s="143"/>
      <c r="K268" s="143"/>
      <c r="L268" s="143"/>
      <c r="M268" s="143"/>
      <c r="N268" s="143"/>
      <c r="O268" s="143"/>
      <c r="P268" s="143"/>
      <c r="Q268" s="143"/>
      <c r="R268" s="143"/>
      <c r="S268" s="143"/>
      <c r="T268" s="143"/>
      <c r="U268" s="143"/>
      <c r="V268" s="144"/>
    </row>
    <row r="269" spans="1:22" s="34" customFormat="1" x14ac:dyDescent="0.25">
      <c r="A269" s="24"/>
      <c r="B269" s="25"/>
      <c r="C269" s="25"/>
      <c r="D269" s="25"/>
      <c r="E269" s="25"/>
      <c r="F269" s="25"/>
      <c r="G269" s="25"/>
      <c r="H269" s="25"/>
      <c r="I269" s="25"/>
      <c r="J269" s="25"/>
      <c r="K269" s="25"/>
      <c r="L269" s="25"/>
      <c r="M269" s="25"/>
      <c r="N269" s="25"/>
      <c r="O269" s="25"/>
      <c r="P269" s="25"/>
      <c r="Q269" s="25"/>
      <c r="R269" s="25"/>
      <c r="S269" s="26"/>
      <c r="T269" s="27"/>
      <c r="U269" s="27"/>
      <c r="V269" s="28"/>
    </row>
    <row r="270" spans="1:22" s="34" customFormat="1" ht="46.5" customHeight="1" x14ac:dyDescent="0.25">
      <c r="A270" s="24"/>
      <c r="B270" s="25"/>
      <c r="C270" s="25"/>
      <c r="D270" s="29"/>
      <c r="E270" s="30" t="s">
        <v>90</v>
      </c>
      <c r="F270" s="54"/>
      <c r="G270" s="54"/>
      <c r="H270" s="54"/>
      <c r="I270" s="54"/>
      <c r="J270" s="54"/>
      <c r="K270" s="54"/>
      <c r="L270" s="54"/>
      <c r="M270" s="55"/>
      <c r="N270" s="25"/>
      <c r="O270" s="25"/>
      <c r="P270" s="25"/>
      <c r="Q270" s="25"/>
      <c r="R270" s="25"/>
      <c r="S270" s="26"/>
      <c r="T270" s="27"/>
      <c r="U270" s="27"/>
      <c r="V270" s="28"/>
    </row>
    <row r="271" spans="1:22" s="34" customFormat="1" x14ac:dyDescent="0.25">
      <c r="A271" s="24"/>
      <c r="B271" s="25"/>
      <c r="C271" s="25"/>
      <c r="D271" s="25"/>
      <c r="E271" s="131" t="s">
        <v>105</v>
      </c>
      <c r="F271" s="131"/>
      <c r="G271" s="131"/>
      <c r="H271" s="131"/>
      <c r="I271" s="131"/>
      <c r="J271" s="131"/>
      <c r="K271" s="131"/>
      <c r="L271" s="131"/>
      <c r="M271" s="131"/>
      <c r="N271" s="57"/>
      <c r="O271" s="57"/>
      <c r="P271" s="25"/>
      <c r="Q271" s="25"/>
      <c r="R271" s="25"/>
      <c r="S271" s="26"/>
      <c r="T271" s="27"/>
      <c r="U271" s="27"/>
      <c r="V271" s="28"/>
    </row>
    <row r="272" spans="1:22" s="34" customFormat="1" x14ac:dyDescent="0.25">
      <c r="A272" s="24"/>
      <c r="B272" s="25"/>
      <c r="C272" s="25"/>
      <c r="D272" s="25"/>
      <c r="E272" s="131"/>
      <c r="F272" s="131"/>
      <c r="G272" s="131"/>
      <c r="H272" s="131"/>
      <c r="I272" s="131"/>
      <c r="J272" s="131"/>
      <c r="K272" s="131"/>
      <c r="L272" s="131"/>
      <c r="M272" s="131"/>
      <c r="N272" s="57"/>
      <c r="O272" s="57"/>
      <c r="P272" s="25"/>
      <c r="Q272" s="25"/>
      <c r="R272" s="25"/>
      <c r="S272" s="26"/>
      <c r="T272" s="27"/>
      <c r="U272" s="27"/>
      <c r="V272" s="28"/>
    </row>
    <row r="273" spans="1:39" s="34" customFormat="1" ht="14.25" thickBot="1" x14ac:dyDescent="0.3">
      <c r="A273" s="58"/>
      <c r="B273" s="59"/>
      <c r="C273" s="59"/>
      <c r="D273" s="59"/>
      <c r="E273" s="59"/>
      <c r="F273" s="60"/>
      <c r="G273" s="60"/>
      <c r="H273" s="60"/>
      <c r="I273" s="60"/>
      <c r="J273" s="60"/>
      <c r="K273" s="60"/>
      <c r="L273" s="59"/>
      <c r="M273" s="59"/>
      <c r="N273" s="59"/>
      <c r="O273" s="59"/>
      <c r="P273" s="59"/>
      <c r="Q273" s="59"/>
      <c r="R273" s="59"/>
      <c r="S273" s="59"/>
      <c r="T273" s="61"/>
      <c r="U273" s="61"/>
      <c r="V273" s="62"/>
    </row>
    <row r="274" spans="1:39" ht="14.25" thickBot="1" x14ac:dyDescent="0.3"/>
    <row r="275" spans="1:39" s="32" customFormat="1" ht="30" customHeight="1" x14ac:dyDescent="0.25">
      <c r="A275" s="154"/>
      <c r="B275" s="155"/>
      <c r="C275" s="155"/>
      <c r="D275" s="156"/>
      <c r="E275" s="163" t="s">
        <v>92</v>
      </c>
      <c r="F275" s="164"/>
      <c r="G275" s="164"/>
      <c r="H275" s="164"/>
      <c r="I275" s="164"/>
      <c r="J275" s="164"/>
      <c r="K275" s="164"/>
      <c r="L275" s="164"/>
      <c r="M275" s="164"/>
      <c r="N275" s="164"/>
      <c r="O275" s="164"/>
      <c r="P275" s="164"/>
      <c r="Q275" s="164"/>
      <c r="R275" s="164"/>
      <c r="S275" s="165"/>
      <c r="T275" s="169" t="s">
        <v>47</v>
      </c>
      <c r="U275" s="170"/>
      <c r="V275" s="171"/>
    </row>
    <row r="276" spans="1:39" s="32" customFormat="1" ht="30" customHeight="1" thickBot="1" x14ac:dyDescent="0.3">
      <c r="A276" s="157"/>
      <c r="B276" s="158"/>
      <c r="C276" s="158"/>
      <c r="D276" s="159"/>
      <c r="E276" s="166"/>
      <c r="F276" s="167"/>
      <c r="G276" s="167"/>
      <c r="H276" s="167"/>
      <c r="I276" s="167"/>
      <c r="J276" s="167"/>
      <c r="K276" s="167"/>
      <c r="L276" s="167"/>
      <c r="M276" s="167"/>
      <c r="N276" s="167"/>
      <c r="O276" s="167"/>
      <c r="P276" s="167"/>
      <c r="Q276" s="167"/>
      <c r="R276" s="167"/>
      <c r="S276" s="168"/>
      <c r="T276" s="172"/>
      <c r="U276" s="173"/>
      <c r="V276" s="174"/>
    </row>
    <row r="277" spans="1:39" s="32" customFormat="1" ht="5.0999999999999996" customHeight="1" thickBot="1" x14ac:dyDescent="0.25">
      <c r="A277" s="157"/>
      <c r="B277" s="158"/>
      <c r="C277" s="158"/>
      <c r="D277" s="159"/>
      <c r="E277" s="175"/>
      <c r="F277" s="176"/>
      <c r="G277" s="176"/>
      <c r="H277" s="176"/>
      <c r="I277" s="176"/>
      <c r="J277" s="176"/>
      <c r="K277" s="176"/>
      <c r="L277" s="176"/>
      <c r="M277" s="176"/>
      <c r="N277" s="176"/>
      <c r="O277" s="176"/>
      <c r="P277" s="176"/>
      <c r="Q277" s="176"/>
      <c r="R277" s="176"/>
      <c r="S277" s="176"/>
      <c r="T277" s="176"/>
      <c r="U277" s="176"/>
      <c r="V277" s="177"/>
    </row>
    <row r="278" spans="1:39" s="32" customFormat="1" ht="24.95" customHeight="1" thickBot="1" x14ac:dyDescent="0.3">
      <c r="A278" s="157"/>
      <c r="B278" s="158"/>
      <c r="C278" s="158"/>
      <c r="D278" s="159"/>
      <c r="E278" s="178" t="s">
        <v>48</v>
      </c>
      <c r="F278" s="179"/>
      <c r="G278" s="179"/>
      <c r="H278" s="179"/>
      <c r="I278" s="179"/>
      <c r="J278" s="179"/>
      <c r="K278" s="179"/>
      <c r="L278" s="179"/>
      <c r="M278" s="179"/>
      <c r="N278" s="179"/>
      <c r="O278" s="179"/>
      <c r="P278" s="179"/>
      <c r="Q278" s="179"/>
      <c r="R278" s="179"/>
      <c r="S278" s="179"/>
      <c r="T278" s="179"/>
      <c r="U278" s="179"/>
      <c r="V278" s="180"/>
    </row>
    <row r="279" spans="1:39" s="32" customFormat="1" ht="5.0999999999999996" customHeight="1" thickBot="1" x14ac:dyDescent="0.3">
      <c r="A279" s="160"/>
      <c r="B279" s="161"/>
      <c r="C279" s="161"/>
      <c r="D279" s="162"/>
      <c r="E279" s="181"/>
      <c r="F279" s="182"/>
      <c r="G279" s="182"/>
      <c r="H279" s="182"/>
      <c r="I279" s="182"/>
      <c r="J279" s="182"/>
      <c r="K279" s="182"/>
      <c r="L279" s="182"/>
      <c r="M279" s="182"/>
      <c r="N279" s="182"/>
      <c r="O279" s="182"/>
      <c r="P279" s="182"/>
      <c r="Q279" s="182"/>
      <c r="R279" s="182"/>
      <c r="S279" s="182"/>
      <c r="T279" s="182"/>
      <c r="U279" s="182"/>
      <c r="V279" s="183"/>
    </row>
    <row r="280" spans="1:39" s="34" customFormat="1" x14ac:dyDescent="0.25">
      <c r="A280" s="211" t="s">
        <v>49</v>
      </c>
      <c r="B280" s="212"/>
      <c r="C280" s="212"/>
      <c r="D280" s="212"/>
      <c r="E280" s="212"/>
      <c r="F280" s="212"/>
      <c r="G280" s="212"/>
      <c r="H280" s="212"/>
      <c r="I280" s="212"/>
      <c r="J280" s="212"/>
      <c r="K280" s="212"/>
      <c r="L280" s="212"/>
      <c r="M280" s="212"/>
      <c r="N280" s="212"/>
      <c r="O280" s="212"/>
      <c r="P280" s="212"/>
      <c r="Q280" s="212"/>
      <c r="R280" s="212"/>
      <c r="S280" s="212"/>
      <c r="T280" s="212"/>
      <c r="U280" s="212"/>
      <c r="V280" s="213"/>
      <c r="AE280" s="35"/>
      <c r="AF280" s="35"/>
      <c r="AG280" s="35"/>
      <c r="AH280" s="35"/>
      <c r="AI280" s="35"/>
      <c r="AJ280" s="35"/>
      <c r="AK280" s="35"/>
      <c r="AL280" s="35"/>
      <c r="AM280" s="35"/>
    </row>
    <row r="281" spans="1:39" s="34" customFormat="1" x14ac:dyDescent="0.25">
      <c r="A281" s="184" t="s">
        <v>50</v>
      </c>
      <c r="B281" s="185"/>
      <c r="C281" s="185"/>
      <c r="D281" s="185"/>
      <c r="E281" s="36" t="s">
        <v>51</v>
      </c>
      <c r="F281" s="37"/>
      <c r="G281" s="37"/>
      <c r="H281" s="37"/>
      <c r="I281" s="37"/>
      <c r="J281" s="186" t="s">
        <v>52</v>
      </c>
      <c r="K281" s="186"/>
      <c r="L281" s="186"/>
      <c r="M281" s="186"/>
      <c r="N281" s="186"/>
      <c r="O281" s="186"/>
      <c r="P281" s="186" t="s">
        <v>53</v>
      </c>
      <c r="Q281" s="186"/>
      <c r="R281" s="186"/>
      <c r="S281" s="186"/>
      <c r="T281" s="186"/>
      <c r="U281" s="186"/>
      <c r="V281" s="187"/>
      <c r="AE281" s="35"/>
      <c r="AF281" s="35"/>
      <c r="AG281" s="35"/>
      <c r="AH281" s="35"/>
      <c r="AI281" s="35"/>
      <c r="AJ281" s="35"/>
      <c r="AK281" s="35"/>
      <c r="AL281" s="35"/>
      <c r="AM281" s="35"/>
    </row>
    <row r="282" spans="1:39" s="34" customFormat="1" ht="30.75" customHeight="1" x14ac:dyDescent="0.25">
      <c r="A282" s="188" t="s">
        <v>54</v>
      </c>
      <c r="B282" s="189"/>
      <c r="C282" s="189"/>
      <c r="D282" s="190"/>
      <c r="E282" s="191" t="s">
        <v>24</v>
      </c>
      <c r="F282" s="191"/>
      <c r="G282" s="191"/>
      <c r="H282" s="191"/>
      <c r="I282" s="191"/>
      <c r="J282" s="191"/>
      <c r="K282" s="191"/>
      <c r="L282" s="191"/>
      <c r="M282" s="191"/>
      <c r="N282" s="191"/>
      <c r="O282" s="191"/>
      <c r="P282" s="191"/>
      <c r="Q282" s="191"/>
      <c r="R282" s="191"/>
      <c r="S282" s="191"/>
      <c r="T282" s="191"/>
      <c r="U282" s="191"/>
      <c r="V282" s="192"/>
    </row>
    <row r="283" spans="1:39" s="34" customFormat="1" x14ac:dyDescent="0.25">
      <c r="A283" s="193" t="s">
        <v>55</v>
      </c>
      <c r="B283" s="194"/>
      <c r="C283" s="194"/>
      <c r="D283" s="194"/>
      <c r="E283" s="195"/>
      <c r="F283" s="195"/>
      <c r="G283" s="195"/>
      <c r="H283" s="195"/>
      <c r="I283" s="195"/>
      <c r="J283" s="195"/>
      <c r="K283" s="195"/>
      <c r="L283" s="195"/>
      <c r="M283" s="195"/>
      <c r="N283" s="195"/>
      <c r="O283" s="195"/>
      <c r="P283" s="195"/>
      <c r="Q283" s="195"/>
      <c r="R283" s="195"/>
      <c r="S283" s="195"/>
      <c r="T283" s="195"/>
      <c r="U283" s="195"/>
      <c r="V283" s="196"/>
    </row>
    <row r="284" spans="1:39" s="34" customFormat="1" x14ac:dyDescent="0.25">
      <c r="A284" s="193" t="s">
        <v>56</v>
      </c>
      <c r="B284" s="194"/>
      <c r="C284" s="194"/>
      <c r="D284" s="194"/>
      <c r="E284" s="195"/>
      <c r="F284" s="195"/>
      <c r="G284" s="195"/>
      <c r="H284" s="195"/>
      <c r="I284" s="195"/>
      <c r="J284" s="195"/>
      <c r="K284" s="195"/>
      <c r="L284" s="195"/>
      <c r="M284" s="195"/>
      <c r="N284" s="195"/>
      <c r="O284" s="195"/>
      <c r="P284" s="195"/>
      <c r="Q284" s="195"/>
      <c r="R284" s="195"/>
      <c r="S284" s="195"/>
      <c r="T284" s="195"/>
      <c r="U284" s="195"/>
      <c r="V284" s="196"/>
    </row>
    <row r="285" spans="1:39" s="34" customFormat="1" x14ac:dyDescent="0.25">
      <c r="A285" s="193" t="s">
        <v>57</v>
      </c>
      <c r="B285" s="194"/>
      <c r="C285" s="194"/>
      <c r="D285" s="194"/>
      <c r="E285" s="195"/>
      <c r="F285" s="195"/>
      <c r="G285" s="195"/>
      <c r="H285" s="195"/>
      <c r="I285" s="195"/>
      <c r="J285" s="195"/>
      <c r="K285" s="195"/>
      <c r="L285" s="195"/>
      <c r="M285" s="195"/>
      <c r="N285" s="195"/>
      <c r="O285" s="195"/>
      <c r="P285" s="195"/>
      <c r="Q285" s="195"/>
      <c r="R285" s="195"/>
      <c r="S285" s="195"/>
      <c r="T285" s="195"/>
      <c r="U285" s="195"/>
      <c r="V285" s="196"/>
    </row>
    <row r="286" spans="1:39" s="34" customFormat="1" x14ac:dyDescent="0.25">
      <c r="A286" s="38"/>
      <c r="B286" s="39"/>
      <c r="C286" s="39"/>
      <c r="D286" s="40"/>
      <c r="E286" s="40"/>
      <c r="F286" s="40"/>
      <c r="G286" s="40"/>
      <c r="H286" s="40"/>
      <c r="I286" s="40"/>
      <c r="J286" s="40"/>
      <c r="K286" s="40"/>
      <c r="L286" s="40"/>
      <c r="M286" s="40"/>
      <c r="N286" s="40"/>
      <c r="O286" s="40"/>
      <c r="P286" s="40"/>
      <c r="Q286" s="40"/>
      <c r="R286" s="40"/>
      <c r="S286" s="40"/>
      <c r="T286" s="27"/>
      <c r="U286" s="27"/>
      <c r="V286" s="28"/>
    </row>
    <row r="287" spans="1:39" s="34" customFormat="1" x14ac:dyDescent="0.25">
      <c r="A287" s="150" t="s">
        <v>58</v>
      </c>
      <c r="B287" s="151"/>
      <c r="C287" s="151"/>
      <c r="D287" s="151"/>
      <c r="E287" s="151"/>
      <c r="F287" s="151"/>
      <c r="G287" s="151"/>
      <c r="H287" s="151"/>
      <c r="I287" s="151"/>
      <c r="J287" s="151"/>
      <c r="K287" s="151"/>
      <c r="L287" s="151"/>
      <c r="M287" s="151"/>
      <c r="N287" s="151"/>
      <c r="O287" s="151"/>
      <c r="P287" s="151"/>
      <c r="Q287" s="151"/>
      <c r="R287" s="151"/>
      <c r="S287" s="151"/>
      <c r="T287" s="151"/>
      <c r="U287" s="151"/>
      <c r="V287" s="197"/>
    </row>
    <row r="288" spans="1:39" s="34" customFormat="1" x14ac:dyDescent="0.25">
      <c r="A288" s="198" t="s">
        <v>59</v>
      </c>
      <c r="B288" s="199"/>
      <c r="C288" s="199" t="s">
        <v>60</v>
      </c>
      <c r="D288" s="199"/>
      <c r="E288" s="199"/>
      <c r="F288" s="199"/>
      <c r="G288" s="199"/>
      <c r="H288" s="199"/>
      <c r="I288" s="199"/>
      <c r="J288" s="199"/>
      <c r="K288" s="199"/>
      <c r="L288" s="199"/>
      <c r="M288" s="199"/>
      <c r="N288" s="199"/>
      <c r="O288" s="199"/>
      <c r="P288" s="199"/>
      <c r="Q288" s="199"/>
      <c r="R288" s="199" t="s">
        <v>61</v>
      </c>
      <c r="S288" s="199"/>
      <c r="T288" s="200" t="s">
        <v>62</v>
      </c>
      <c r="U288" s="200"/>
      <c r="V288" s="201"/>
    </row>
    <row r="289" spans="1:22" s="34" customFormat="1" ht="50.25" customHeight="1" x14ac:dyDescent="0.25">
      <c r="A289" s="214">
        <v>5</v>
      </c>
      <c r="B289" s="215"/>
      <c r="C289" s="204" t="str">
        <f>+'OFERTA ECONOMICA'!B81</f>
        <v>LIMPIEZA Y DESMANCHADO DE PISOS ,DESMANCHADO DE INODORO, MEDIANTE LA UTILIZACIÓN DE SUSTANCIAS QUÍMICAS, LIMPIEZA DE ENCHAPE DE PARED, LIMPIEZA DE JUNTAS O UNIONES, DILATACIONES, LIMPIEZA DE LAVAMANOS, INCLUYE SUSTANCIAS LIMPIADORAS Y TODOS LOS ELEMENTOS REQUERIDOS PARA SU ADECUADA LIMPIEZA</v>
      </c>
      <c r="D289" s="205"/>
      <c r="E289" s="205"/>
      <c r="F289" s="205"/>
      <c r="G289" s="205"/>
      <c r="H289" s="205"/>
      <c r="I289" s="205"/>
      <c r="J289" s="205"/>
      <c r="K289" s="205"/>
      <c r="L289" s="205"/>
      <c r="M289" s="205"/>
      <c r="N289" s="205"/>
      <c r="O289" s="205"/>
      <c r="P289" s="205"/>
      <c r="Q289" s="205"/>
      <c r="R289" s="205" t="s">
        <v>6</v>
      </c>
      <c r="S289" s="205"/>
      <c r="T289" s="206">
        <f>+'OFERTA ECONOMICA'!C81</f>
        <v>367.78</v>
      </c>
      <c r="U289" s="206"/>
      <c r="V289" s="207"/>
    </row>
    <row r="290" spans="1:22" s="34" customFormat="1" x14ac:dyDescent="0.25">
      <c r="A290" s="41"/>
      <c r="B290" s="40"/>
      <c r="C290" s="40"/>
      <c r="D290" s="40"/>
      <c r="E290" s="40"/>
      <c r="F290" s="40"/>
      <c r="G290" s="40"/>
      <c r="H290" s="40"/>
      <c r="I290" s="40"/>
      <c r="J290" s="40"/>
      <c r="K290" s="40"/>
      <c r="L290" s="40"/>
      <c r="M290" s="40"/>
      <c r="N290" s="40"/>
      <c r="O290" s="40"/>
      <c r="P290" s="40"/>
      <c r="Q290" s="40"/>
      <c r="R290" s="40"/>
      <c r="S290" s="40"/>
      <c r="T290" s="27"/>
      <c r="U290" s="27"/>
      <c r="V290" s="28"/>
    </row>
    <row r="291" spans="1:22" s="34" customFormat="1" x14ac:dyDescent="0.25">
      <c r="A291" s="145" t="s">
        <v>64</v>
      </c>
      <c r="B291" s="146"/>
      <c r="C291" s="146"/>
      <c r="D291" s="146"/>
      <c r="E291" s="146"/>
      <c r="F291" s="146"/>
      <c r="G291" s="146"/>
      <c r="H291" s="146"/>
      <c r="I291" s="146"/>
      <c r="J291" s="146"/>
      <c r="K291" s="146"/>
      <c r="L291" s="146"/>
      <c r="M291" s="146"/>
      <c r="N291" s="146"/>
      <c r="O291" s="146"/>
      <c r="P291" s="146"/>
      <c r="Q291" s="146"/>
      <c r="R291" s="146"/>
      <c r="S291" s="146"/>
      <c r="T291" s="146"/>
      <c r="U291" s="146"/>
      <c r="V291" s="147"/>
    </row>
    <row r="292" spans="1:22" s="34" customFormat="1" x14ac:dyDescent="0.25">
      <c r="A292" s="132" t="s">
        <v>60</v>
      </c>
      <c r="B292" s="133"/>
      <c r="C292" s="133"/>
      <c r="D292" s="133"/>
      <c r="E292" s="133"/>
      <c r="F292" s="133"/>
      <c r="G292" s="133"/>
      <c r="H292" s="133" t="s">
        <v>65</v>
      </c>
      <c r="I292" s="133"/>
      <c r="J292" s="133"/>
      <c r="K292" s="133" t="s">
        <v>66</v>
      </c>
      <c r="L292" s="133"/>
      <c r="M292" s="133"/>
      <c r="N292" s="133"/>
      <c r="O292" s="133" t="s">
        <v>67</v>
      </c>
      <c r="P292" s="133"/>
      <c r="Q292" s="133"/>
      <c r="R292" s="133" t="s">
        <v>68</v>
      </c>
      <c r="S292" s="133"/>
      <c r="T292" s="134" t="s">
        <v>69</v>
      </c>
      <c r="U292" s="134"/>
      <c r="V292" s="135"/>
    </row>
    <row r="293" spans="1:22" s="34" customFormat="1" x14ac:dyDescent="0.25">
      <c r="A293" s="132"/>
      <c r="B293" s="133"/>
      <c r="C293" s="133"/>
      <c r="D293" s="133"/>
      <c r="E293" s="133"/>
      <c r="F293" s="133"/>
      <c r="G293" s="133"/>
      <c r="H293" s="133"/>
      <c r="I293" s="133"/>
      <c r="J293" s="133"/>
      <c r="K293" s="133"/>
      <c r="L293" s="133"/>
      <c r="M293" s="133"/>
      <c r="N293" s="133"/>
      <c r="O293" s="153"/>
      <c r="P293" s="153"/>
      <c r="Q293" s="153"/>
      <c r="R293" s="133"/>
      <c r="S293" s="133"/>
      <c r="T293" s="134"/>
      <c r="U293" s="134"/>
      <c r="V293" s="135"/>
    </row>
    <row r="294" spans="1:22" s="34" customFormat="1" x14ac:dyDescent="0.25">
      <c r="A294" s="132" t="s">
        <v>70</v>
      </c>
      <c r="B294" s="133"/>
      <c r="C294" s="133"/>
      <c r="D294" s="133"/>
      <c r="E294" s="133"/>
      <c r="F294" s="133"/>
      <c r="G294" s="133"/>
      <c r="H294" s="133"/>
      <c r="I294" s="133"/>
      <c r="J294" s="133"/>
      <c r="K294" s="133"/>
      <c r="L294" s="133"/>
      <c r="M294" s="133"/>
      <c r="N294" s="133"/>
      <c r="O294" s="153"/>
      <c r="P294" s="153"/>
      <c r="Q294" s="153"/>
      <c r="R294" s="209">
        <v>0.03</v>
      </c>
      <c r="S294" s="210"/>
      <c r="T294" s="134">
        <f>+R294*T314</f>
        <v>116.64599999999997</v>
      </c>
      <c r="U294" s="134"/>
      <c r="V294" s="135"/>
    </row>
    <row r="295" spans="1:22" s="34" customFormat="1" x14ac:dyDescent="0.25">
      <c r="A295" s="132"/>
      <c r="B295" s="133"/>
      <c r="C295" s="133"/>
      <c r="D295" s="133"/>
      <c r="E295" s="133"/>
      <c r="F295" s="133"/>
      <c r="G295" s="133"/>
      <c r="H295" s="133"/>
      <c r="I295" s="133"/>
      <c r="J295" s="133"/>
      <c r="K295" s="133"/>
      <c r="L295" s="133"/>
      <c r="M295" s="133"/>
      <c r="N295" s="133"/>
      <c r="O295" s="133"/>
      <c r="P295" s="133"/>
      <c r="Q295" s="133"/>
      <c r="R295" s="133"/>
      <c r="S295" s="133"/>
      <c r="T295" s="134"/>
      <c r="U295" s="134"/>
      <c r="V295" s="135"/>
    </row>
    <row r="296" spans="1:22" s="34" customFormat="1" x14ac:dyDescent="0.25">
      <c r="A296" s="136" t="s">
        <v>71</v>
      </c>
      <c r="B296" s="137"/>
      <c r="C296" s="137"/>
      <c r="D296" s="137"/>
      <c r="E296" s="137"/>
      <c r="F296" s="137"/>
      <c r="G296" s="137"/>
      <c r="H296" s="137"/>
      <c r="I296" s="137"/>
      <c r="J296" s="137"/>
      <c r="K296" s="137"/>
      <c r="L296" s="137"/>
      <c r="M296" s="137"/>
      <c r="N296" s="137"/>
      <c r="O296" s="137"/>
      <c r="P296" s="137"/>
      <c r="Q296" s="137"/>
      <c r="R296" s="137"/>
      <c r="S296" s="137"/>
      <c r="T296" s="134">
        <f>+T294+T293</f>
        <v>116.64599999999997</v>
      </c>
      <c r="U296" s="134"/>
      <c r="V296" s="135"/>
    </row>
    <row r="297" spans="1:22" s="34" customFormat="1" x14ac:dyDescent="0.25">
      <c r="A297" s="19"/>
      <c r="B297" s="20"/>
      <c r="C297" s="20"/>
      <c r="D297" s="20"/>
      <c r="E297" s="20"/>
      <c r="F297" s="20"/>
      <c r="G297" s="20"/>
      <c r="H297" s="20"/>
      <c r="I297" s="20"/>
      <c r="J297" s="20"/>
      <c r="K297" s="20"/>
      <c r="L297" s="20"/>
      <c r="M297" s="20"/>
      <c r="N297" s="20"/>
      <c r="O297" s="20"/>
      <c r="P297" s="20"/>
      <c r="Q297" s="20"/>
      <c r="R297" s="20"/>
      <c r="S297" s="21"/>
      <c r="T297" s="22"/>
      <c r="U297" s="22"/>
      <c r="V297" s="23"/>
    </row>
    <row r="298" spans="1:22" s="34" customFormat="1" x14ac:dyDescent="0.25">
      <c r="A298" s="145" t="s">
        <v>72</v>
      </c>
      <c r="B298" s="146"/>
      <c r="C298" s="146"/>
      <c r="D298" s="146"/>
      <c r="E298" s="146"/>
      <c r="F298" s="146"/>
      <c r="G298" s="146"/>
      <c r="H298" s="146"/>
      <c r="I298" s="146"/>
      <c r="J298" s="146"/>
      <c r="K298" s="146"/>
      <c r="L298" s="146"/>
      <c r="M298" s="146"/>
      <c r="N298" s="146"/>
      <c r="O298" s="146"/>
      <c r="P298" s="146"/>
      <c r="Q298" s="146"/>
      <c r="R298" s="146"/>
      <c r="S298" s="146"/>
      <c r="T298" s="146"/>
      <c r="U298" s="146"/>
      <c r="V298" s="147"/>
    </row>
    <row r="299" spans="1:22" s="34" customFormat="1" x14ac:dyDescent="0.25">
      <c r="A299" s="132" t="s">
        <v>60</v>
      </c>
      <c r="B299" s="133"/>
      <c r="C299" s="133"/>
      <c r="D299" s="133"/>
      <c r="E299" s="133"/>
      <c r="F299" s="133"/>
      <c r="G299" s="133"/>
      <c r="H299" s="133"/>
      <c r="I299" s="133"/>
      <c r="J299" s="133"/>
      <c r="K299" s="133"/>
      <c r="L299" s="133"/>
      <c r="M299" s="133" t="s">
        <v>61</v>
      </c>
      <c r="N299" s="133"/>
      <c r="O299" s="133" t="s">
        <v>62</v>
      </c>
      <c r="P299" s="133"/>
      <c r="Q299" s="133" t="s">
        <v>73</v>
      </c>
      <c r="R299" s="133"/>
      <c r="S299" s="133"/>
      <c r="T299" s="134" t="s">
        <v>74</v>
      </c>
      <c r="U299" s="134"/>
      <c r="V299" s="135"/>
    </row>
    <row r="300" spans="1:22" s="34" customFormat="1" x14ac:dyDescent="0.25">
      <c r="A300" s="132" t="s">
        <v>113</v>
      </c>
      <c r="B300" s="133"/>
      <c r="C300" s="133"/>
      <c r="D300" s="133"/>
      <c r="E300" s="133"/>
      <c r="F300" s="133"/>
      <c r="G300" s="133"/>
      <c r="H300" s="133"/>
      <c r="I300" s="133"/>
      <c r="J300" s="133"/>
      <c r="K300" s="133"/>
      <c r="L300" s="133"/>
      <c r="M300" s="133" t="s">
        <v>114</v>
      </c>
      <c r="N300" s="133"/>
      <c r="O300" s="133">
        <v>0.21</v>
      </c>
      <c r="P300" s="133"/>
      <c r="Q300" s="134">
        <v>10000</v>
      </c>
      <c r="R300" s="134"/>
      <c r="S300" s="134"/>
      <c r="T300" s="134">
        <f>+Q300*O300</f>
        <v>2100</v>
      </c>
      <c r="U300" s="134"/>
      <c r="V300" s="135"/>
    </row>
    <row r="301" spans="1:22" s="34" customFormat="1" x14ac:dyDescent="0.25">
      <c r="A301" s="132"/>
      <c r="B301" s="133"/>
      <c r="C301" s="133"/>
      <c r="D301" s="133"/>
      <c r="E301" s="133"/>
      <c r="F301" s="133"/>
      <c r="G301" s="133"/>
      <c r="H301" s="133"/>
      <c r="I301" s="133"/>
      <c r="J301" s="133"/>
      <c r="K301" s="133"/>
      <c r="L301" s="133"/>
      <c r="M301" s="133"/>
      <c r="N301" s="133"/>
      <c r="O301" s="133"/>
      <c r="P301" s="133"/>
      <c r="Q301" s="134"/>
      <c r="R301" s="134"/>
      <c r="S301" s="134"/>
      <c r="T301" s="134">
        <f>+Q301*O301</f>
        <v>0</v>
      </c>
      <c r="U301" s="134"/>
      <c r="V301" s="135"/>
    </row>
    <row r="302" spans="1:22" s="34" customFormat="1" x14ac:dyDescent="0.25">
      <c r="A302" s="132"/>
      <c r="B302" s="133"/>
      <c r="C302" s="133"/>
      <c r="D302" s="133"/>
      <c r="E302" s="133"/>
      <c r="F302" s="133"/>
      <c r="G302" s="133"/>
      <c r="H302" s="133"/>
      <c r="I302" s="133"/>
      <c r="J302" s="133"/>
      <c r="K302" s="133"/>
      <c r="L302" s="133"/>
      <c r="M302" s="133"/>
      <c r="N302" s="133"/>
      <c r="O302" s="133"/>
      <c r="P302" s="133"/>
      <c r="Q302" s="133"/>
      <c r="R302" s="133"/>
      <c r="S302" s="133"/>
      <c r="T302" s="134"/>
      <c r="U302" s="134"/>
      <c r="V302" s="135"/>
    </row>
    <row r="303" spans="1:22" s="34" customFormat="1" x14ac:dyDescent="0.25">
      <c r="A303" s="136" t="s">
        <v>71</v>
      </c>
      <c r="B303" s="137"/>
      <c r="C303" s="137"/>
      <c r="D303" s="137"/>
      <c r="E303" s="137"/>
      <c r="F303" s="137"/>
      <c r="G303" s="137"/>
      <c r="H303" s="137"/>
      <c r="I303" s="137"/>
      <c r="J303" s="137"/>
      <c r="K303" s="137"/>
      <c r="L303" s="137"/>
      <c r="M303" s="137"/>
      <c r="N303" s="137"/>
      <c r="O303" s="137"/>
      <c r="P303" s="137"/>
      <c r="Q303" s="137"/>
      <c r="R303" s="137"/>
      <c r="S303" s="137"/>
      <c r="T303" s="134">
        <f>+T301+T300</f>
        <v>2100</v>
      </c>
      <c r="U303" s="134"/>
      <c r="V303" s="135"/>
    </row>
    <row r="304" spans="1:22" s="34" customFormat="1" x14ac:dyDescent="0.25">
      <c r="A304" s="19"/>
      <c r="B304" s="20"/>
      <c r="C304" s="20"/>
      <c r="D304" s="20"/>
      <c r="E304" s="20"/>
      <c r="F304" s="20"/>
      <c r="G304" s="20"/>
      <c r="H304" s="20"/>
      <c r="I304" s="20"/>
      <c r="J304" s="20"/>
      <c r="K304" s="20"/>
      <c r="L304" s="20"/>
      <c r="M304" s="20"/>
      <c r="N304" s="20"/>
      <c r="O304" s="20"/>
      <c r="P304" s="20"/>
      <c r="Q304" s="20"/>
      <c r="R304" s="20"/>
      <c r="S304" s="21"/>
      <c r="T304" s="22"/>
      <c r="U304" s="22"/>
      <c r="V304" s="23"/>
    </row>
    <row r="305" spans="1:22" s="34" customFormat="1" x14ac:dyDescent="0.25">
      <c r="A305" s="145" t="s">
        <v>75</v>
      </c>
      <c r="B305" s="146"/>
      <c r="C305" s="146"/>
      <c r="D305" s="146"/>
      <c r="E305" s="146"/>
      <c r="F305" s="146"/>
      <c r="G305" s="146"/>
      <c r="H305" s="146"/>
      <c r="I305" s="146"/>
      <c r="J305" s="146"/>
      <c r="K305" s="146"/>
      <c r="L305" s="146"/>
      <c r="M305" s="146"/>
      <c r="N305" s="146"/>
      <c r="O305" s="146"/>
      <c r="P305" s="146"/>
      <c r="Q305" s="146"/>
      <c r="R305" s="146"/>
      <c r="S305" s="146"/>
      <c r="T305" s="146"/>
      <c r="U305" s="146"/>
      <c r="V305" s="147"/>
    </row>
    <row r="306" spans="1:22" s="34" customFormat="1" x14ac:dyDescent="0.25">
      <c r="A306" s="132" t="s">
        <v>76</v>
      </c>
      <c r="B306" s="133"/>
      <c r="C306" s="133"/>
      <c r="D306" s="133"/>
      <c r="E306" s="133"/>
      <c r="F306" s="133"/>
      <c r="G306" s="133"/>
      <c r="H306" s="133"/>
      <c r="I306" s="133"/>
      <c r="J306" s="133"/>
      <c r="K306" s="133" t="s">
        <v>77</v>
      </c>
      <c r="L306" s="133"/>
      <c r="M306" s="133" t="s">
        <v>78</v>
      </c>
      <c r="N306" s="133"/>
      <c r="O306" s="133" t="s">
        <v>79</v>
      </c>
      <c r="P306" s="133"/>
      <c r="Q306" s="133"/>
      <c r="R306" s="133" t="s">
        <v>80</v>
      </c>
      <c r="S306" s="133"/>
      <c r="T306" s="134" t="s">
        <v>69</v>
      </c>
      <c r="U306" s="134"/>
      <c r="V306" s="135"/>
    </row>
    <row r="307" spans="1:22" s="34" customFormat="1" x14ac:dyDescent="0.25">
      <c r="A307" s="132"/>
      <c r="B307" s="133"/>
      <c r="C307" s="133"/>
      <c r="D307" s="133"/>
      <c r="E307" s="133"/>
      <c r="F307" s="133"/>
      <c r="G307" s="133"/>
      <c r="H307" s="133"/>
      <c r="I307" s="133"/>
      <c r="J307" s="133"/>
      <c r="K307" s="133"/>
      <c r="L307" s="133"/>
      <c r="M307" s="133"/>
      <c r="N307" s="133"/>
      <c r="O307" s="133"/>
      <c r="P307" s="133"/>
      <c r="Q307" s="133"/>
      <c r="R307" s="133"/>
      <c r="S307" s="133"/>
      <c r="T307" s="134"/>
      <c r="U307" s="134"/>
      <c r="V307" s="135"/>
    </row>
    <row r="308" spans="1:22" s="34" customFormat="1" x14ac:dyDescent="0.25">
      <c r="A308" s="132"/>
      <c r="B308" s="133"/>
      <c r="C308" s="133"/>
      <c r="D308" s="133"/>
      <c r="E308" s="133"/>
      <c r="F308" s="133"/>
      <c r="G308" s="133"/>
      <c r="H308" s="133"/>
      <c r="I308" s="133"/>
      <c r="J308" s="133"/>
      <c r="K308" s="133"/>
      <c r="L308" s="133"/>
      <c r="M308" s="133"/>
      <c r="N308" s="133"/>
      <c r="O308" s="133"/>
      <c r="P308" s="133"/>
      <c r="Q308" s="133"/>
      <c r="R308" s="133"/>
      <c r="S308" s="133"/>
      <c r="T308" s="134"/>
      <c r="U308" s="134"/>
      <c r="V308" s="135"/>
    </row>
    <row r="309" spans="1:22" s="34" customFormat="1" x14ac:dyDescent="0.25">
      <c r="A309" s="132"/>
      <c r="B309" s="133"/>
      <c r="C309" s="133"/>
      <c r="D309" s="133"/>
      <c r="E309" s="133"/>
      <c r="F309" s="133"/>
      <c r="G309" s="133"/>
      <c r="H309" s="133"/>
      <c r="I309" s="133"/>
      <c r="J309" s="133"/>
      <c r="K309" s="133"/>
      <c r="L309" s="133"/>
      <c r="M309" s="133"/>
      <c r="N309" s="133"/>
      <c r="O309" s="133"/>
      <c r="P309" s="133"/>
      <c r="Q309" s="133"/>
      <c r="R309" s="133"/>
      <c r="S309" s="133"/>
      <c r="T309" s="134"/>
      <c r="U309" s="134"/>
      <c r="V309" s="135"/>
    </row>
    <row r="310" spans="1:22" s="34" customFormat="1" x14ac:dyDescent="0.25">
      <c r="A310" s="136" t="s">
        <v>71</v>
      </c>
      <c r="B310" s="137"/>
      <c r="C310" s="137"/>
      <c r="D310" s="137"/>
      <c r="E310" s="137"/>
      <c r="F310" s="137"/>
      <c r="G310" s="137"/>
      <c r="H310" s="137"/>
      <c r="I310" s="137"/>
      <c r="J310" s="137"/>
      <c r="K310" s="137"/>
      <c r="L310" s="137"/>
      <c r="M310" s="137"/>
      <c r="N310" s="137"/>
      <c r="O310" s="137"/>
      <c r="P310" s="137"/>
      <c r="Q310" s="137"/>
      <c r="R310" s="137"/>
      <c r="S310" s="137"/>
      <c r="T310" s="134"/>
      <c r="U310" s="134"/>
      <c r="V310" s="135"/>
    </row>
    <row r="311" spans="1:22" s="34" customFormat="1" x14ac:dyDescent="0.25">
      <c r="A311" s="19"/>
      <c r="B311" s="20"/>
      <c r="C311" s="20"/>
      <c r="D311" s="20"/>
      <c r="E311" s="20"/>
      <c r="F311" s="20"/>
      <c r="G311" s="20"/>
      <c r="H311" s="20"/>
      <c r="I311" s="20"/>
      <c r="J311" s="20"/>
      <c r="K311" s="20"/>
      <c r="L311" s="20"/>
      <c r="M311" s="20"/>
      <c r="N311" s="20"/>
      <c r="O311" s="20"/>
      <c r="P311" s="20"/>
      <c r="Q311" s="20"/>
      <c r="R311" s="20"/>
      <c r="S311" s="21"/>
      <c r="T311" s="22"/>
      <c r="U311" s="22"/>
      <c r="V311" s="23"/>
    </row>
    <row r="312" spans="1:22" s="34" customFormat="1" x14ac:dyDescent="0.25">
      <c r="A312" s="145" t="s">
        <v>81</v>
      </c>
      <c r="B312" s="146"/>
      <c r="C312" s="146"/>
      <c r="D312" s="146"/>
      <c r="E312" s="146"/>
      <c r="F312" s="146"/>
      <c r="G312" s="146"/>
      <c r="H312" s="146"/>
      <c r="I312" s="146"/>
      <c r="J312" s="146"/>
      <c r="K312" s="146"/>
      <c r="L312" s="146"/>
      <c r="M312" s="146"/>
      <c r="N312" s="146"/>
      <c r="O312" s="146"/>
      <c r="P312" s="146"/>
      <c r="Q312" s="146"/>
      <c r="R312" s="146"/>
      <c r="S312" s="146"/>
      <c r="T312" s="146"/>
      <c r="U312" s="146"/>
      <c r="V312" s="147"/>
    </row>
    <row r="313" spans="1:22" s="34" customFormat="1" x14ac:dyDescent="0.25">
      <c r="A313" s="132" t="s">
        <v>82</v>
      </c>
      <c r="B313" s="133"/>
      <c r="C313" s="133"/>
      <c r="D313" s="133"/>
      <c r="E313" s="133"/>
      <c r="F313" s="133"/>
      <c r="G313" s="133"/>
      <c r="H313" s="133"/>
      <c r="I313" s="133"/>
      <c r="J313" s="133" t="s">
        <v>83</v>
      </c>
      <c r="K313" s="133"/>
      <c r="L313" s="133" t="s">
        <v>84</v>
      </c>
      <c r="M313" s="133"/>
      <c r="N313" s="133" t="s">
        <v>85</v>
      </c>
      <c r="O313" s="133"/>
      <c r="P313" s="133"/>
      <c r="Q313" s="133" t="s">
        <v>68</v>
      </c>
      <c r="R313" s="133"/>
      <c r="S313" s="133"/>
      <c r="T313" s="134" t="s">
        <v>69</v>
      </c>
      <c r="U313" s="134"/>
      <c r="V313" s="135"/>
    </row>
    <row r="314" spans="1:22" s="34" customFormat="1" x14ac:dyDescent="0.25">
      <c r="A314" s="132" t="s">
        <v>86</v>
      </c>
      <c r="B314" s="133"/>
      <c r="C314" s="133"/>
      <c r="D314" s="133"/>
      <c r="E314" s="133"/>
      <c r="F314" s="133"/>
      <c r="G314" s="133"/>
      <c r="H314" s="133"/>
      <c r="I314" s="133"/>
      <c r="J314" s="148">
        <f>+J259</f>
        <v>171314.64448972844</v>
      </c>
      <c r="K314" s="133"/>
      <c r="L314" s="149">
        <v>1.8157000000000001</v>
      </c>
      <c r="M314" s="149"/>
      <c r="N314" s="134">
        <f>+(L314*J314)/8</f>
        <v>38881.999999999993</v>
      </c>
      <c r="O314" s="134"/>
      <c r="P314" s="134"/>
      <c r="Q314" s="133">
        <v>0.1</v>
      </c>
      <c r="R314" s="133"/>
      <c r="S314" s="133"/>
      <c r="T314" s="134">
        <f>+Q314*N314</f>
        <v>3888.1999999999994</v>
      </c>
      <c r="U314" s="134"/>
      <c r="V314" s="135"/>
    </row>
    <row r="315" spans="1:22" s="34" customFormat="1" x14ac:dyDescent="0.25">
      <c r="A315" s="132"/>
      <c r="B315" s="133"/>
      <c r="C315" s="133"/>
      <c r="D315" s="133"/>
      <c r="E315" s="133"/>
      <c r="F315" s="133"/>
      <c r="G315" s="133"/>
      <c r="H315" s="133"/>
      <c r="I315" s="133"/>
      <c r="J315" s="133"/>
      <c r="K315" s="133"/>
      <c r="L315" s="133"/>
      <c r="M315" s="133"/>
      <c r="N315" s="133"/>
      <c r="O315" s="133"/>
      <c r="P315" s="133"/>
      <c r="Q315" s="133"/>
      <c r="R315" s="133"/>
      <c r="S315" s="133"/>
      <c r="T315" s="134"/>
      <c r="U315" s="134"/>
      <c r="V315" s="135"/>
    </row>
    <row r="316" spans="1:22" s="34" customFormat="1" x14ac:dyDescent="0.25">
      <c r="A316" s="132"/>
      <c r="B316" s="133"/>
      <c r="C316" s="133"/>
      <c r="D316" s="133"/>
      <c r="E316" s="133"/>
      <c r="F316" s="133"/>
      <c r="G316" s="133"/>
      <c r="H316" s="133"/>
      <c r="I316" s="133"/>
      <c r="J316" s="133"/>
      <c r="K316" s="133"/>
      <c r="L316" s="133"/>
      <c r="M316" s="133"/>
      <c r="N316" s="133"/>
      <c r="O316" s="133"/>
      <c r="P316" s="133"/>
      <c r="Q316" s="133"/>
      <c r="R316" s="133"/>
      <c r="S316" s="133"/>
      <c r="T316" s="134"/>
      <c r="U316" s="134"/>
      <c r="V316" s="135"/>
    </row>
    <row r="317" spans="1:22" s="34" customFormat="1" x14ac:dyDescent="0.25">
      <c r="A317" s="136" t="s">
        <v>71</v>
      </c>
      <c r="B317" s="137"/>
      <c r="C317" s="137"/>
      <c r="D317" s="137"/>
      <c r="E317" s="137"/>
      <c r="F317" s="137"/>
      <c r="G317" s="137"/>
      <c r="H317" s="137"/>
      <c r="I317" s="137"/>
      <c r="J317" s="137"/>
      <c r="K317" s="137"/>
      <c r="L317" s="137"/>
      <c r="M317" s="137"/>
      <c r="N317" s="137"/>
      <c r="O317" s="137"/>
      <c r="P317" s="137"/>
      <c r="Q317" s="137"/>
      <c r="R317" s="137"/>
      <c r="S317" s="137"/>
      <c r="T317" s="134">
        <f>+T314</f>
        <v>3888.1999999999994</v>
      </c>
      <c r="U317" s="134"/>
      <c r="V317" s="135"/>
    </row>
    <row r="318" spans="1:22" s="43" customFormat="1" x14ac:dyDescent="0.2">
      <c r="A318" s="136" t="s">
        <v>15</v>
      </c>
      <c r="B318" s="137"/>
      <c r="C318" s="137"/>
      <c r="D318" s="137"/>
      <c r="E318" s="137"/>
      <c r="F318" s="137"/>
      <c r="G318" s="137"/>
      <c r="H318" s="137"/>
      <c r="I318" s="137"/>
      <c r="J318" s="137"/>
      <c r="K318" s="137"/>
      <c r="L318" s="137"/>
      <c r="M318" s="137"/>
      <c r="N318" s="137"/>
      <c r="O318" s="137"/>
      <c r="P318" s="137"/>
      <c r="Q318" s="137"/>
      <c r="R318" s="137"/>
      <c r="S318" s="137"/>
      <c r="T318" s="134">
        <f>ROUND(T317+T310+T303+T296,0)</f>
        <v>6105</v>
      </c>
      <c r="U318" s="134"/>
      <c r="V318" s="135"/>
    </row>
    <row r="319" spans="1:22" s="43" customFormat="1" x14ac:dyDescent="0.2">
      <c r="A319" s="44" t="s">
        <v>87</v>
      </c>
      <c r="B319" s="45">
        <f>+'[1]CARGA PRESTACIONAL'!$E$40</f>
        <v>0.29949999999999999</v>
      </c>
      <c r="C319" s="46"/>
      <c r="D319" s="47"/>
      <c r="E319" s="48"/>
      <c r="F319" s="46"/>
      <c r="G319" s="46"/>
      <c r="H319" s="46"/>
      <c r="I319" s="46"/>
      <c r="J319" s="46"/>
      <c r="K319" s="46"/>
      <c r="L319" s="46"/>
      <c r="M319" s="47"/>
      <c r="N319" s="18"/>
      <c r="O319" s="18"/>
      <c r="P319" s="18"/>
      <c r="Q319" s="18"/>
      <c r="R319" s="18"/>
      <c r="S319" s="18" t="s">
        <v>19</v>
      </c>
      <c r="T319" s="134">
        <f>+T318*B319</f>
        <v>1828.4475</v>
      </c>
      <c r="U319" s="134"/>
      <c r="V319" s="135"/>
    </row>
    <row r="320" spans="1:22" s="43" customFormat="1" x14ac:dyDescent="0.2">
      <c r="A320" s="138" t="s">
        <v>88</v>
      </c>
      <c r="B320" s="139"/>
      <c r="C320" s="139"/>
      <c r="D320" s="139"/>
      <c r="E320" s="139"/>
      <c r="F320" s="139"/>
      <c r="G320" s="139"/>
      <c r="H320" s="139"/>
      <c r="I320" s="139"/>
      <c r="J320" s="139"/>
      <c r="K320" s="139"/>
      <c r="L320" s="139"/>
      <c r="M320" s="139"/>
      <c r="N320" s="139"/>
      <c r="O320" s="139"/>
      <c r="P320" s="139"/>
      <c r="Q320" s="139"/>
      <c r="R320" s="139"/>
      <c r="S320" s="139"/>
      <c r="T320" s="140">
        <f>+T319+T318</f>
        <v>7933.4475000000002</v>
      </c>
      <c r="U320" s="140"/>
      <c r="V320" s="141"/>
    </row>
    <row r="321" spans="1:39" s="43" customFormat="1" x14ac:dyDescent="0.2">
      <c r="A321" s="138" t="s">
        <v>89</v>
      </c>
      <c r="B321" s="139"/>
      <c r="C321" s="139"/>
      <c r="D321" s="139"/>
      <c r="E321" s="139"/>
      <c r="F321" s="139"/>
      <c r="G321" s="139"/>
      <c r="H321" s="139"/>
      <c r="I321" s="139"/>
      <c r="J321" s="139"/>
      <c r="K321" s="139"/>
      <c r="L321" s="139"/>
      <c r="M321" s="139"/>
      <c r="N321" s="139"/>
      <c r="O321" s="139"/>
      <c r="P321" s="139"/>
      <c r="Q321" s="139"/>
      <c r="R321" s="139"/>
      <c r="S321" s="139"/>
      <c r="T321" s="140">
        <f>ROUND(T320*T289,0)</f>
        <v>2917763</v>
      </c>
      <c r="U321" s="140"/>
      <c r="V321" s="141"/>
    </row>
    <row r="322" spans="1:39" s="43" customFormat="1" x14ac:dyDescent="0.2">
      <c r="A322" s="49"/>
      <c r="B322" s="29"/>
      <c r="C322" s="29"/>
      <c r="D322" s="29"/>
      <c r="E322" s="29"/>
      <c r="F322" s="29"/>
      <c r="G322" s="29"/>
      <c r="H322" s="29"/>
      <c r="I322" s="29"/>
      <c r="J322" s="29"/>
      <c r="K322" s="29"/>
      <c r="L322" s="29"/>
      <c r="M322" s="29"/>
      <c r="N322" s="29"/>
      <c r="O322" s="29"/>
      <c r="P322" s="29"/>
      <c r="Q322" s="29"/>
      <c r="R322" s="29"/>
      <c r="S322" s="29"/>
      <c r="T322" s="50"/>
      <c r="U322" s="50"/>
      <c r="V322" s="51"/>
    </row>
    <row r="323" spans="1:39" s="34" customFormat="1" ht="43.5" customHeight="1" x14ac:dyDescent="0.25">
      <c r="A323" s="142" t="s">
        <v>121</v>
      </c>
      <c r="B323" s="143"/>
      <c r="C323" s="143"/>
      <c r="D323" s="143"/>
      <c r="E323" s="143"/>
      <c r="F323" s="143"/>
      <c r="G323" s="143"/>
      <c r="H323" s="143"/>
      <c r="I323" s="143"/>
      <c r="J323" s="143"/>
      <c r="K323" s="143"/>
      <c r="L323" s="143"/>
      <c r="M323" s="143"/>
      <c r="N323" s="143"/>
      <c r="O323" s="143"/>
      <c r="P323" s="143"/>
      <c r="Q323" s="143"/>
      <c r="R323" s="143"/>
      <c r="S323" s="143"/>
      <c r="T323" s="143"/>
      <c r="U323" s="143"/>
      <c r="V323" s="144"/>
    </row>
    <row r="324" spans="1:39" s="34" customFormat="1" x14ac:dyDescent="0.25">
      <c r="A324" s="24"/>
      <c r="B324" s="25"/>
      <c r="C324" s="25"/>
      <c r="D324" s="25"/>
      <c r="E324" s="25"/>
      <c r="F324" s="25"/>
      <c r="G324" s="25"/>
      <c r="H324" s="25"/>
      <c r="I324" s="25"/>
      <c r="J324" s="25"/>
      <c r="K324" s="25"/>
      <c r="L324" s="25"/>
      <c r="M324" s="25"/>
      <c r="N324" s="25"/>
      <c r="O324" s="25"/>
      <c r="P324" s="25"/>
      <c r="Q324" s="25"/>
      <c r="R324" s="25"/>
      <c r="S324" s="26"/>
      <c r="T324" s="27"/>
      <c r="U324" s="27"/>
      <c r="V324" s="28"/>
    </row>
    <row r="325" spans="1:39" s="34" customFormat="1" ht="46.5" customHeight="1" x14ac:dyDescent="0.25">
      <c r="A325" s="24"/>
      <c r="B325" s="25"/>
      <c r="C325" s="25"/>
      <c r="D325" s="29"/>
      <c r="E325" s="30" t="s">
        <v>90</v>
      </c>
      <c r="F325" s="54"/>
      <c r="G325" s="54"/>
      <c r="H325" s="54"/>
      <c r="I325" s="54"/>
      <c r="J325" s="54"/>
      <c r="K325" s="54"/>
      <c r="L325" s="54"/>
      <c r="M325" s="55"/>
      <c r="N325" s="25"/>
      <c r="O325" s="25"/>
      <c r="P325" s="25"/>
      <c r="Q325" s="25"/>
      <c r="R325" s="25"/>
      <c r="S325" s="26"/>
      <c r="T325" s="27"/>
      <c r="U325" s="27"/>
      <c r="V325" s="28"/>
    </row>
    <row r="326" spans="1:39" s="34" customFormat="1" x14ac:dyDescent="0.25">
      <c r="A326" s="24"/>
      <c r="B326" s="25"/>
      <c r="C326" s="25"/>
      <c r="D326" s="25"/>
      <c r="E326" s="131" t="s">
        <v>105</v>
      </c>
      <c r="F326" s="131"/>
      <c r="G326" s="131"/>
      <c r="H326" s="131"/>
      <c r="I326" s="131"/>
      <c r="J326" s="131"/>
      <c r="K326" s="131"/>
      <c r="L326" s="131"/>
      <c r="M326" s="131"/>
      <c r="N326" s="57"/>
      <c r="O326" s="57"/>
      <c r="P326" s="25"/>
      <c r="Q326" s="25"/>
      <c r="R326" s="25"/>
      <c r="S326" s="26"/>
      <c r="T326" s="27"/>
      <c r="U326" s="27"/>
      <c r="V326" s="28"/>
    </row>
    <row r="327" spans="1:39" s="34" customFormat="1" x14ac:dyDescent="0.25">
      <c r="A327" s="24"/>
      <c r="B327" s="25"/>
      <c r="C327" s="25"/>
      <c r="D327" s="25"/>
      <c r="E327" s="131"/>
      <c r="F327" s="131"/>
      <c r="G327" s="131"/>
      <c r="H327" s="131"/>
      <c r="I327" s="131"/>
      <c r="J327" s="131"/>
      <c r="K327" s="131"/>
      <c r="L327" s="131"/>
      <c r="M327" s="131"/>
      <c r="N327" s="57"/>
      <c r="O327" s="57"/>
      <c r="P327" s="25"/>
      <c r="Q327" s="25"/>
      <c r="R327" s="25"/>
      <c r="S327" s="26"/>
      <c r="T327" s="27"/>
      <c r="U327" s="27"/>
      <c r="V327" s="28"/>
    </row>
    <row r="328" spans="1:39" s="34" customFormat="1" ht="14.25" thickBot="1" x14ac:dyDescent="0.3">
      <c r="A328" s="58"/>
      <c r="B328" s="59"/>
      <c r="C328" s="59"/>
      <c r="D328" s="59"/>
      <c r="E328" s="59"/>
      <c r="F328" s="60"/>
      <c r="G328" s="60"/>
      <c r="H328" s="60"/>
      <c r="I328" s="60"/>
      <c r="J328" s="60"/>
      <c r="K328" s="60"/>
      <c r="L328" s="59"/>
      <c r="M328" s="59"/>
      <c r="N328" s="59"/>
      <c r="O328" s="59"/>
      <c r="P328" s="59"/>
      <c r="Q328" s="59"/>
      <c r="R328" s="59"/>
      <c r="S328" s="59"/>
      <c r="T328" s="61"/>
      <c r="U328" s="61"/>
      <c r="V328" s="62"/>
    </row>
    <row r="329" spans="1:39" s="34" customFormat="1" ht="14.25" thickBot="1" x14ac:dyDescent="0.3">
      <c r="A329" s="58"/>
      <c r="B329" s="59"/>
      <c r="C329" s="59"/>
      <c r="D329" s="59"/>
      <c r="E329" s="59"/>
      <c r="F329" s="60"/>
      <c r="G329" s="60"/>
      <c r="H329" s="60"/>
      <c r="I329" s="60"/>
      <c r="J329" s="60"/>
      <c r="K329" s="60"/>
      <c r="L329" s="59"/>
      <c r="M329" s="59"/>
      <c r="N329" s="59"/>
      <c r="O329" s="59"/>
      <c r="P329" s="59"/>
      <c r="Q329" s="59"/>
      <c r="R329" s="59"/>
      <c r="S329" s="59"/>
      <c r="T329" s="61"/>
      <c r="U329" s="61"/>
      <c r="V329" s="62"/>
    </row>
    <row r="330" spans="1:39" s="32" customFormat="1" ht="30" customHeight="1" x14ac:dyDescent="0.25">
      <c r="A330" s="154"/>
      <c r="B330" s="155"/>
      <c r="C330" s="155"/>
      <c r="D330" s="156"/>
      <c r="E330" s="163" t="s">
        <v>92</v>
      </c>
      <c r="F330" s="164"/>
      <c r="G330" s="164"/>
      <c r="H330" s="164"/>
      <c r="I330" s="164"/>
      <c r="J330" s="164"/>
      <c r="K330" s="164"/>
      <c r="L330" s="164"/>
      <c r="M330" s="164"/>
      <c r="N330" s="164"/>
      <c r="O330" s="164"/>
      <c r="P330" s="164"/>
      <c r="Q330" s="164"/>
      <c r="R330" s="164"/>
      <c r="S330" s="165"/>
      <c r="T330" s="169" t="s">
        <v>47</v>
      </c>
      <c r="U330" s="170"/>
      <c r="V330" s="171"/>
    </row>
    <row r="331" spans="1:39" s="32" customFormat="1" ht="30" customHeight="1" thickBot="1" x14ac:dyDescent="0.3">
      <c r="A331" s="157"/>
      <c r="B331" s="158"/>
      <c r="C331" s="158"/>
      <c r="D331" s="159"/>
      <c r="E331" s="166"/>
      <c r="F331" s="167"/>
      <c r="G331" s="167"/>
      <c r="H331" s="167"/>
      <c r="I331" s="167"/>
      <c r="J331" s="167"/>
      <c r="K331" s="167"/>
      <c r="L331" s="167"/>
      <c r="M331" s="167"/>
      <c r="N331" s="167"/>
      <c r="O331" s="167"/>
      <c r="P331" s="167"/>
      <c r="Q331" s="167"/>
      <c r="R331" s="167"/>
      <c r="S331" s="168"/>
      <c r="T331" s="172"/>
      <c r="U331" s="173"/>
      <c r="V331" s="174"/>
    </row>
    <row r="332" spans="1:39" s="32" customFormat="1" ht="5.0999999999999996" customHeight="1" thickBot="1" x14ac:dyDescent="0.25">
      <c r="A332" s="157"/>
      <c r="B332" s="158"/>
      <c r="C332" s="158"/>
      <c r="D332" s="159"/>
      <c r="E332" s="175"/>
      <c r="F332" s="176"/>
      <c r="G332" s="176"/>
      <c r="H332" s="176"/>
      <c r="I332" s="176"/>
      <c r="J332" s="176"/>
      <c r="K332" s="176"/>
      <c r="L332" s="176"/>
      <c r="M332" s="176"/>
      <c r="N332" s="176"/>
      <c r="O332" s="176"/>
      <c r="P332" s="176"/>
      <c r="Q332" s="176"/>
      <c r="R332" s="176"/>
      <c r="S332" s="176"/>
      <c r="T332" s="176"/>
      <c r="U332" s="176"/>
      <c r="V332" s="177"/>
    </row>
    <row r="333" spans="1:39" s="32" customFormat="1" ht="24.95" customHeight="1" thickBot="1" x14ac:dyDescent="0.3">
      <c r="A333" s="157"/>
      <c r="B333" s="158"/>
      <c r="C333" s="158"/>
      <c r="D333" s="159"/>
      <c r="E333" s="178" t="s">
        <v>48</v>
      </c>
      <c r="F333" s="179"/>
      <c r="G333" s="179"/>
      <c r="H333" s="179"/>
      <c r="I333" s="179"/>
      <c r="J333" s="179"/>
      <c r="K333" s="179"/>
      <c r="L333" s="179"/>
      <c r="M333" s="179"/>
      <c r="N333" s="179"/>
      <c r="O333" s="179"/>
      <c r="P333" s="179"/>
      <c r="Q333" s="179"/>
      <c r="R333" s="179"/>
      <c r="S333" s="179"/>
      <c r="T333" s="179"/>
      <c r="U333" s="179"/>
      <c r="V333" s="180"/>
    </row>
    <row r="334" spans="1:39" s="32" customFormat="1" ht="5.0999999999999996" customHeight="1" thickBot="1" x14ac:dyDescent="0.3">
      <c r="A334" s="160"/>
      <c r="B334" s="161"/>
      <c r="C334" s="161"/>
      <c r="D334" s="162"/>
      <c r="E334" s="181"/>
      <c r="F334" s="182"/>
      <c r="G334" s="182"/>
      <c r="H334" s="182"/>
      <c r="I334" s="182"/>
      <c r="J334" s="182"/>
      <c r="K334" s="182"/>
      <c r="L334" s="182"/>
      <c r="M334" s="182"/>
      <c r="N334" s="182"/>
      <c r="O334" s="182"/>
      <c r="P334" s="182"/>
      <c r="Q334" s="182"/>
      <c r="R334" s="182"/>
      <c r="S334" s="182"/>
      <c r="T334" s="182"/>
      <c r="U334" s="182"/>
      <c r="V334" s="183"/>
    </row>
    <row r="335" spans="1:39" s="34" customFormat="1" x14ac:dyDescent="0.25">
      <c r="A335" s="211" t="s">
        <v>49</v>
      </c>
      <c r="B335" s="212"/>
      <c r="C335" s="212"/>
      <c r="D335" s="212"/>
      <c r="E335" s="212"/>
      <c r="F335" s="212"/>
      <c r="G335" s="212"/>
      <c r="H335" s="212"/>
      <c r="I335" s="212"/>
      <c r="J335" s="212"/>
      <c r="K335" s="212"/>
      <c r="L335" s="212"/>
      <c r="M335" s="212"/>
      <c r="N335" s="212"/>
      <c r="O335" s="212"/>
      <c r="P335" s="212"/>
      <c r="Q335" s="212"/>
      <c r="R335" s="212"/>
      <c r="S335" s="212"/>
      <c r="T335" s="212"/>
      <c r="U335" s="212"/>
      <c r="V335" s="213"/>
      <c r="AE335" s="35"/>
      <c r="AF335" s="35"/>
      <c r="AG335" s="35"/>
      <c r="AH335" s="35"/>
      <c r="AI335" s="35"/>
      <c r="AJ335" s="35"/>
      <c r="AK335" s="35"/>
      <c r="AL335" s="35"/>
      <c r="AM335" s="35"/>
    </row>
    <row r="336" spans="1:39" s="34" customFormat="1" x14ac:dyDescent="0.25">
      <c r="A336" s="184" t="s">
        <v>50</v>
      </c>
      <c r="B336" s="185"/>
      <c r="C336" s="185"/>
      <c r="D336" s="185"/>
      <c r="E336" s="36" t="s">
        <v>51</v>
      </c>
      <c r="F336" s="37"/>
      <c r="G336" s="37"/>
      <c r="H336" s="37"/>
      <c r="I336" s="37"/>
      <c r="J336" s="186" t="s">
        <v>52</v>
      </c>
      <c r="K336" s="186"/>
      <c r="L336" s="186"/>
      <c r="M336" s="186"/>
      <c r="N336" s="186"/>
      <c r="O336" s="186"/>
      <c r="P336" s="186" t="s">
        <v>53</v>
      </c>
      <c r="Q336" s="186"/>
      <c r="R336" s="186"/>
      <c r="S336" s="186"/>
      <c r="T336" s="186"/>
      <c r="U336" s="186"/>
      <c r="V336" s="187"/>
      <c r="AE336" s="35"/>
      <c r="AF336" s="35"/>
      <c r="AG336" s="35"/>
      <c r="AH336" s="35"/>
      <c r="AI336" s="35"/>
      <c r="AJ336" s="35"/>
      <c r="AK336" s="35"/>
      <c r="AL336" s="35"/>
      <c r="AM336" s="35"/>
    </row>
    <row r="337" spans="1:22" s="34" customFormat="1" ht="30.75" customHeight="1" x14ac:dyDescent="0.25">
      <c r="A337" s="188" t="s">
        <v>54</v>
      </c>
      <c r="B337" s="189"/>
      <c r="C337" s="189"/>
      <c r="D337" s="190"/>
      <c r="E337" s="191" t="s">
        <v>24</v>
      </c>
      <c r="F337" s="191"/>
      <c r="G337" s="191"/>
      <c r="H337" s="191"/>
      <c r="I337" s="191"/>
      <c r="J337" s="191"/>
      <c r="K337" s="191"/>
      <c r="L337" s="191"/>
      <c r="M337" s="191"/>
      <c r="N337" s="191"/>
      <c r="O337" s="191"/>
      <c r="P337" s="191"/>
      <c r="Q337" s="191"/>
      <c r="R337" s="191"/>
      <c r="S337" s="191"/>
      <c r="T337" s="191"/>
      <c r="U337" s="191"/>
      <c r="V337" s="192"/>
    </row>
    <row r="338" spans="1:22" s="34" customFormat="1" x14ac:dyDescent="0.25">
      <c r="A338" s="193" t="s">
        <v>55</v>
      </c>
      <c r="B338" s="194"/>
      <c r="C338" s="194"/>
      <c r="D338" s="194"/>
      <c r="E338" s="195"/>
      <c r="F338" s="195"/>
      <c r="G338" s="195"/>
      <c r="H338" s="195"/>
      <c r="I338" s="195"/>
      <c r="J338" s="195"/>
      <c r="K338" s="195"/>
      <c r="L338" s="195"/>
      <c r="M338" s="195"/>
      <c r="N338" s="195"/>
      <c r="O338" s="195"/>
      <c r="P338" s="195"/>
      <c r="Q338" s="195"/>
      <c r="R338" s="195"/>
      <c r="S338" s="195"/>
      <c r="T338" s="195"/>
      <c r="U338" s="195"/>
      <c r="V338" s="196"/>
    </row>
    <row r="339" spans="1:22" s="34" customFormat="1" x14ac:dyDescent="0.25">
      <c r="A339" s="193" t="s">
        <v>56</v>
      </c>
      <c r="B339" s="194"/>
      <c r="C339" s="194"/>
      <c r="D339" s="194"/>
      <c r="E339" s="195"/>
      <c r="F339" s="195"/>
      <c r="G339" s="195"/>
      <c r="H339" s="195"/>
      <c r="I339" s="195"/>
      <c r="J339" s="195"/>
      <c r="K339" s="195"/>
      <c r="L339" s="195"/>
      <c r="M339" s="195"/>
      <c r="N339" s="195"/>
      <c r="O339" s="195"/>
      <c r="P339" s="195"/>
      <c r="Q339" s="195"/>
      <c r="R339" s="195"/>
      <c r="S339" s="195"/>
      <c r="T339" s="195"/>
      <c r="U339" s="195"/>
      <c r="V339" s="196"/>
    </row>
    <row r="340" spans="1:22" s="34" customFormat="1" x14ac:dyDescent="0.25">
      <c r="A340" s="193" t="s">
        <v>57</v>
      </c>
      <c r="B340" s="194"/>
      <c r="C340" s="194"/>
      <c r="D340" s="194"/>
      <c r="E340" s="195"/>
      <c r="F340" s="195"/>
      <c r="G340" s="195"/>
      <c r="H340" s="195"/>
      <c r="I340" s="195"/>
      <c r="J340" s="195"/>
      <c r="K340" s="195"/>
      <c r="L340" s="195"/>
      <c r="M340" s="195"/>
      <c r="N340" s="195"/>
      <c r="O340" s="195"/>
      <c r="P340" s="195"/>
      <c r="Q340" s="195"/>
      <c r="R340" s="195"/>
      <c r="S340" s="195"/>
      <c r="T340" s="195"/>
      <c r="U340" s="195"/>
      <c r="V340" s="196"/>
    </row>
    <row r="341" spans="1:22" s="34" customFormat="1" x14ac:dyDescent="0.25">
      <c r="A341" s="38"/>
      <c r="B341" s="39"/>
      <c r="C341" s="39"/>
      <c r="D341" s="40"/>
      <c r="E341" s="40"/>
      <c r="F341" s="40"/>
      <c r="G341" s="40"/>
      <c r="H341" s="40"/>
      <c r="I341" s="40"/>
      <c r="J341" s="40"/>
      <c r="K341" s="40"/>
      <c r="L341" s="40"/>
      <c r="M341" s="40"/>
      <c r="N341" s="40"/>
      <c r="O341" s="40"/>
      <c r="P341" s="40"/>
      <c r="Q341" s="40"/>
      <c r="R341" s="40"/>
      <c r="S341" s="40"/>
      <c r="T341" s="27"/>
      <c r="U341" s="27"/>
      <c r="V341" s="28"/>
    </row>
    <row r="342" spans="1:22" s="34" customFormat="1" x14ac:dyDescent="0.25">
      <c r="A342" s="150" t="s">
        <v>58</v>
      </c>
      <c r="B342" s="151"/>
      <c r="C342" s="151"/>
      <c r="D342" s="151"/>
      <c r="E342" s="151"/>
      <c r="F342" s="151"/>
      <c r="G342" s="151"/>
      <c r="H342" s="151"/>
      <c r="I342" s="151"/>
      <c r="J342" s="151"/>
      <c r="K342" s="151"/>
      <c r="L342" s="151"/>
      <c r="M342" s="151"/>
      <c r="N342" s="151"/>
      <c r="O342" s="151"/>
      <c r="P342" s="151"/>
      <c r="Q342" s="151"/>
      <c r="R342" s="151"/>
      <c r="S342" s="151"/>
      <c r="T342" s="151"/>
      <c r="U342" s="151"/>
      <c r="V342" s="197"/>
    </row>
    <row r="343" spans="1:22" s="34" customFormat="1" x14ac:dyDescent="0.25">
      <c r="A343" s="198" t="s">
        <v>59</v>
      </c>
      <c r="B343" s="199"/>
      <c r="C343" s="199" t="s">
        <v>60</v>
      </c>
      <c r="D343" s="199"/>
      <c r="E343" s="199"/>
      <c r="F343" s="199"/>
      <c r="G343" s="199"/>
      <c r="H343" s="199"/>
      <c r="I343" s="199"/>
      <c r="J343" s="199"/>
      <c r="K343" s="199"/>
      <c r="L343" s="199"/>
      <c r="M343" s="199"/>
      <c r="N343" s="199"/>
      <c r="O343" s="199"/>
      <c r="P343" s="199"/>
      <c r="Q343" s="199"/>
      <c r="R343" s="199" t="s">
        <v>61</v>
      </c>
      <c r="S343" s="199"/>
      <c r="T343" s="200" t="s">
        <v>62</v>
      </c>
      <c r="U343" s="200"/>
      <c r="V343" s="201"/>
    </row>
    <row r="344" spans="1:22" s="34" customFormat="1" ht="24" customHeight="1" x14ac:dyDescent="0.25">
      <c r="A344" s="202">
        <v>6.1</v>
      </c>
      <c r="B344" s="203"/>
      <c r="C344" s="204" t="str">
        <f>+'OFERTA ECONOMICA'!B94</f>
        <v>IMPERMEABILIZACION MUROS INTERNOS,  LIMPIEZA Y RETIRO DE SOBRANTES, APLICACIÓN DE  PAÑETE IMPERMEABILIZADO Y PINTURA EPOXICA DEL AREA INTERVENIDA</v>
      </c>
      <c r="D344" s="205"/>
      <c r="E344" s="205"/>
      <c r="F344" s="205"/>
      <c r="G344" s="205"/>
      <c r="H344" s="205"/>
      <c r="I344" s="205"/>
      <c r="J344" s="205"/>
      <c r="K344" s="205"/>
      <c r="L344" s="205"/>
      <c r="M344" s="205"/>
      <c r="N344" s="205"/>
      <c r="O344" s="205"/>
      <c r="P344" s="205"/>
      <c r="Q344" s="205"/>
      <c r="R344" s="205" t="s">
        <v>6</v>
      </c>
      <c r="S344" s="205"/>
      <c r="T344" s="206">
        <f>+'OFERTA ECONOMICA'!C94</f>
        <v>35</v>
      </c>
      <c r="U344" s="206"/>
      <c r="V344" s="207"/>
    </row>
    <row r="345" spans="1:22" s="34" customFormat="1" x14ac:dyDescent="0.25">
      <c r="A345" s="41"/>
      <c r="B345" s="40"/>
      <c r="C345" s="40"/>
      <c r="D345" s="40"/>
      <c r="E345" s="40"/>
      <c r="F345" s="40"/>
      <c r="G345" s="40"/>
      <c r="H345" s="40"/>
      <c r="I345" s="40"/>
      <c r="J345" s="40"/>
      <c r="K345" s="40"/>
      <c r="L345" s="40"/>
      <c r="M345" s="40"/>
      <c r="N345" s="40"/>
      <c r="O345" s="40"/>
      <c r="P345" s="40"/>
      <c r="Q345" s="40"/>
      <c r="R345" s="40"/>
      <c r="S345" s="40"/>
      <c r="T345" s="27"/>
      <c r="U345" s="27"/>
      <c r="V345" s="28"/>
    </row>
    <row r="346" spans="1:22" s="34" customFormat="1" x14ac:dyDescent="0.25">
      <c r="A346" s="145" t="s">
        <v>64</v>
      </c>
      <c r="B346" s="146"/>
      <c r="C346" s="146"/>
      <c r="D346" s="146"/>
      <c r="E346" s="146"/>
      <c r="F346" s="146"/>
      <c r="G346" s="146"/>
      <c r="H346" s="146"/>
      <c r="I346" s="146"/>
      <c r="J346" s="146"/>
      <c r="K346" s="146"/>
      <c r="L346" s="146"/>
      <c r="M346" s="146"/>
      <c r="N346" s="146"/>
      <c r="O346" s="146"/>
      <c r="P346" s="146"/>
      <c r="Q346" s="146"/>
      <c r="R346" s="146"/>
      <c r="S346" s="146"/>
      <c r="T346" s="146"/>
      <c r="U346" s="146"/>
      <c r="V346" s="147"/>
    </row>
    <row r="347" spans="1:22" s="34" customFormat="1" x14ac:dyDescent="0.25">
      <c r="A347" s="132" t="s">
        <v>60</v>
      </c>
      <c r="B347" s="133"/>
      <c r="C347" s="133"/>
      <c r="D347" s="133"/>
      <c r="E347" s="133"/>
      <c r="F347" s="133"/>
      <c r="G347" s="133"/>
      <c r="H347" s="133" t="s">
        <v>65</v>
      </c>
      <c r="I347" s="133"/>
      <c r="J347" s="133"/>
      <c r="K347" s="133" t="s">
        <v>66</v>
      </c>
      <c r="L347" s="133"/>
      <c r="M347" s="133"/>
      <c r="N347" s="133"/>
      <c r="O347" s="133" t="s">
        <v>67</v>
      </c>
      <c r="P347" s="133"/>
      <c r="Q347" s="133"/>
      <c r="R347" s="133" t="s">
        <v>68</v>
      </c>
      <c r="S347" s="133"/>
      <c r="T347" s="134" t="s">
        <v>69</v>
      </c>
      <c r="U347" s="134"/>
      <c r="V347" s="135"/>
    </row>
    <row r="348" spans="1:22" s="34" customFormat="1" x14ac:dyDescent="0.25">
      <c r="A348" s="132"/>
      <c r="B348" s="133"/>
      <c r="C348" s="133"/>
      <c r="D348" s="133"/>
      <c r="E348" s="133"/>
      <c r="F348" s="133"/>
      <c r="G348" s="133"/>
      <c r="H348" s="133"/>
      <c r="I348" s="133"/>
      <c r="J348" s="133"/>
      <c r="K348" s="133"/>
      <c r="L348" s="133"/>
      <c r="M348" s="133"/>
      <c r="N348" s="133"/>
      <c r="O348" s="153"/>
      <c r="P348" s="153"/>
      <c r="Q348" s="153"/>
      <c r="R348" s="133"/>
      <c r="S348" s="133"/>
      <c r="T348" s="134"/>
      <c r="U348" s="134"/>
      <c r="V348" s="135"/>
    </row>
    <row r="349" spans="1:22" s="34" customFormat="1" x14ac:dyDescent="0.25">
      <c r="A349" s="132" t="s">
        <v>70</v>
      </c>
      <c r="B349" s="133"/>
      <c r="C349" s="133"/>
      <c r="D349" s="133"/>
      <c r="E349" s="133"/>
      <c r="F349" s="133"/>
      <c r="G349" s="133"/>
      <c r="H349" s="133"/>
      <c r="I349" s="133"/>
      <c r="J349" s="133"/>
      <c r="K349" s="133"/>
      <c r="L349" s="133"/>
      <c r="M349" s="133"/>
      <c r="N349" s="133"/>
      <c r="O349" s="153"/>
      <c r="P349" s="153"/>
      <c r="Q349" s="153"/>
      <c r="R349" s="209">
        <v>0.03</v>
      </c>
      <c r="S349" s="210"/>
      <c r="T349" s="134">
        <f>+R349*T369</f>
        <v>641.55299999999988</v>
      </c>
      <c r="U349" s="134"/>
      <c r="V349" s="135"/>
    </row>
    <row r="350" spans="1:22" s="34" customFormat="1" x14ac:dyDescent="0.25">
      <c r="A350" s="132"/>
      <c r="B350" s="133"/>
      <c r="C350" s="133"/>
      <c r="D350" s="133"/>
      <c r="E350" s="133"/>
      <c r="F350" s="133"/>
      <c r="G350" s="133"/>
      <c r="H350" s="133"/>
      <c r="I350" s="133"/>
      <c r="J350" s="133"/>
      <c r="K350" s="133"/>
      <c r="L350" s="133"/>
      <c r="M350" s="133"/>
      <c r="N350" s="133"/>
      <c r="O350" s="133"/>
      <c r="P350" s="133"/>
      <c r="Q350" s="133"/>
      <c r="R350" s="133"/>
      <c r="S350" s="133"/>
      <c r="T350" s="134"/>
      <c r="U350" s="134"/>
      <c r="V350" s="135"/>
    </row>
    <row r="351" spans="1:22" s="34" customFormat="1" x14ac:dyDescent="0.25">
      <c r="A351" s="136" t="s">
        <v>71</v>
      </c>
      <c r="B351" s="137"/>
      <c r="C351" s="137"/>
      <c r="D351" s="137"/>
      <c r="E351" s="137"/>
      <c r="F351" s="137"/>
      <c r="G351" s="137"/>
      <c r="H351" s="137"/>
      <c r="I351" s="137"/>
      <c r="J351" s="137"/>
      <c r="K351" s="137"/>
      <c r="L351" s="137"/>
      <c r="M351" s="137"/>
      <c r="N351" s="137"/>
      <c r="O351" s="137"/>
      <c r="P351" s="137"/>
      <c r="Q351" s="137"/>
      <c r="R351" s="137"/>
      <c r="S351" s="137"/>
      <c r="T351" s="134">
        <f>+T349+T348</f>
        <v>641.55299999999988</v>
      </c>
      <c r="U351" s="134"/>
      <c r="V351" s="135"/>
    </row>
    <row r="352" spans="1:22" s="34" customFormat="1" x14ac:dyDescent="0.25">
      <c r="A352" s="19"/>
      <c r="B352" s="20"/>
      <c r="C352" s="20"/>
      <c r="D352" s="20"/>
      <c r="E352" s="20"/>
      <c r="F352" s="20"/>
      <c r="G352" s="20"/>
      <c r="H352" s="20"/>
      <c r="I352" s="20"/>
      <c r="J352" s="20"/>
      <c r="K352" s="20"/>
      <c r="L352" s="20"/>
      <c r="M352" s="20"/>
      <c r="N352" s="20"/>
      <c r="O352" s="20"/>
      <c r="P352" s="20"/>
      <c r="Q352" s="20"/>
      <c r="R352" s="20"/>
      <c r="S352" s="21"/>
      <c r="T352" s="22"/>
      <c r="U352" s="22"/>
      <c r="V352" s="23"/>
    </row>
    <row r="353" spans="1:22" s="34" customFormat="1" x14ac:dyDescent="0.25">
      <c r="A353" s="145" t="s">
        <v>72</v>
      </c>
      <c r="B353" s="146"/>
      <c r="C353" s="146"/>
      <c r="D353" s="146"/>
      <c r="E353" s="146"/>
      <c r="F353" s="146"/>
      <c r="G353" s="146"/>
      <c r="H353" s="146"/>
      <c r="I353" s="146"/>
      <c r="J353" s="146"/>
      <c r="K353" s="146"/>
      <c r="L353" s="146"/>
      <c r="M353" s="146"/>
      <c r="N353" s="146"/>
      <c r="O353" s="146"/>
      <c r="P353" s="146"/>
      <c r="Q353" s="146"/>
      <c r="R353" s="146"/>
      <c r="S353" s="146"/>
      <c r="T353" s="146"/>
      <c r="U353" s="146"/>
      <c r="V353" s="147"/>
    </row>
    <row r="354" spans="1:22" s="34" customFormat="1" x14ac:dyDescent="0.25">
      <c r="A354" s="132" t="s">
        <v>60</v>
      </c>
      <c r="B354" s="133"/>
      <c r="C354" s="133"/>
      <c r="D354" s="133"/>
      <c r="E354" s="133"/>
      <c r="F354" s="133"/>
      <c r="G354" s="133"/>
      <c r="H354" s="133"/>
      <c r="I354" s="133"/>
      <c r="J354" s="133"/>
      <c r="K354" s="133"/>
      <c r="L354" s="133"/>
      <c r="M354" s="133" t="s">
        <v>61</v>
      </c>
      <c r="N354" s="133"/>
      <c r="O354" s="133" t="s">
        <v>62</v>
      </c>
      <c r="P354" s="133"/>
      <c r="Q354" s="133" t="s">
        <v>73</v>
      </c>
      <c r="R354" s="133"/>
      <c r="S354" s="133"/>
      <c r="T354" s="134" t="s">
        <v>74</v>
      </c>
      <c r="U354" s="134"/>
      <c r="V354" s="135"/>
    </row>
    <row r="355" spans="1:22" s="34" customFormat="1" x14ac:dyDescent="0.25">
      <c r="A355" s="132" t="s">
        <v>96</v>
      </c>
      <c r="B355" s="133"/>
      <c r="C355" s="133"/>
      <c r="D355" s="133"/>
      <c r="E355" s="133"/>
      <c r="F355" s="133"/>
      <c r="G355" s="133"/>
      <c r="H355" s="133"/>
      <c r="I355" s="133"/>
      <c r="J355" s="133"/>
      <c r="K355" s="133"/>
      <c r="L355" s="133"/>
      <c r="M355" s="133" t="s">
        <v>91</v>
      </c>
      <c r="N355" s="133"/>
      <c r="O355" s="133">
        <v>0.03</v>
      </c>
      <c r="P355" s="133"/>
      <c r="Q355" s="134">
        <f>20011.7/0.03</f>
        <v>667056.66666666674</v>
      </c>
      <c r="R355" s="134"/>
      <c r="S355" s="134"/>
      <c r="T355" s="134">
        <f>+Q355*O355</f>
        <v>20011.7</v>
      </c>
      <c r="U355" s="134"/>
      <c r="V355" s="135"/>
    </row>
    <row r="356" spans="1:22" s="34" customFormat="1" x14ac:dyDescent="0.25">
      <c r="A356" s="132" t="s">
        <v>115</v>
      </c>
      <c r="B356" s="133"/>
      <c r="C356" s="133"/>
      <c r="D356" s="133"/>
      <c r="E356" s="133"/>
      <c r="F356" s="133"/>
      <c r="G356" s="133"/>
      <c r="H356" s="133"/>
      <c r="I356" s="133"/>
      <c r="J356" s="133"/>
      <c r="K356" s="133"/>
      <c r="L356" s="133"/>
      <c r="M356" s="133" t="s">
        <v>95</v>
      </c>
      <c r="N356" s="133"/>
      <c r="O356" s="133">
        <v>0.1</v>
      </c>
      <c r="P356" s="133"/>
      <c r="Q356" s="134">
        <f>149900/2</f>
        <v>74950</v>
      </c>
      <c r="R356" s="134"/>
      <c r="S356" s="134"/>
      <c r="T356" s="134">
        <f>+Q356*O356</f>
        <v>7495</v>
      </c>
      <c r="U356" s="134"/>
      <c r="V356" s="135"/>
    </row>
    <row r="357" spans="1:22" s="34" customFormat="1" x14ac:dyDescent="0.25">
      <c r="A357" s="132" t="s">
        <v>118</v>
      </c>
      <c r="B357" s="133"/>
      <c r="C357" s="133"/>
      <c r="D357" s="133"/>
      <c r="E357" s="133"/>
      <c r="F357" s="133"/>
      <c r="G357" s="133"/>
      <c r="H357" s="133"/>
      <c r="I357" s="133"/>
      <c r="J357" s="133"/>
      <c r="K357" s="133"/>
      <c r="L357" s="133"/>
      <c r="M357" s="133" t="s">
        <v>117</v>
      </c>
      <c r="N357" s="133"/>
      <c r="O357" s="133">
        <v>0.1</v>
      </c>
      <c r="P357" s="133"/>
      <c r="Q357" s="134">
        <v>176900</v>
      </c>
      <c r="R357" s="134"/>
      <c r="S357" s="134"/>
      <c r="T357" s="134">
        <f>+Q357*O357</f>
        <v>17690</v>
      </c>
      <c r="U357" s="134"/>
      <c r="V357" s="135"/>
    </row>
    <row r="358" spans="1:22" s="34" customFormat="1" x14ac:dyDescent="0.25">
      <c r="A358" s="136" t="s">
        <v>71</v>
      </c>
      <c r="B358" s="137"/>
      <c r="C358" s="137"/>
      <c r="D358" s="137"/>
      <c r="E358" s="137"/>
      <c r="F358" s="137"/>
      <c r="G358" s="137"/>
      <c r="H358" s="137"/>
      <c r="I358" s="137"/>
      <c r="J358" s="137"/>
      <c r="K358" s="137"/>
      <c r="L358" s="137"/>
      <c r="M358" s="137"/>
      <c r="N358" s="137"/>
      <c r="O358" s="137"/>
      <c r="P358" s="137"/>
      <c r="Q358" s="137"/>
      <c r="R358" s="137"/>
      <c r="S358" s="137"/>
      <c r="T358" s="134">
        <f>+T356+T355+T357</f>
        <v>45196.7</v>
      </c>
      <c r="U358" s="134"/>
      <c r="V358" s="135"/>
    </row>
    <row r="359" spans="1:22" s="34" customFormat="1" x14ac:dyDescent="0.25">
      <c r="A359" s="19"/>
      <c r="B359" s="20"/>
      <c r="C359" s="20"/>
      <c r="D359" s="20"/>
      <c r="E359" s="20"/>
      <c r="F359" s="20"/>
      <c r="G359" s="20"/>
      <c r="H359" s="20"/>
      <c r="I359" s="20"/>
      <c r="J359" s="20"/>
      <c r="K359" s="20"/>
      <c r="L359" s="20"/>
      <c r="M359" s="20"/>
      <c r="N359" s="20"/>
      <c r="O359" s="20"/>
      <c r="P359" s="20"/>
      <c r="Q359" s="20"/>
      <c r="R359" s="20"/>
      <c r="S359" s="21"/>
      <c r="T359" s="22"/>
      <c r="U359" s="22"/>
      <c r="V359" s="23"/>
    </row>
    <row r="360" spans="1:22" s="34" customFormat="1" x14ac:dyDescent="0.25">
      <c r="A360" s="145" t="s">
        <v>75</v>
      </c>
      <c r="B360" s="146"/>
      <c r="C360" s="146"/>
      <c r="D360" s="146"/>
      <c r="E360" s="146"/>
      <c r="F360" s="146"/>
      <c r="G360" s="146"/>
      <c r="H360" s="146"/>
      <c r="I360" s="146"/>
      <c r="J360" s="146"/>
      <c r="K360" s="146"/>
      <c r="L360" s="146"/>
      <c r="M360" s="146"/>
      <c r="N360" s="146"/>
      <c r="O360" s="146"/>
      <c r="P360" s="146"/>
      <c r="Q360" s="146"/>
      <c r="R360" s="146"/>
      <c r="S360" s="146"/>
      <c r="T360" s="146"/>
      <c r="U360" s="146"/>
      <c r="V360" s="147"/>
    </row>
    <row r="361" spans="1:22" s="34" customFormat="1" x14ac:dyDescent="0.25">
      <c r="A361" s="132" t="s">
        <v>76</v>
      </c>
      <c r="B361" s="133"/>
      <c r="C361" s="133"/>
      <c r="D361" s="133"/>
      <c r="E361" s="133"/>
      <c r="F361" s="133"/>
      <c r="G361" s="133"/>
      <c r="H361" s="133"/>
      <c r="I361" s="133"/>
      <c r="J361" s="133"/>
      <c r="K361" s="133" t="s">
        <v>77</v>
      </c>
      <c r="L361" s="133"/>
      <c r="M361" s="133" t="s">
        <v>78</v>
      </c>
      <c r="N361" s="133"/>
      <c r="O361" s="133" t="s">
        <v>79</v>
      </c>
      <c r="P361" s="133"/>
      <c r="Q361" s="133"/>
      <c r="R361" s="133" t="s">
        <v>80</v>
      </c>
      <c r="S361" s="133"/>
      <c r="T361" s="134" t="s">
        <v>69</v>
      </c>
      <c r="U361" s="134"/>
      <c r="V361" s="135"/>
    </row>
    <row r="362" spans="1:22" s="34" customFormat="1" x14ac:dyDescent="0.25">
      <c r="A362" s="132"/>
      <c r="B362" s="133"/>
      <c r="C362" s="133"/>
      <c r="D362" s="133"/>
      <c r="E362" s="133"/>
      <c r="F362" s="133"/>
      <c r="G362" s="133"/>
      <c r="H362" s="133"/>
      <c r="I362" s="133"/>
      <c r="J362" s="133"/>
      <c r="K362" s="133"/>
      <c r="L362" s="133"/>
      <c r="M362" s="133"/>
      <c r="N362" s="133"/>
      <c r="O362" s="133"/>
      <c r="P362" s="133"/>
      <c r="Q362" s="133"/>
      <c r="R362" s="133"/>
      <c r="S362" s="133"/>
      <c r="T362" s="134"/>
      <c r="U362" s="134"/>
      <c r="V362" s="135"/>
    </row>
    <row r="363" spans="1:22" s="34" customFormat="1" x14ac:dyDescent="0.25">
      <c r="A363" s="132"/>
      <c r="B363" s="133"/>
      <c r="C363" s="133"/>
      <c r="D363" s="133"/>
      <c r="E363" s="133"/>
      <c r="F363" s="133"/>
      <c r="G363" s="133"/>
      <c r="H363" s="133"/>
      <c r="I363" s="133"/>
      <c r="J363" s="133"/>
      <c r="K363" s="133"/>
      <c r="L363" s="133"/>
      <c r="M363" s="133"/>
      <c r="N363" s="133"/>
      <c r="O363" s="133"/>
      <c r="P363" s="133"/>
      <c r="Q363" s="133"/>
      <c r="R363" s="133"/>
      <c r="S363" s="133"/>
      <c r="T363" s="134"/>
      <c r="U363" s="134"/>
      <c r="V363" s="135"/>
    </row>
    <row r="364" spans="1:22" s="34" customFormat="1" x14ac:dyDescent="0.25">
      <c r="A364" s="132"/>
      <c r="B364" s="133"/>
      <c r="C364" s="133"/>
      <c r="D364" s="133"/>
      <c r="E364" s="133"/>
      <c r="F364" s="133"/>
      <c r="G364" s="133"/>
      <c r="H364" s="133"/>
      <c r="I364" s="133"/>
      <c r="J364" s="133"/>
      <c r="K364" s="133"/>
      <c r="L364" s="133"/>
      <c r="M364" s="133"/>
      <c r="N364" s="133"/>
      <c r="O364" s="133"/>
      <c r="P364" s="133"/>
      <c r="Q364" s="133"/>
      <c r="R364" s="133"/>
      <c r="S364" s="133"/>
      <c r="T364" s="134"/>
      <c r="U364" s="134"/>
      <c r="V364" s="135"/>
    </row>
    <row r="365" spans="1:22" s="34" customFormat="1" x14ac:dyDescent="0.25">
      <c r="A365" s="136" t="s">
        <v>71</v>
      </c>
      <c r="B365" s="137"/>
      <c r="C365" s="137"/>
      <c r="D365" s="137"/>
      <c r="E365" s="137"/>
      <c r="F365" s="137"/>
      <c r="G365" s="137"/>
      <c r="H365" s="137"/>
      <c r="I365" s="137"/>
      <c r="J365" s="137"/>
      <c r="K365" s="137"/>
      <c r="L365" s="137"/>
      <c r="M365" s="137"/>
      <c r="N365" s="137"/>
      <c r="O365" s="137"/>
      <c r="P365" s="137"/>
      <c r="Q365" s="137"/>
      <c r="R365" s="137"/>
      <c r="S365" s="137"/>
      <c r="T365" s="134"/>
      <c r="U365" s="134"/>
      <c r="V365" s="135"/>
    </row>
    <row r="366" spans="1:22" s="34" customFormat="1" x14ac:dyDescent="0.25">
      <c r="A366" s="19"/>
      <c r="B366" s="20"/>
      <c r="C366" s="20"/>
      <c r="D366" s="20"/>
      <c r="E366" s="20"/>
      <c r="F366" s="20"/>
      <c r="G366" s="20"/>
      <c r="H366" s="20"/>
      <c r="I366" s="20"/>
      <c r="J366" s="20"/>
      <c r="K366" s="20"/>
      <c r="L366" s="20"/>
      <c r="M366" s="20"/>
      <c r="N366" s="20"/>
      <c r="O366" s="20"/>
      <c r="P366" s="20"/>
      <c r="Q366" s="20"/>
      <c r="R366" s="20"/>
      <c r="S366" s="21"/>
      <c r="T366" s="22"/>
      <c r="U366" s="22"/>
      <c r="V366" s="23"/>
    </row>
    <row r="367" spans="1:22" s="34" customFormat="1" x14ac:dyDescent="0.25">
      <c r="A367" s="145" t="s">
        <v>81</v>
      </c>
      <c r="B367" s="146"/>
      <c r="C367" s="146"/>
      <c r="D367" s="146"/>
      <c r="E367" s="146"/>
      <c r="F367" s="146"/>
      <c r="G367" s="146"/>
      <c r="H367" s="146"/>
      <c r="I367" s="146"/>
      <c r="J367" s="146"/>
      <c r="K367" s="146"/>
      <c r="L367" s="146"/>
      <c r="M367" s="146"/>
      <c r="N367" s="146"/>
      <c r="O367" s="146"/>
      <c r="P367" s="146"/>
      <c r="Q367" s="146"/>
      <c r="R367" s="146"/>
      <c r="S367" s="146"/>
      <c r="T367" s="146"/>
      <c r="U367" s="146"/>
      <c r="V367" s="147"/>
    </row>
    <row r="368" spans="1:22" s="34" customFormat="1" x14ac:dyDescent="0.25">
      <c r="A368" s="132" t="s">
        <v>82</v>
      </c>
      <c r="B368" s="133"/>
      <c r="C368" s="133"/>
      <c r="D368" s="133"/>
      <c r="E368" s="133"/>
      <c r="F368" s="133"/>
      <c r="G368" s="133"/>
      <c r="H368" s="133"/>
      <c r="I368" s="133"/>
      <c r="J368" s="133" t="s">
        <v>83</v>
      </c>
      <c r="K368" s="133"/>
      <c r="L368" s="133" t="s">
        <v>84</v>
      </c>
      <c r="M368" s="133"/>
      <c r="N368" s="133" t="s">
        <v>85</v>
      </c>
      <c r="O368" s="133"/>
      <c r="P368" s="133"/>
      <c r="Q368" s="133" t="s">
        <v>68</v>
      </c>
      <c r="R368" s="133"/>
      <c r="S368" s="133"/>
      <c r="T368" s="134" t="s">
        <v>69</v>
      </c>
      <c r="U368" s="134"/>
      <c r="V368" s="135"/>
    </row>
    <row r="369" spans="1:22" s="34" customFormat="1" x14ac:dyDescent="0.25">
      <c r="A369" s="132" t="s">
        <v>86</v>
      </c>
      <c r="B369" s="133"/>
      <c r="C369" s="133"/>
      <c r="D369" s="133"/>
      <c r="E369" s="133"/>
      <c r="F369" s="133"/>
      <c r="G369" s="133"/>
      <c r="H369" s="133"/>
      <c r="I369" s="133"/>
      <c r="J369" s="148">
        <f>+J314</f>
        <v>171314.64448972844</v>
      </c>
      <c r="K369" s="133"/>
      <c r="L369" s="149">
        <v>1.8157000000000001</v>
      </c>
      <c r="M369" s="149"/>
      <c r="N369" s="134">
        <f>+(L369*J369)/8</f>
        <v>38881.999999999993</v>
      </c>
      <c r="O369" s="134"/>
      <c r="P369" s="134"/>
      <c r="Q369" s="133">
        <v>0.55000000000000004</v>
      </c>
      <c r="R369" s="133"/>
      <c r="S369" s="133"/>
      <c r="T369" s="134">
        <f>+Q369*N369</f>
        <v>21385.1</v>
      </c>
      <c r="U369" s="134"/>
      <c r="V369" s="135"/>
    </row>
    <row r="370" spans="1:22" s="34" customFormat="1" x14ac:dyDescent="0.25">
      <c r="A370" s="132"/>
      <c r="B370" s="133"/>
      <c r="C370" s="133"/>
      <c r="D370" s="133"/>
      <c r="E370" s="133"/>
      <c r="F370" s="133"/>
      <c r="G370" s="133"/>
      <c r="H370" s="133"/>
      <c r="I370" s="133"/>
      <c r="J370" s="133"/>
      <c r="K370" s="133"/>
      <c r="L370" s="133"/>
      <c r="M370" s="133"/>
      <c r="N370" s="133"/>
      <c r="O370" s="133"/>
      <c r="P370" s="133"/>
      <c r="Q370" s="133"/>
      <c r="R370" s="133"/>
      <c r="S370" s="133"/>
      <c r="T370" s="134"/>
      <c r="U370" s="134"/>
      <c r="V370" s="135"/>
    </row>
    <row r="371" spans="1:22" s="34" customFormat="1" x14ac:dyDescent="0.25">
      <c r="A371" s="132"/>
      <c r="B371" s="133"/>
      <c r="C371" s="133"/>
      <c r="D371" s="133"/>
      <c r="E371" s="133"/>
      <c r="F371" s="133"/>
      <c r="G371" s="133"/>
      <c r="H371" s="133"/>
      <c r="I371" s="133"/>
      <c r="J371" s="133"/>
      <c r="K371" s="133"/>
      <c r="L371" s="133"/>
      <c r="M371" s="133"/>
      <c r="N371" s="133"/>
      <c r="O371" s="133"/>
      <c r="P371" s="133"/>
      <c r="Q371" s="133"/>
      <c r="R371" s="133"/>
      <c r="S371" s="133"/>
      <c r="T371" s="134"/>
      <c r="U371" s="134"/>
      <c r="V371" s="135"/>
    </row>
    <row r="372" spans="1:22" s="34" customFormat="1" x14ac:dyDescent="0.25">
      <c r="A372" s="136" t="s">
        <v>71</v>
      </c>
      <c r="B372" s="137"/>
      <c r="C372" s="137"/>
      <c r="D372" s="137"/>
      <c r="E372" s="137"/>
      <c r="F372" s="137"/>
      <c r="G372" s="137"/>
      <c r="H372" s="137"/>
      <c r="I372" s="137"/>
      <c r="J372" s="137"/>
      <c r="K372" s="137"/>
      <c r="L372" s="137"/>
      <c r="M372" s="137"/>
      <c r="N372" s="137"/>
      <c r="O372" s="137"/>
      <c r="P372" s="137"/>
      <c r="Q372" s="137"/>
      <c r="R372" s="137"/>
      <c r="S372" s="137"/>
      <c r="T372" s="134">
        <f>+T369</f>
        <v>21385.1</v>
      </c>
      <c r="U372" s="134"/>
      <c r="V372" s="135"/>
    </row>
    <row r="373" spans="1:22" s="43" customFormat="1" x14ac:dyDescent="0.2">
      <c r="A373" s="136" t="s">
        <v>15</v>
      </c>
      <c r="B373" s="137"/>
      <c r="C373" s="137"/>
      <c r="D373" s="137"/>
      <c r="E373" s="137"/>
      <c r="F373" s="137"/>
      <c r="G373" s="137"/>
      <c r="H373" s="137"/>
      <c r="I373" s="137"/>
      <c r="J373" s="137"/>
      <c r="K373" s="137"/>
      <c r="L373" s="137"/>
      <c r="M373" s="137"/>
      <c r="N373" s="137"/>
      <c r="O373" s="137"/>
      <c r="P373" s="137"/>
      <c r="Q373" s="137"/>
      <c r="R373" s="137"/>
      <c r="S373" s="137"/>
      <c r="T373" s="134">
        <f>ROUND(T372+T365+T358+T351,0)</f>
        <v>67223</v>
      </c>
      <c r="U373" s="134"/>
      <c r="V373" s="135"/>
    </row>
    <row r="374" spans="1:22" s="43" customFormat="1" x14ac:dyDescent="0.2">
      <c r="A374" s="44" t="s">
        <v>87</v>
      </c>
      <c r="B374" s="45">
        <f>+'[1]CARGA PRESTACIONAL'!$E$40</f>
        <v>0.29949999999999999</v>
      </c>
      <c r="C374" s="46"/>
      <c r="D374" s="47"/>
      <c r="E374" s="48"/>
      <c r="F374" s="46"/>
      <c r="G374" s="46"/>
      <c r="H374" s="46"/>
      <c r="I374" s="46"/>
      <c r="J374" s="46"/>
      <c r="K374" s="46"/>
      <c r="L374" s="46"/>
      <c r="M374" s="47"/>
      <c r="N374" s="18"/>
      <c r="O374" s="18"/>
      <c r="P374" s="18"/>
      <c r="Q374" s="18"/>
      <c r="R374" s="18"/>
      <c r="S374" s="18" t="s">
        <v>19</v>
      </c>
      <c r="T374" s="134">
        <f>+T373*B374</f>
        <v>20133.288499999999</v>
      </c>
      <c r="U374" s="134"/>
      <c r="V374" s="135"/>
    </row>
    <row r="375" spans="1:22" s="43" customFormat="1" x14ac:dyDescent="0.2">
      <c r="A375" s="138" t="s">
        <v>88</v>
      </c>
      <c r="B375" s="139"/>
      <c r="C375" s="139"/>
      <c r="D375" s="139"/>
      <c r="E375" s="139"/>
      <c r="F375" s="139"/>
      <c r="G375" s="139"/>
      <c r="H375" s="139"/>
      <c r="I375" s="139"/>
      <c r="J375" s="139"/>
      <c r="K375" s="139"/>
      <c r="L375" s="139"/>
      <c r="M375" s="139"/>
      <c r="N375" s="139"/>
      <c r="O375" s="139"/>
      <c r="P375" s="139"/>
      <c r="Q375" s="139"/>
      <c r="R375" s="139"/>
      <c r="S375" s="139"/>
      <c r="T375" s="140">
        <f>+T374+T373</f>
        <v>87356.288499999995</v>
      </c>
      <c r="U375" s="140"/>
      <c r="V375" s="141"/>
    </row>
    <row r="376" spans="1:22" s="43" customFormat="1" x14ac:dyDescent="0.2">
      <c r="A376" s="138" t="s">
        <v>89</v>
      </c>
      <c r="B376" s="139"/>
      <c r="C376" s="139"/>
      <c r="D376" s="139"/>
      <c r="E376" s="139"/>
      <c r="F376" s="139"/>
      <c r="G376" s="139"/>
      <c r="H376" s="139"/>
      <c r="I376" s="139"/>
      <c r="J376" s="139"/>
      <c r="K376" s="139"/>
      <c r="L376" s="139"/>
      <c r="M376" s="139"/>
      <c r="N376" s="139"/>
      <c r="O376" s="139"/>
      <c r="P376" s="139"/>
      <c r="Q376" s="139"/>
      <c r="R376" s="139"/>
      <c r="S376" s="139"/>
      <c r="T376" s="140">
        <f>ROUND(T375*T344,0)</f>
        <v>3057470</v>
      </c>
      <c r="U376" s="140"/>
      <c r="V376" s="141"/>
    </row>
    <row r="377" spans="1:22" s="43" customFormat="1" x14ac:dyDescent="0.2">
      <c r="A377" s="49"/>
      <c r="B377" s="29"/>
      <c r="C377" s="29"/>
      <c r="D377" s="29"/>
      <c r="E377" s="29"/>
      <c r="F377" s="29"/>
      <c r="G377" s="29"/>
      <c r="H377" s="29"/>
      <c r="I377" s="29"/>
      <c r="J377" s="29"/>
      <c r="K377" s="29"/>
      <c r="L377" s="29"/>
      <c r="M377" s="29"/>
      <c r="N377" s="29"/>
      <c r="O377" s="29"/>
      <c r="P377" s="29"/>
      <c r="Q377" s="29"/>
      <c r="R377" s="29"/>
      <c r="S377" s="29"/>
      <c r="T377" s="50"/>
      <c r="U377" s="50"/>
      <c r="V377" s="51"/>
    </row>
    <row r="378" spans="1:22" s="34" customFormat="1" ht="43.5" customHeight="1" x14ac:dyDescent="0.25">
      <c r="A378" s="142" t="s">
        <v>121</v>
      </c>
      <c r="B378" s="143"/>
      <c r="C378" s="143"/>
      <c r="D378" s="143"/>
      <c r="E378" s="143"/>
      <c r="F378" s="143"/>
      <c r="G378" s="143"/>
      <c r="H378" s="143"/>
      <c r="I378" s="143"/>
      <c r="J378" s="143"/>
      <c r="K378" s="143"/>
      <c r="L378" s="143"/>
      <c r="M378" s="143"/>
      <c r="N378" s="143"/>
      <c r="O378" s="143"/>
      <c r="P378" s="143"/>
      <c r="Q378" s="143"/>
      <c r="R378" s="143"/>
      <c r="S378" s="143"/>
      <c r="T378" s="143"/>
      <c r="U378" s="143"/>
      <c r="V378" s="144"/>
    </row>
    <row r="379" spans="1:22" s="34" customFormat="1" x14ac:dyDescent="0.25">
      <c r="A379" s="24"/>
      <c r="B379" s="25"/>
      <c r="C379" s="25"/>
      <c r="D379" s="25"/>
      <c r="E379" s="25"/>
      <c r="F379" s="25"/>
      <c r="G379" s="25"/>
      <c r="H379" s="25"/>
      <c r="I379" s="25"/>
      <c r="J379" s="25"/>
      <c r="K379" s="25"/>
      <c r="L379" s="25"/>
      <c r="M379" s="25"/>
      <c r="N379" s="25"/>
      <c r="O379" s="25"/>
      <c r="P379" s="25"/>
      <c r="Q379" s="25"/>
      <c r="R379" s="25"/>
      <c r="S379" s="26"/>
      <c r="T379" s="27"/>
      <c r="U379" s="27"/>
      <c r="V379" s="28"/>
    </row>
    <row r="380" spans="1:22" s="34" customFormat="1" ht="46.5" customHeight="1" x14ac:dyDescent="0.25">
      <c r="A380" s="24"/>
      <c r="B380" s="25"/>
      <c r="C380" s="25"/>
      <c r="D380" s="29"/>
      <c r="E380" s="30" t="s">
        <v>90</v>
      </c>
      <c r="F380" s="54"/>
      <c r="G380" s="54"/>
      <c r="H380" s="54"/>
      <c r="I380" s="54"/>
      <c r="J380" s="54"/>
      <c r="K380" s="54"/>
      <c r="L380" s="54"/>
      <c r="M380" s="55"/>
      <c r="N380" s="25"/>
      <c r="O380" s="25"/>
      <c r="P380" s="25"/>
      <c r="Q380" s="25"/>
      <c r="R380" s="25"/>
      <c r="S380" s="26"/>
      <c r="T380" s="27"/>
      <c r="U380" s="27"/>
      <c r="V380" s="28"/>
    </row>
    <row r="381" spans="1:22" s="34" customFormat="1" x14ac:dyDescent="0.25">
      <c r="A381" s="24"/>
      <c r="B381" s="25"/>
      <c r="C381" s="25"/>
      <c r="D381" s="25"/>
      <c r="E381" s="131" t="s">
        <v>105</v>
      </c>
      <c r="F381" s="131"/>
      <c r="G381" s="131"/>
      <c r="H381" s="131"/>
      <c r="I381" s="131"/>
      <c r="J381" s="131"/>
      <c r="K381" s="131"/>
      <c r="L381" s="131"/>
      <c r="M381" s="131"/>
      <c r="N381" s="57"/>
      <c r="O381" s="57"/>
      <c r="P381" s="25"/>
      <c r="Q381" s="25"/>
      <c r="R381" s="25"/>
      <c r="S381" s="26"/>
      <c r="T381" s="27"/>
      <c r="U381" s="27"/>
      <c r="V381" s="28"/>
    </row>
    <row r="382" spans="1:22" s="34" customFormat="1" x14ac:dyDescent="0.25">
      <c r="A382" s="24"/>
      <c r="B382" s="25"/>
      <c r="C382" s="25"/>
      <c r="D382" s="25"/>
      <c r="E382" s="131"/>
      <c r="F382" s="131"/>
      <c r="G382" s="131"/>
      <c r="H382" s="131"/>
      <c r="I382" s="131"/>
      <c r="J382" s="131"/>
      <c r="K382" s="131"/>
      <c r="L382" s="131"/>
      <c r="M382" s="131"/>
      <c r="N382" s="57"/>
      <c r="O382" s="57"/>
      <c r="P382" s="25"/>
      <c r="Q382" s="25"/>
      <c r="R382" s="25"/>
      <c r="S382" s="26"/>
      <c r="T382" s="27"/>
      <c r="U382" s="27"/>
      <c r="V382" s="28"/>
    </row>
    <row r="383" spans="1:22" s="34" customFormat="1" ht="14.25" thickBot="1" x14ac:dyDescent="0.3">
      <c r="A383" s="58"/>
      <c r="B383" s="59"/>
      <c r="C383" s="59"/>
      <c r="D383" s="59"/>
      <c r="E383" s="59"/>
      <c r="F383" s="60"/>
      <c r="G383" s="60"/>
      <c r="H383" s="60"/>
      <c r="I383" s="60"/>
      <c r="J383" s="60"/>
      <c r="K383" s="60"/>
      <c r="L383" s="59"/>
      <c r="M383" s="59"/>
      <c r="N383" s="59"/>
      <c r="O383" s="59"/>
      <c r="P383" s="59"/>
      <c r="Q383" s="59"/>
      <c r="R383" s="59"/>
      <c r="S383" s="59"/>
      <c r="T383" s="61"/>
      <c r="U383" s="61"/>
      <c r="V383" s="62"/>
    </row>
    <row r="384" spans="1:22" ht="14.25" thickBot="1" x14ac:dyDescent="0.3"/>
    <row r="385" spans="1:39" s="32" customFormat="1" ht="30" customHeight="1" x14ac:dyDescent="0.25">
      <c r="A385" s="154"/>
      <c r="B385" s="155"/>
      <c r="C385" s="155"/>
      <c r="D385" s="156"/>
      <c r="E385" s="163" t="s">
        <v>92</v>
      </c>
      <c r="F385" s="164"/>
      <c r="G385" s="164"/>
      <c r="H385" s="164"/>
      <c r="I385" s="164"/>
      <c r="J385" s="164"/>
      <c r="K385" s="164"/>
      <c r="L385" s="164"/>
      <c r="M385" s="164"/>
      <c r="N385" s="164"/>
      <c r="O385" s="164"/>
      <c r="P385" s="164"/>
      <c r="Q385" s="164"/>
      <c r="R385" s="164"/>
      <c r="S385" s="165"/>
      <c r="T385" s="169" t="s">
        <v>47</v>
      </c>
      <c r="U385" s="170"/>
      <c r="V385" s="171"/>
    </row>
    <row r="386" spans="1:39" s="32" customFormat="1" ht="30" customHeight="1" thickBot="1" x14ac:dyDescent="0.3">
      <c r="A386" s="157"/>
      <c r="B386" s="158"/>
      <c r="C386" s="158"/>
      <c r="D386" s="159"/>
      <c r="E386" s="166"/>
      <c r="F386" s="167"/>
      <c r="G386" s="167"/>
      <c r="H386" s="167"/>
      <c r="I386" s="167"/>
      <c r="J386" s="167"/>
      <c r="K386" s="167"/>
      <c r="L386" s="167"/>
      <c r="M386" s="167"/>
      <c r="N386" s="167"/>
      <c r="O386" s="167"/>
      <c r="P386" s="167"/>
      <c r="Q386" s="167"/>
      <c r="R386" s="167"/>
      <c r="S386" s="168"/>
      <c r="T386" s="172"/>
      <c r="U386" s="173"/>
      <c r="V386" s="174"/>
    </row>
    <row r="387" spans="1:39" s="32" customFormat="1" ht="5.0999999999999996" customHeight="1" thickBot="1" x14ac:dyDescent="0.25">
      <c r="A387" s="157"/>
      <c r="B387" s="158"/>
      <c r="C387" s="158"/>
      <c r="D387" s="159"/>
      <c r="E387" s="175"/>
      <c r="F387" s="176"/>
      <c r="G387" s="176"/>
      <c r="H387" s="176"/>
      <c r="I387" s="176"/>
      <c r="J387" s="176"/>
      <c r="K387" s="176"/>
      <c r="L387" s="176"/>
      <c r="M387" s="176"/>
      <c r="N387" s="176"/>
      <c r="O387" s="176"/>
      <c r="P387" s="176"/>
      <c r="Q387" s="176"/>
      <c r="R387" s="176"/>
      <c r="S387" s="176"/>
      <c r="T387" s="176"/>
      <c r="U387" s="176"/>
      <c r="V387" s="177"/>
    </row>
    <row r="388" spans="1:39" s="32" customFormat="1" ht="24.95" customHeight="1" thickBot="1" x14ac:dyDescent="0.3">
      <c r="A388" s="157"/>
      <c r="B388" s="158"/>
      <c r="C388" s="158"/>
      <c r="D388" s="159"/>
      <c r="E388" s="178" t="s">
        <v>48</v>
      </c>
      <c r="F388" s="179"/>
      <c r="G388" s="179"/>
      <c r="H388" s="179"/>
      <c r="I388" s="179"/>
      <c r="J388" s="179"/>
      <c r="K388" s="179"/>
      <c r="L388" s="179"/>
      <c r="M388" s="179"/>
      <c r="N388" s="179"/>
      <c r="O388" s="179"/>
      <c r="P388" s="179"/>
      <c r="Q388" s="179"/>
      <c r="R388" s="179"/>
      <c r="S388" s="179"/>
      <c r="T388" s="179"/>
      <c r="U388" s="179"/>
      <c r="V388" s="180"/>
    </row>
    <row r="389" spans="1:39" s="32" customFormat="1" ht="5.0999999999999996" customHeight="1" thickBot="1" x14ac:dyDescent="0.3">
      <c r="A389" s="160"/>
      <c r="B389" s="161"/>
      <c r="C389" s="161"/>
      <c r="D389" s="162"/>
      <c r="E389" s="181"/>
      <c r="F389" s="182"/>
      <c r="G389" s="182"/>
      <c r="H389" s="182"/>
      <c r="I389" s="182"/>
      <c r="J389" s="182"/>
      <c r="K389" s="182"/>
      <c r="L389" s="182"/>
      <c r="M389" s="182"/>
      <c r="N389" s="182"/>
      <c r="O389" s="182"/>
      <c r="P389" s="182"/>
      <c r="Q389" s="182"/>
      <c r="R389" s="182"/>
      <c r="S389" s="182"/>
      <c r="T389" s="182"/>
      <c r="U389" s="182"/>
      <c r="V389" s="183"/>
    </row>
    <row r="390" spans="1:39" s="34" customFormat="1" x14ac:dyDescent="0.25">
      <c r="A390" s="211" t="s">
        <v>49</v>
      </c>
      <c r="B390" s="212"/>
      <c r="C390" s="212"/>
      <c r="D390" s="212"/>
      <c r="E390" s="212"/>
      <c r="F390" s="212"/>
      <c r="G390" s="212"/>
      <c r="H390" s="212"/>
      <c r="I390" s="212"/>
      <c r="J390" s="212"/>
      <c r="K390" s="212"/>
      <c r="L390" s="212"/>
      <c r="M390" s="212"/>
      <c r="N390" s="212"/>
      <c r="O390" s="212"/>
      <c r="P390" s="212"/>
      <c r="Q390" s="212"/>
      <c r="R390" s="212"/>
      <c r="S390" s="212"/>
      <c r="T390" s="212"/>
      <c r="U390" s="212"/>
      <c r="V390" s="213"/>
      <c r="AE390" s="35"/>
      <c r="AF390" s="35"/>
      <c r="AG390" s="35"/>
      <c r="AH390" s="35"/>
      <c r="AI390" s="35"/>
      <c r="AJ390" s="35"/>
      <c r="AK390" s="35"/>
      <c r="AL390" s="35"/>
      <c r="AM390" s="35"/>
    </row>
    <row r="391" spans="1:39" s="34" customFormat="1" x14ac:dyDescent="0.25">
      <c r="A391" s="184" t="s">
        <v>50</v>
      </c>
      <c r="B391" s="185"/>
      <c r="C391" s="185"/>
      <c r="D391" s="185"/>
      <c r="E391" s="36" t="s">
        <v>51</v>
      </c>
      <c r="F391" s="37"/>
      <c r="G391" s="37"/>
      <c r="H391" s="37"/>
      <c r="I391" s="37"/>
      <c r="J391" s="186" t="s">
        <v>52</v>
      </c>
      <c r="K391" s="186"/>
      <c r="L391" s="186"/>
      <c r="M391" s="186"/>
      <c r="N391" s="186"/>
      <c r="O391" s="186"/>
      <c r="P391" s="186" t="s">
        <v>53</v>
      </c>
      <c r="Q391" s="186"/>
      <c r="R391" s="186"/>
      <c r="S391" s="186"/>
      <c r="T391" s="186"/>
      <c r="U391" s="186"/>
      <c r="V391" s="187"/>
      <c r="AE391" s="35"/>
      <c r="AF391" s="35"/>
      <c r="AG391" s="35"/>
      <c r="AH391" s="35"/>
      <c r="AI391" s="35"/>
      <c r="AJ391" s="35"/>
      <c r="AK391" s="35"/>
      <c r="AL391" s="35"/>
      <c r="AM391" s="35"/>
    </row>
    <row r="392" spans="1:39" s="34" customFormat="1" ht="30.75" customHeight="1" x14ac:dyDescent="0.25">
      <c r="A392" s="188" t="s">
        <v>54</v>
      </c>
      <c r="B392" s="189"/>
      <c r="C392" s="189"/>
      <c r="D392" s="190"/>
      <c r="E392" s="191" t="s">
        <v>24</v>
      </c>
      <c r="F392" s="191"/>
      <c r="G392" s="191"/>
      <c r="H392" s="191"/>
      <c r="I392" s="191"/>
      <c r="J392" s="191"/>
      <c r="K392" s="191"/>
      <c r="L392" s="191"/>
      <c r="M392" s="191"/>
      <c r="N392" s="191"/>
      <c r="O392" s="191"/>
      <c r="P392" s="191"/>
      <c r="Q392" s="191"/>
      <c r="R392" s="191"/>
      <c r="S392" s="191"/>
      <c r="T392" s="191"/>
      <c r="U392" s="191"/>
      <c r="V392" s="192"/>
    </row>
    <row r="393" spans="1:39" s="34" customFormat="1" x14ac:dyDescent="0.25">
      <c r="A393" s="193" t="s">
        <v>55</v>
      </c>
      <c r="B393" s="194"/>
      <c r="C393" s="194"/>
      <c r="D393" s="194"/>
      <c r="E393" s="195"/>
      <c r="F393" s="195"/>
      <c r="G393" s="195"/>
      <c r="H393" s="195"/>
      <c r="I393" s="195"/>
      <c r="J393" s="195"/>
      <c r="K393" s="195"/>
      <c r="L393" s="195"/>
      <c r="M393" s="195"/>
      <c r="N393" s="195"/>
      <c r="O393" s="195"/>
      <c r="P393" s="195"/>
      <c r="Q393" s="195"/>
      <c r="R393" s="195"/>
      <c r="S393" s="195"/>
      <c r="T393" s="195"/>
      <c r="U393" s="195"/>
      <c r="V393" s="196"/>
    </row>
    <row r="394" spans="1:39" s="34" customFormat="1" x14ac:dyDescent="0.25">
      <c r="A394" s="193" t="s">
        <v>56</v>
      </c>
      <c r="B394" s="194"/>
      <c r="C394" s="194"/>
      <c r="D394" s="194"/>
      <c r="E394" s="195"/>
      <c r="F394" s="195"/>
      <c r="G394" s="195"/>
      <c r="H394" s="195"/>
      <c r="I394" s="195"/>
      <c r="J394" s="195"/>
      <c r="K394" s="195"/>
      <c r="L394" s="195"/>
      <c r="M394" s="195"/>
      <c r="N394" s="195"/>
      <c r="O394" s="195"/>
      <c r="P394" s="195"/>
      <c r="Q394" s="195"/>
      <c r="R394" s="195"/>
      <c r="S394" s="195"/>
      <c r="T394" s="195"/>
      <c r="U394" s="195"/>
      <c r="V394" s="196"/>
    </row>
    <row r="395" spans="1:39" s="34" customFormat="1" x14ac:dyDescent="0.25">
      <c r="A395" s="193" t="s">
        <v>57</v>
      </c>
      <c r="B395" s="194"/>
      <c r="C395" s="194"/>
      <c r="D395" s="194"/>
      <c r="E395" s="195"/>
      <c r="F395" s="195"/>
      <c r="G395" s="195"/>
      <c r="H395" s="195"/>
      <c r="I395" s="195"/>
      <c r="J395" s="195"/>
      <c r="K395" s="195"/>
      <c r="L395" s="195"/>
      <c r="M395" s="195"/>
      <c r="N395" s="195"/>
      <c r="O395" s="195"/>
      <c r="P395" s="195"/>
      <c r="Q395" s="195"/>
      <c r="R395" s="195"/>
      <c r="S395" s="195"/>
      <c r="T395" s="195"/>
      <c r="U395" s="195"/>
      <c r="V395" s="196"/>
    </row>
    <row r="396" spans="1:39" s="34" customFormat="1" x14ac:dyDescent="0.25">
      <c r="A396" s="38"/>
      <c r="B396" s="39"/>
      <c r="C396" s="39"/>
      <c r="D396" s="40"/>
      <c r="E396" s="40"/>
      <c r="F396" s="40"/>
      <c r="G396" s="40"/>
      <c r="H396" s="40"/>
      <c r="I396" s="40"/>
      <c r="J396" s="40"/>
      <c r="K396" s="40"/>
      <c r="L396" s="40"/>
      <c r="M396" s="40"/>
      <c r="N396" s="40"/>
      <c r="O396" s="40"/>
      <c r="P396" s="40"/>
      <c r="Q396" s="40"/>
      <c r="R396" s="40"/>
      <c r="S396" s="40"/>
      <c r="T396" s="27"/>
      <c r="U396" s="27"/>
      <c r="V396" s="28"/>
    </row>
    <row r="397" spans="1:39" s="34" customFormat="1" x14ac:dyDescent="0.25">
      <c r="A397" s="150" t="s">
        <v>58</v>
      </c>
      <c r="B397" s="151"/>
      <c r="C397" s="151"/>
      <c r="D397" s="151"/>
      <c r="E397" s="151"/>
      <c r="F397" s="151"/>
      <c r="G397" s="151"/>
      <c r="H397" s="151"/>
      <c r="I397" s="151"/>
      <c r="J397" s="151"/>
      <c r="K397" s="151"/>
      <c r="L397" s="151"/>
      <c r="M397" s="151"/>
      <c r="N397" s="151"/>
      <c r="O397" s="151"/>
      <c r="P397" s="151"/>
      <c r="Q397" s="151"/>
      <c r="R397" s="151"/>
      <c r="S397" s="151"/>
      <c r="T397" s="151"/>
      <c r="U397" s="151"/>
      <c r="V397" s="197"/>
    </row>
    <row r="398" spans="1:39" s="34" customFormat="1" x14ac:dyDescent="0.25">
      <c r="A398" s="198" t="s">
        <v>59</v>
      </c>
      <c r="B398" s="199"/>
      <c r="C398" s="199" t="s">
        <v>60</v>
      </c>
      <c r="D398" s="199"/>
      <c r="E398" s="199"/>
      <c r="F398" s="199"/>
      <c r="G398" s="199"/>
      <c r="H398" s="199"/>
      <c r="I398" s="199"/>
      <c r="J398" s="199"/>
      <c r="K398" s="199"/>
      <c r="L398" s="199"/>
      <c r="M398" s="199"/>
      <c r="N398" s="199"/>
      <c r="O398" s="199"/>
      <c r="P398" s="199"/>
      <c r="Q398" s="199"/>
      <c r="R398" s="199" t="s">
        <v>61</v>
      </c>
      <c r="S398" s="199"/>
      <c r="T398" s="200" t="s">
        <v>62</v>
      </c>
      <c r="U398" s="200"/>
      <c r="V398" s="201"/>
    </row>
    <row r="399" spans="1:39" s="34" customFormat="1" ht="16.5" customHeight="1" x14ac:dyDescent="0.25">
      <c r="A399" s="202">
        <v>7.1</v>
      </c>
      <c r="B399" s="203"/>
      <c r="C399" s="204" t="str">
        <f>+'OFERTA ECONOMICA'!B96</f>
        <v>DEMOLICION MURO EXISTENTE, INCLUYE RETIRO DE MATERIAL DE DEMOLICION</v>
      </c>
      <c r="D399" s="205"/>
      <c r="E399" s="205"/>
      <c r="F399" s="205"/>
      <c r="G399" s="205"/>
      <c r="H399" s="205"/>
      <c r="I399" s="205"/>
      <c r="J399" s="205"/>
      <c r="K399" s="205"/>
      <c r="L399" s="205"/>
      <c r="M399" s="205"/>
      <c r="N399" s="205"/>
      <c r="O399" s="205"/>
      <c r="P399" s="205"/>
      <c r="Q399" s="205"/>
      <c r="R399" s="205" t="s">
        <v>6</v>
      </c>
      <c r="S399" s="205"/>
      <c r="T399" s="206">
        <f>+'OFERTA ECONOMICA'!C96</f>
        <v>7</v>
      </c>
      <c r="U399" s="206"/>
      <c r="V399" s="207"/>
    </row>
    <row r="400" spans="1:39" s="34" customFormat="1" x14ac:dyDescent="0.25">
      <c r="A400" s="41"/>
      <c r="B400" s="40"/>
      <c r="C400" s="40"/>
      <c r="D400" s="40"/>
      <c r="E400" s="40"/>
      <c r="F400" s="40"/>
      <c r="G400" s="40"/>
      <c r="H400" s="40"/>
      <c r="I400" s="40"/>
      <c r="J400" s="40"/>
      <c r="K400" s="40"/>
      <c r="L400" s="40"/>
      <c r="M400" s="40"/>
      <c r="N400" s="40"/>
      <c r="O400" s="40"/>
      <c r="P400" s="40"/>
      <c r="Q400" s="40"/>
      <c r="R400" s="40"/>
      <c r="S400" s="40"/>
      <c r="T400" s="27"/>
      <c r="U400" s="27"/>
      <c r="V400" s="28"/>
    </row>
    <row r="401" spans="1:22" s="34" customFormat="1" x14ac:dyDescent="0.25">
      <c r="A401" s="145" t="s">
        <v>64</v>
      </c>
      <c r="B401" s="146"/>
      <c r="C401" s="146"/>
      <c r="D401" s="146"/>
      <c r="E401" s="146"/>
      <c r="F401" s="146"/>
      <c r="G401" s="146"/>
      <c r="H401" s="146"/>
      <c r="I401" s="146"/>
      <c r="J401" s="146"/>
      <c r="K401" s="146"/>
      <c r="L401" s="146"/>
      <c r="M401" s="146"/>
      <c r="N401" s="146"/>
      <c r="O401" s="146"/>
      <c r="P401" s="146"/>
      <c r="Q401" s="146"/>
      <c r="R401" s="146"/>
      <c r="S401" s="146"/>
      <c r="T401" s="146"/>
      <c r="U401" s="146"/>
      <c r="V401" s="147"/>
    </row>
    <row r="402" spans="1:22" s="34" customFormat="1" x14ac:dyDescent="0.25">
      <c r="A402" s="132" t="s">
        <v>60</v>
      </c>
      <c r="B402" s="133"/>
      <c r="C402" s="133"/>
      <c r="D402" s="133"/>
      <c r="E402" s="133"/>
      <c r="F402" s="133"/>
      <c r="G402" s="133"/>
      <c r="H402" s="133" t="s">
        <v>65</v>
      </c>
      <c r="I402" s="133"/>
      <c r="J402" s="133"/>
      <c r="K402" s="133" t="s">
        <v>66</v>
      </c>
      <c r="L402" s="133"/>
      <c r="M402" s="133"/>
      <c r="N402" s="133"/>
      <c r="O402" s="133" t="s">
        <v>67</v>
      </c>
      <c r="P402" s="133"/>
      <c r="Q402" s="133"/>
      <c r="R402" s="133" t="s">
        <v>68</v>
      </c>
      <c r="S402" s="133"/>
      <c r="T402" s="134" t="s">
        <v>69</v>
      </c>
      <c r="U402" s="134"/>
      <c r="V402" s="135"/>
    </row>
    <row r="403" spans="1:22" s="34" customFormat="1" x14ac:dyDescent="0.25">
      <c r="A403" s="132"/>
      <c r="B403" s="133"/>
      <c r="C403" s="133"/>
      <c r="D403" s="133"/>
      <c r="E403" s="133"/>
      <c r="F403" s="133"/>
      <c r="G403" s="133"/>
      <c r="H403" s="133"/>
      <c r="I403" s="133"/>
      <c r="J403" s="133"/>
      <c r="K403" s="133"/>
      <c r="L403" s="133"/>
      <c r="M403" s="133"/>
      <c r="N403" s="133"/>
      <c r="O403" s="153"/>
      <c r="P403" s="153"/>
      <c r="Q403" s="153"/>
      <c r="R403" s="133"/>
      <c r="S403" s="133"/>
      <c r="T403" s="134"/>
      <c r="U403" s="134"/>
      <c r="V403" s="135"/>
    </row>
    <row r="404" spans="1:22" s="34" customFormat="1" x14ac:dyDescent="0.25">
      <c r="A404" s="132" t="s">
        <v>70</v>
      </c>
      <c r="B404" s="133"/>
      <c r="C404" s="133"/>
      <c r="D404" s="133"/>
      <c r="E404" s="133"/>
      <c r="F404" s="133"/>
      <c r="G404" s="133"/>
      <c r="H404" s="133"/>
      <c r="I404" s="133"/>
      <c r="J404" s="133"/>
      <c r="K404" s="133"/>
      <c r="L404" s="133"/>
      <c r="M404" s="133"/>
      <c r="N404" s="133"/>
      <c r="O404" s="153"/>
      <c r="P404" s="153"/>
      <c r="Q404" s="153"/>
      <c r="R404" s="209">
        <v>0.03</v>
      </c>
      <c r="S404" s="210"/>
      <c r="T404" s="134">
        <f>+R404*T424</f>
        <v>291.61499999999995</v>
      </c>
      <c r="U404" s="134"/>
      <c r="V404" s="135"/>
    </row>
    <row r="405" spans="1:22" s="34" customFormat="1" x14ac:dyDescent="0.25">
      <c r="A405" s="132"/>
      <c r="B405" s="133"/>
      <c r="C405" s="133"/>
      <c r="D405" s="133"/>
      <c r="E405" s="133"/>
      <c r="F405" s="133"/>
      <c r="G405" s="133"/>
      <c r="H405" s="133"/>
      <c r="I405" s="133"/>
      <c r="J405" s="133"/>
      <c r="K405" s="133"/>
      <c r="L405" s="133"/>
      <c r="M405" s="133"/>
      <c r="N405" s="133"/>
      <c r="O405" s="133"/>
      <c r="P405" s="133"/>
      <c r="Q405" s="133"/>
      <c r="R405" s="133"/>
      <c r="S405" s="133"/>
      <c r="T405" s="134"/>
      <c r="U405" s="134"/>
      <c r="V405" s="135"/>
    </row>
    <row r="406" spans="1:22" s="34" customFormat="1" x14ac:dyDescent="0.25">
      <c r="A406" s="136" t="s">
        <v>71</v>
      </c>
      <c r="B406" s="137"/>
      <c r="C406" s="137"/>
      <c r="D406" s="137"/>
      <c r="E406" s="137"/>
      <c r="F406" s="137"/>
      <c r="G406" s="137"/>
      <c r="H406" s="137"/>
      <c r="I406" s="137"/>
      <c r="J406" s="137"/>
      <c r="K406" s="137"/>
      <c r="L406" s="137"/>
      <c r="M406" s="137"/>
      <c r="N406" s="137"/>
      <c r="O406" s="137"/>
      <c r="P406" s="137"/>
      <c r="Q406" s="137"/>
      <c r="R406" s="137"/>
      <c r="S406" s="137"/>
      <c r="T406" s="134">
        <f>+T404+T403</f>
        <v>291.61499999999995</v>
      </c>
      <c r="U406" s="134"/>
      <c r="V406" s="135"/>
    </row>
    <row r="407" spans="1:22" s="34" customFormat="1" x14ac:dyDescent="0.25">
      <c r="A407" s="19"/>
      <c r="B407" s="20"/>
      <c r="C407" s="20"/>
      <c r="D407" s="20"/>
      <c r="E407" s="20"/>
      <c r="F407" s="20"/>
      <c r="G407" s="20"/>
      <c r="H407" s="20"/>
      <c r="I407" s="20"/>
      <c r="J407" s="20"/>
      <c r="K407" s="20"/>
      <c r="L407" s="20"/>
      <c r="M407" s="20"/>
      <c r="N407" s="20"/>
      <c r="O407" s="20"/>
      <c r="P407" s="20"/>
      <c r="Q407" s="20"/>
      <c r="R407" s="20"/>
      <c r="S407" s="21"/>
      <c r="T407" s="22"/>
      <c r="U407" s="22"/>
      <c r="V407" s="23"/>
    </row>
    <row r="408" spans="1:22" s="34" customFormat="1" x14ac:dyDescent="0.25">
      <c r="A408" s="145" t="s">
        <v>72</v>
      </c>
      <c r="B408" s="146"/>
      <c r="C408" s="146"/>
      <c r="D408" s="146"/>
      <c r="E408" s="146"/>
      <c r="F408" s="146"/>
      <c r="G408" s="146"/>
      <c r="H408" s="146"/>
      <c r="I408" s="146"/>
      <c r="J408" s="146"/>
      <c r="K408" s="146"/>
      <c r="L408" s="146"/>
      <c r="M408" s="146"/>
      <c r="N408" s="146"/>
      <c r="O408" s="146"/>
      <c r="P408" s="146"/>
      <c r="Q408" s="146"/>
      <c r="R408" s="146"/>
      <c r="S408" s="146"/>
      <c r="T408" s="146"/>
      <c r="U408" s="146"/>
      <c r="V408" s="147"/>
    </row>
    <row r="409" spans="1:22" s="34" customFormat="1" x14ac:dyDescent="0.25">
      <c r="A409" s="132" t="s">
        <v>60</v>
      </c>
      <c r="B409" s="133"/>
      <c r="C409" s="133"/>
      <c r="D409" s="133"/>
      <c r="E409" s="133"/>
      <c r="F409" s="133"/>
      <c r="G409" s="133"/>
      <c r="H409" s="133"/>
      <c r="I409" s="133"/>
      <c r="J409" s="133"/>
      <c r="K409" s="133"/>
      <c r="L409" s="133"/>
      <c r="M409" s="133" t="s">
        <v>61</v>
      </c>
      <c r="N409" s="133"/>
      <c r="O409" s="133" t="s">
        <v>62</v>
      </c>
      <c r="P409" s="133"/>
      <c r="Q409" s="133" t="s">
        <v>73</v>
      </c>
      <c r="R409" s="133"/>
      <c r="S409" s="133"/>
      <c r="T409" s="134" t="s">
        <v>74</v>
      </c>
      <c r="U409" s="134"/>
      <c r="V409" s="135"/>
    </row>
    <row r="410" spans="1:22" s="34" customFormat="1" x14ac:dyDescent="0.25">
      <c r="A410" s="132"/>
      <c r="B410" s="133"/>
      <c r="C410" s="133"/>
      <c r="D410" s="133"/>
      <c r="E410" s="133"/>
      <c r="F410" s="133"/>
      <c r="G410" s="133"/>
      <c r="H410" s="133"/>
      <c r="I410" s="133"/>
      <c r="J410" s="133"/>
      <c r="K410" s="133"/>
      <c r="L410" s="133"/>
      <c r="M410" s="133"/>
      <c r="N410" s="133"/>
      <c r="O410" s="133"/>
      <c r="P410" s="133"/>
      <c r="Q410" s="134"/>
      <c r="R410" s="134"/>
      <c r="S410" s="134"/>
      <c r="T410" s="134">
        <f>+Q410*O410</f>
        <v>0</v>
      </c>
      <c r="U410" s="134"/>
      <c r="V410" s="135"/>
    </row>
    <row r="411" spans="1:22" s="34" customFormat="1" x14ac:dyDescent="0.25">
      <c r="A411" s="132"/>
      <c r="B411" s="133"/>
      <c r="C411" s="133"/>
      <c r="D411" s="133"/>
      <c r="E411" s="133"/>
      <c r="F411" s="133"/>
      <c r="G411" s="133"/>
      <c r="H411" s="133"/>
      <c r="I411" s="133"/>
      <c r="J411" s="133"/>
      <c r="K411" s="133"/>
      <c r="L411" s="133"/>
      <c r="M411" s="133"/>
      <c r="N411" s="133"/>
      <c r="O411" s="133"/>
      <c r="P411" s="133"/>
      <c r="Q411" s="134"/>
      <c r="R411" s="134"/>
      <c r="S411" s="134"/>
      <c r="T411" s="134">
        <f>+Q411*O411</f>
        <v>0</v>
      </c>
      <c r="U411" s="134"/>
      <c r="V411" s="135"/>
    </row>
    <row r="412" spans="1:22" s="34" customFormat="1" x14ac:dyDescent="0.25">
      <c r="A412" s="132"/>
      <c r="B412" s="133"/>
      <c r="C412" s="133"/>
      <c r="D412" s="133"/>
      <c r="E412" s="133"/>
      <c r="F412" s="133"/>
      <c r="G412" s="133"/>
      <c r="H412" s="133"/>
      <c r="I412" s="133"/>
      <c r="J412" s="133"/>
      <c r="K412" s="133"/>
      <c r="L412" s="133"/>
      <c r="M412" s="133"/>
      <c r="N412" s="133"/>
      <c r="O412" s="133"/>
      <c r="P412" s="133"/>
      <c r="Q412" s="133"/>
      <c r="R412" s="133"/>
      <c r="S412" s="133"/>
      <c r="T412" s="134"/>
      <c r="U412" s="134"/>
      <c r="V412" s="135"/>
    </row>
    <row r="413" spans="1:22" s="34" customFormat="1" x14ac:dyDescent="0.25">
      <c r="A413" s="136" t="s">
        <v>71</v>
      </c>
      <c r="B413" s="137"/>
      <c r="C413" s="137"/>
      <c r="D413" s="137"/>
      <c r="E413" s="137"/>
      <c r="F413" s="137"/>
      <c r="G413" s="137"/>
      <c r="H413" s="137"/>
      <c r="I413" s="137"/>
      <c r="J413" s="137"/>
      <c r="K413" s="137"/>
      <c r="L413" s="137"/>
      <c r="M413" s="137"/>
      <c r="N413" s="137"/>
      <c r="O413" s="137"/>
      <c r="P413" s="137"/>
      <c r="Q413" s="137"/>
      <c r="R413" s="137"/>
      <c r="S413" s="137"/>
      <c r="T413" s="134">
        <f>+T411+T410</f>
        <v>0</v>
      </c>
      <c r="U413" s="134"/>
      <c r="V413" s="135"/>
    </row>
    <row r="414" spans="1:22" s="34" customFormat="1" x14ac:dyDescent="0.25">
      <c r="A414" s="19"/>
      <c r="B414" s="20"/>
      <c r="C414" s="20"/>
      <c r="D414" s="20"/>
      <c r="E414" s="20"/>
      <c r="F414" s="20"/>
      <c r="G414" s="20"/>
      <c r="H414" s="20"/>
      <c r="I414" s="20"/>
      <c r="J414" s="20"/>
      <c r="K414" s="20"/>
      <c r="L414" s="20"/>
      <c r="M414" s="20"/>
      <c r="N414" s="20"/>
      <c r="O414" s="20"/>
      <c r="P414" s="20"/>
      <c r="Q414" s="20"/>
      <c r="R414" s="20"/>
      <c r="S414" s="21"/>
      <c r="T414" s="22"/>
      <c r="U414" s="22"/>
      <c r="V414" s="23"/>
    </row>
    <row r="415" spans="1:22" s="34" customFormat="1" x14ac:dyDescent="0.25">
      <c r="A415" s="145" t="s">
        <v>75</v>
      </c>
      <c r="B415" s="146"/>
      <c r="C415" s="146"/>
      <c r="D415" s="146"/>
      <c r="E415" s="146"/>
      <c r="F415" s="146"/>
      <c r="G415" s="146"/>
      <c r="H415" s="146"/>
      <c r="I415" s="146"/>
      <c r="J415" s="146"/>
      <c r="K415" s="146"/>
      <c r="L415" s="146"/>
      <c r="M415" s="146"/>
      <c r="N415" s="146"/>
      <c r="O415" s="146"/>
      <c r="P415" s="146"/>
      <c r="Q415" s="146"/>
      <c r="R415" s="146"/>
      <c r="S415" s="146"/>
      <c r="T415" s="146"/>
      <c r="U415" s="146"/>
      <c r="V415" s="147"/>
    </row>
    <row r="416" spans="1:22" s="34" customFormat="1" x14ac:dyDescent="0.25">
      <c r="A416" s="132" t="s">
        <v>76</v>
      </c>
      <c r="B416" s="133"/>
      <c r="C416" s="133"/>
      <c r="D416" s="133"/>
      <c r="E416" s="133"/>
      <c r="F416" s="133"/>
      <c r="G416" s="133"/>
      <c r="H416" s="133"/>
      <c r="I416" s="133"/>
      <c r="J416" s="133"/>
      <c r="K416" s="133" t="s">
        <v>77</v>
      </c>
      <c r="L416" s="133"/>
      <c r="M416" s="133" t="s">
        <v>78</v>
      </c>
      <c r="N416" s="133"/>
      <c r="O416" s="133" t="s">
        <v>79</v>
      </c>
      <c r="P416" s="133"/>
      <c r="Q416" s="133"/>
      <c r="R416" s="133" t="s">
        <v>80</v>
      </c>
      <c r="S416" s="133"/>
      <c r="T416" s="134" t="s">
        <v>69</v>
      </c>
      <c r="U416" s="134"/>
      <c r="V416" s="135"/>
    </row>
    <row r="417" spans="1:22" s="34" customFormat="1" x14ac:dyDescent="0.25">
      <c r="A417" s="132" t="s">
        <v>193</v>
      </c>
      <c r="B417" s="133"/>
      <c r="C417" s="133"/>
      <c r="D417" s="133"/>
      <c r="E417" s="133"/>
      <c r="F417" s="133"/>
      <c r="G417" s="133"/>
      <c r="H417" s="133"/>
      <c r="I417" s="133"/>
      <c r="J417" s="133"/>
      <c r="K417" s="133">
        <v>0.15</v>
      </c>
      <c r="L417" s="133"/>
      <c r="M417" s="133">
        <v>20</v>
      </c>
      <c r="N417" s="133"/>
      <c r="O417" s="133"/>
      <c r="P417" s="133"/>
      <c r="Q417" s="133"/>
      <c r="R417" s="133">
        <v>1200</v>
      </c>
      <c r="S417" s="133"/>
      <c r="T417" s="134">
        <f>+R417*M417*K417</f>
        <v>3600</v>
      </c>
      <c r="U417" s="134"/>
      <c r="V417" s="135"/>
    </row>
    <row r="418" spans="1:22" s="34" customFormat="1" x14ac:dyDescent="0.25">
      <c r="A418" s="132"/>
      <c r="B418" s="133"/>
      <c r="C418" s="133"/>
      <c r="D418" s="133"/>
      <c r="E418" s="133"/>
      <c r="F418" s="133"/>
      <c r="G418" s="133"/>
      <c r="H418" s="133"/>
      <c r="I418" s="133"/>
      <c r="J418" s="133"/>
      <c r="K418" s="133"/>
      <c r="L418" s="133"/>
      <c r="M418" s="133"/>
      <c r="N418" s="133"/>
      <c r="O418" s="133"/>
      <c r="P418" s="133"/>
      <c r="Q418" s="133"/>
      <c r="R418" s="133"/>
      <c r="S418" s="133"/>
      <c r="T418" s="134"/>
      <c r="U418" s="134"/>
      <c r="V418" s="135"/>
    </row>
    <row r="419" spans="1:22" s="34" customFormat="1" x14ac:dyDescent="0.25">
      <c r="A419" s="132"/>
      <c r="B419" s="133"/>
      <c r="C419" s="133"/>
      <c r="D419" s="133"/>
      <c r="E419" s="133"/>
      <c r="F419" s="133"/>
      <c r="G419" s="133"/>
      <c r="H419" s="133"/>
      <c r="I419" s="133"/>
      <c r="J419" s="133"/>
      <c r="K419" s="133"/>
      <c r="L419" s="133"/>
      <c r="M419" s="133"/>
      <c r="N419" s="133"/>
      <c r="O419" s="133"/>
      <c r="P419" s="133"/>
      <c r="Q419" s="133"/>
      <c r="R419" s="133"/>
      <c r="S419" s="133"/>
      <c r="T419" s="134"/>
      <c r="U419" s="134"/>
      <c r="V419" s="135"/>
    </row>
    <row r="420" spans="1:22" s="34" customFormat="1" x14ac:dyDescent="0.25">
      <c r="A420" s="136" t="s">
        <v>71</v>
      </c>
      <c r="B420" s="137"/>
      <c r="C420" s="137"/>
      <c r="D420" s="137"/>
      <c r="E420" s="137"/>
      <c r="F420" s="137"/>
      <c r="G420" s="137"/>
      <c r="H420" s="137"/>
      <c r="I420" s="137"/>
      <c r="J420" s="137"/>
      <c r="K420" s="137"/>
      <c r="L420" s="137"/>
      <c r="M420" s="137"/>
      <c r="N420" s="137"/>
      <c r="O420" s="137"/>
      <c r="P420" s="137"/>
      <c r="Q420" s="137"/>
      <c r="R420" s="137"/>
      <c r="S420" s="137"/>
      <c r="T420" s="134">
        <f>+T417</f>
        <v>3600</v>
      </c>
      <c r="U420" s="134"/>
      <c r="V420" s="135"/>
    </row>
    <row r="421" spans="1:22" s="34" customFormat="1" x14ac:dyDescent="0.25">
      <c r="A421" s="19"/>
      <c r="B421" s="20"/>
      <c r="C421" s="20"/>
      <c r="D421" s="20"/>
      <c r="E421" s="20"/>
      <c r="F421" s="20"/>
      <c r="G421" s="20"/>
      <c r="H421" s="20"/>
      <c r="I421" s="20"/>
      <c r="J421" s="20"/>
      <c r="K421" s="20"/>
      <c r="L421" s="20"/>
      <c r="M421" s="20"/>
      <c r="N421" s="20"/>
      <c r="O421" s="20"/>
      <c r="P421" s="20"/>
      <c r="Q421" s="20"/>
      <c r="R421" s="20"/>
      <c r="S421" s="21"/>
      <c r="T421" s="22"/>
      <c r="U421" s="22"/>
      <c r="V421" s="23"/>
    </row>
    <row r="422" spans="1:22" s="34" customFormat="1" x14ac:dyDescent="0.25">
      <c r="A422" s="145" t="s">
        <v>81</v>
      </c>
      <c r="B422" s="146"/>
      <c r="C422" s="146"/>
      <c r="D422" s="146"/>
      <c r="E422" s="146"/>
      <c r="F422" s="146"/>
      <c r="G422" s="146"/>
      <c r="H422" s="146"/>
      <c r="I422" s="146"/>
      <c r="J422" s="146"/>
      <c r="K422" s="146"/>
      <c r="L422" s="146"/>
      <c r="M422" s="146"/>
      <c r="N422" s="146"/>
      <c r="O422" s="146"/>
      <c r="P422" s="146"/>
      <c r="Q422" s="146"/>
      <c r="R422" s="146"/>
      <c r="S422" s="146"/>
      <c r="T422" s="146"/>
      <c r="U422" s="146"/>
      <c r="V422" s="147"/>
    </row>
    <row r="423" spans="1:22" s="34" customFormat="1" x14ac:dyDescent="0.25">
      <c r="A423" s="132" t="s">
        <v>82</v>
      </c>
      <c r="B423" s="133"/>
      <c r="C423" s="133"/>
      <c r="D423" s="133"/>
      <c r="E423" s="133"/>
      <c r="F423" s="133"/>
      <c r="G423" s="133"/>
      <c r="H423" s="133"/>
      <c r="I423" s="133"/>
      <c r="J423" s="133" t="s">
        <v>83</v>
      </c>
      <c r="K423" s="133"/>
      <c r="L423" s="133" t="s">
        <v>84</v>
      </c>
      <c r="M423" s="133"/>
      <c r="N423" s="133" t="s">
        <v>85</v>
      </c>
      <c r="O423" s="133"/>
      <c r="P423" s="133"/>
      <c r="Q423" s="133" t="s">
        <v>68</v>
      </c>
      <c r="R423" s="133"/>
      <c r="S423" s="133"/>
      <c r="T423" s="134" t="s">
        <v>69</v>
      </c>
      <c r="U423" s="134"/>
      <c r="V423" s="135"/>
    </row>
    <row r="424" spans="1:22" s="34" customFormat="1" x14ac:dyDescent="0.25">
      <c r="A424" s="132" t="s">
        <v>86</v>
      </c>
      <c r="B424" s="133"/>
      <c r="C424" s="133"/>
      <c r="D424" s="133"/>
      <c r="E424" s="133"/>
      <c r="F424" s="133"/>
      <c r="G424" s="133"/>
      <c r="H424" s="133"/>
      <c r="I424" s="133"/>
      <c r="J424" s="148">
        <f>+J369</f>
        <v>171314.64448972844</v>
      </c>
      <c r="K424" s="133"/>
      <c r="L424" s="149">
        <v>1.8157000000000001</v>
      </c>
      <c r="M424" s="149"/>
      <c r="N424" s="134">
        <f>+(L424*J424)/8</f>
        <v>38881.999999999993</v>
      </c>
      <c r="O424" s="134"/>
      <c r="P424" s="134"/>
      <c r="Q424" s="133">
        <v>0.25</v>
      </c>
      <c r="R424" s="133"/>
      <c r="S424" s="133"/>
      <c r="T424" s="134">
        <f>+Q424*N424</f>
        <v>9720.4999999999982</v>
      </c>
      <c r="U424" s="134"/>
      <c r="V424" s="135"/>
    </row>
    <row r="425" spans="1:22" s="34" customFormat="1" x14ac:dyDescent="0.25">
      <c r="A425" s="132"/>
      <c r="B425" s="133"/>
      <c r="C425" s="133"/>
      <c r="D425" s="133"/>
      <c r="E425" s="133"/>
      <c r="F425" s="133"/>
      <c r="G425" s="133"/>
      <c r="H425" s="133"/>
      <c r="I425" s="133"/>
      <c r="J425" s="133"/>
      <c r="K425" s="133"/>
      <c r="L425" s="133"/>
      <c r="M425" s="133"/>
      <c r="N425" s="133"/>
      <c r="O425" s="133"/>
      <c r="P425" s="133"/>
      <c r="Q425" s="133"/>
      <c r="R425" s="133"/>
      <c r="S425" s="133"/>
      <c r="T425" s="134"/>
      <c r="U425" s="134"/>
      <c r="V425" s="135"/>
    </row>
    <row r="426" spans="1:22" s="34" customFormat="1" x14ac:dyDescent="0.25">
      <c r="A426" s="132"/>
      <c r="B426" s="133"/>
      <c r="C426" s="133"/>
      <c r="D426" s="133"/>
      <c r="E426" s="133"/>
      <c r="F426" s="133"/>
      <c r="G426" s="133"/>
      <c r="H426" s="133"/>
      <c r="I426" s="133"/>
      <c r="J426" s="133"/>
      <c r="K426" s="133"/>
      <c r="L426" s="133"/>
      <c r="M426" s="133"/>
      <c r="N426" s="133"/>
      <c r="O426" s="133"/>
      <c r="P426" s="133"/>
      <c r="Q426" s="133"/>
      <c r="R426" s="133"/>
      <c r="S426" s="133"/>
      <c r="T426" s="134"/>
      <c r="U426" s="134"/>
      <c r="V426" s="135"/>
    </row>
    <row r="427" spans="1:22" s="34" customFormat="1" x14ac:dyDescent="0.25">
      <c r="A427" s="136" t="s">
        <v>71</v>
      </c>
      <c r="B427" s="137"/>
      <c r="C427" s="137"/>
      <c r="D427" s="137"/>
      <c r="E427" s="137"/>
      <c r="F427" s="137"/>
      <c r="G427" s="137"/>
      <c r="H427" s="137"/>
      <c r="I427" s="137"/>
      <c r="J427" s="137"/>
      <c r="K427" s="137"/>
      <c r="L427" s="137"/>
      <c r="M427" s="137"/>
      <c r="N427" s="137"/>
      <c r="O427" s="137"/>
      <c r="P427" s="137"/>
      <c r="Q427" s="137"/>
      <c r="R427" s="137"/>
      <c r="S427" s="137"/>
      <c r="T427" s="134">
        <f>+T424+T417+T406</f>
        <v>13612.114999999998</v>
      </c>
      <c r="U427" s="134"/>
      <c r="V427" s="135"/>
    </row>
    <row r="428" spans="1:22" s="43" customFormat="1" x14ac:dyDescent="0.2">
      <c r="A428" s="136" t="s">
        <v>15</v>
      </c>
      <c r="B428" s="137"/>
      <c r="C428" s="137"/>
      <c r="D428" s="137"/>
      <c r="E428" s="137"/>
      <c r="F428" s="137"/>
      <c r="G428" s="137"/>
      <c r="H428" s="137"/>
      <c r="I428" s="137"/>
      <c r="J428" s="137"/>
      <c r="K428" s="137"/>
      <c r="L428" s="137"/>
      <c r="M428" s="137"/>
      <c r="N428" s="137"/>
      <c r="O428" s="137"/>
      <c r="P428" s="137"/>
      <c r="Q428" s="137"/>
      <c r="R428" s="137"/>
      <c r="S428" s="137"/>
      <c r="T428" s="134">
        <f>ROUND(T427+T420+T413+T406,0)</f>
        <v>17504</v>
      </c>
      <c r="U428" s="134"/>
      <c r="V428" s="135"/>
    </row>
    <row r="429" spans="1:22" s="43" customFormat="1" x14ac:dyDescent="0.2">
      <c r="A429" s="44" t="s">
        <v>87</v>
      </c>
      <c r="B429" s="45">
        <f>+'[1]CARGA PRESTACIONAL'!$E$40</f>
        <v>0.29949999999999999</v>
      </c>
      <c r="C429" s="46"/>
      <c r="D429" s="47"/>
      <c r="E429" s="48"/>
      <c r="F429" s="46"/>
      <c r="G429" s="46"/>
      <c r="H429" s="46"/>
      <c r="I429" s="46"/>
      <c r="J429" s="46"/>
      <c r="K429" s="46"/>
      <c r="L429" s="46"/>
      <c r="M429" s="47"/>
      <c r="N429" s="18"/>
      <c r="O429" s="18"/>
      <c r="P429" s="18"/>
      <c r="Q429" s="18"/>
      <c r="R429" s="18"/>
      <c r="S429" s="18" t="s">
        <v>19</v>
      </c>
      <c r="T429" s="134">
        <f>+T428*B429</f>
        <v>5242.4479999999994</v>
      </c>
      <c r="U429" s="134"/>
      <c r="V429" s="135"/>
    </row>
    <row r="430" spans="1:22" s="43" customFormat="1" x14ac:dyDescent="0.2">
      <c r="A430" s="138" t="s">
        <v>88</v>
      </c>
      <c r="B430" s="139"/>
      <c r="C430" s="139"/>
      <c r="D430" s="139"/>
      <c r="E430" s="139"/>
      <c r="F430" s="139"/>
      <c r="G430" s="139"/>
      <c r="H430" s="139"/>
      <c r="I430" s="139"/>
      <c r="J430" s="139"/>
      <c r="K430" s="139"/>
      <c r="L430" s="139"/>
      <c r="M430" s="139"/>
      <c r="N430" s="139"/>
      <c r="O430" s="139"/>
      <c r="P430" s="139"/>
      <c r="Q430" s="139"/>
      <c r="R430" s="139"/>
      <c r="S430" s="139"/>
      <c r="T430" s="140">
        <f>+T429+T428</f>
        <v>22746.448</v>
      </c>
      <c r="U430" s="140"/>
      <c r="V430" s="141"/>
    </row>
    <row r="431" spans="1:22" s="43" customFormat="1" x14ac:dyDescent="0.2">
      <c r="A431" s="138" t="s">
        <v>89</v>
      </c>
      <c r="B431" s="139"/>
      <c r="C431" s="139"/>
      <c r="D431" s="139"/>
      <c r="E431" s="139"/>
      <c r="F431" s="139"/>
      <c r="G431" s="139"/>
      <c r="H431" s="139"/>
      <c r="I431" s="139"/>
      <c r="J431" s="139"/>
      <c r="K431" s="139"/>
      <c r="L431" s="139"/>
      <c r="M431" s="139"/>
      <c r="N431" s="139"/>
      <c r="O431" s="139"/>
      <c r="P431" s="139"/>
      <c r="Q431" s="139"/>
      <c r="R431" s="139"/>
      <c r="S431" s="139"/>
      <c r="T431" s="140">
        <f>ROUND(T430*T399,0)</f>
        <v>159225</v>
      </c>
      <c r="U431" s="140"/>
      <c r="V431" s="141"/>
    </row>
    <row r="432" spans="1:22" s="43" customFormat="1" x14ac:dyDescent="0.2">
      <c r="A432" s="49"/>
      <c r="B432" s="29"/>
      <c r="C432" s="29"/>
      <c r="D432" s="29"/>
      <c r="E432" s="29"/>
      <c r="F432" s="29"/>
      <c r="G432" s="29"/>
      <c r="H432" s="29"/>
      <c r="I432" s="29"/>
      <c r="J432" s="29"/>
      <c r="K432" s="29"/>
      <c r="L432" s="29"/>
      <c r="M432" s="29"/>
      <c r="N432" s="29"/>
      <c r="O432" s="29"/>
      <c r="P432" s="29"/>
      <c r="Q432" s="29"/>
      <c r="R432" s="29"/>
      <c r="S432" s="29"/>
      <c r="T432" s="50"/>
      <c r="U432" s="50"/>
      <c r="V432" s="51"/>
    </row>
    <row r="433" spans="1:39" s="34" customFormat="1" ht="43.5" customHeight="1" x14ac:dyDescent="0.25">
      <c r="A433" s="142" t="s">
        <v>121</v>
      </c>
      <c r="B433" s="143"/>
      <c r="C433" s="143"/>
      <c r="D433" s="143"/>
      <c r="E433" s="143"/>
      <c r="F433" s="143"/>
      <c r="G433" s="143"/>
      <c r="H433" s="143"/>
      <c r="I433" s="143"/>
      <c r="J433" s="143"/>
      <c r="K433" s="143"/>
      <c r="L433" s="143"/>
      <c r="M433" s="143"/>
      <c r="N433" s="143"/>
      <c r="O433" s="143"/>
      <c r="P433" s="143"/>
      <c r="Q433" s="143"/>
      <c r="R433" s="143"/>
      <c r="S433" s="143"/>
      <c r="T433" s="143"/>
      <c r="U433" s="143"/>
      <c r="V433" s="144"/>
    </row>
    <row r="434" spans="1:39" s="34" customFormat="1" x14ac:dyDescent="0.25">
      <c r="A434" s="24"/>
      <c r="B434" s="25"/>
      <c r="C434" s="25"/>
      <c r="D434" s="25"/>
      <c r="E434" s="25"/>
      <c r="F434" s="25"/>
      <c r="G434" s="25"/>
      <c r="H434" s="25"/>
      <c r="I434" s="25"/>
      <c r="J434" s="25"/>
      <c r="K434" s="25"/>
      <c r="L434" s="25"/>
      <c r="M434" s="25"/>
      <c r="N434" s="25"/>
      <c r="O434" s="25"/>
      <c r="P434" s="25"/>
      <c r="Q434" s="25"/>
      <c r="R434" s="25"/>
      <c r="S434" s="26"/>
      <c r="T434" s="27"/>
      <c r="U434" s="27"/>
      <c r="V434" s="28"/>
    </row>
    <row r="435" spans="1:39" s="34" customFormat="1" ht="46.5" customHeight="1" x14ac:dyDescent="0.25">
      <c r="A435" s="24"/>
      <c r="B435" s="25"/>
      <c r="C435" s="25"/>
      <c r="D435" s="29"/>
      <c r="E435" s="30" t="s">
        <v>90</v>
      </c>
      <c r="F435" s="54"/>
      <c r="G435" s="54"/>
      <c r="H435" s="54"/>
      <c r="I435" s="54"/>
      <c r="J435" s="54"/>
      <c r="K435" s="54"/>
      <c r="L435" s="54"/>
      <c r="M435" s="55"/>
      <c r="N435" s="25"/>
      <c r="O435" s="25"/>
      <c r="P435" s="25"/>
      <c r="Q435" s="25"/>
      <c r="R435" s="25"/>
      <c r="S435" s="26"/>
      <c r="T435" s="27"/>
      <c r="U435" s="27"/>
      <c r="V435" s="28"/>
    </row>
    <row r="436" spans="1:39" s="34" customFormat="1" x14ac:dyDescent="0.25">
      <c r="A436" s="24"/>
      <c r="B436" s="25"/>
      <c r="C436" s="25"/>
      <c r="D436" s="25"/>
      <c r="E436" s="131" t="s">
        <v>105</v>
      </c>
      <c r="F436" s="131"/>
      <c r="G436" s="131"/>
      <c r="H436" s="131"/>
      <c r="I436" s="131"/>
      <c r="J436" s="131"/>
      <c r="K436" s="131"/>
      <c r="L436" s="131"/>
      <c r="M436" s="131"/>
      <c r="N436" s="57"/>
      <c r="O436" s="57"/>
      <c r="P436" s="25"/>
      <c r="Q436" s="25"/>
      <c r="R436" s="25"/>
      <c r="S436" s="26"/>
      <c r="T436" s="27"/>
      <c r="U436" s="27"/>
      <c r="V436" s="28"/>
    </row>
    <row r="437" spans="1:39" s="34" customFormat="1" x14ac:dyDescent="0.25">
      <c r="A437" s="24"/>
      <c r="B437" s="25"/>
      <c r="C437" s="25"/>
      <c r="D437" s="25"/>
      <c r="E437" s="131"/>
      <c r="F437" s="131"/>
      <c r="G437" s="131"/>
      <c r="H437" s="131"/>
      <c r="I437" s="131"/>
      <c r="J437" s="131"/>
      <c r="K437" s="131"/>
      <c r="L437" s="131"/>
      <c r="M437" s="131"/>
      <c r="N437" s="57"/>
      <c r="O437" s="57"/>
      <c r="P437" s="25"/>
      <c r="Q437" s="25"/>
      <c r="R437" s="25"/>
      <c r="S437" s="26"/>
      <c r="T437" s="27"/>
      <c r="U437" s="27"/>
      <c r="V437" s="28"/>
    </row>
    <row r="438" spans="1:39" s="34" customFormat="1" ht="14.25" thickBot="1" x14ac:dyDescent="0.3">
      <c r="A438" s="58"/>
      <c r="B438" s="59"/>
      <c r="C438" s="59"/>
      <c r="D438" s="59"/>
      <c r="E438" s="59"/>
      <c r="F438" s="60"/>
      <c r="G438" s="60"/>
      <c r="H438" s="60"/>
      <c r="I438" s="60"/>
      <c r="J438" s="60"/>
      <c r="K438" s="60"/>
      <c r="L438" s="59"/>
      <c r="M438" s="59"/>
      <c r="N438" s="59"/>
      <c r="O438" s="59"/>
      <c r="P438" s="59"/>
      <c r="Q438" s="59"/>
      <c r="R438" s="59"/>
      <c r="S438" s="59"/>
      <c r="T438" s="61"/>
      <c r="U438" s="61"/>
      <c r="V438" s="62"/>
    </row>
    <row r="439" spans="1:39" ht="14.25" thickBot="1" x14ac:dyDescent="0.3"/>
    <row r="440" spans="1:39" s="32" customFormat="1" ht="30" customHeight="1" x14ac:dyDescent="0.25">
      <c r="A440" s="154"/>
      <c r="B440" s="155"/>
      <c r="C440" s="155"/>
      <c r="D440" s="156"/>
      <c r="E440" s="163" t="s">
        <v>92</v>
      </c>
      <c r="F440" s="164"/>
      <c r="G440" s="164"/>
      <c r="H440" s="164"/>
      <c r="I440" s="164"/>
      <c r="J440" s="164"/>
      <c r="K440" s="164"/>
      <c r="L440" s="164"/>
      <c r="M440" s="164"/>
      <c r="N440" s="164"/>
      <c r="O440" s="164"/>
      <c r="P440" s="164"/>
      <c r="Q440" s="164"/>
      <c r="R440" s="164"/>
      <c r="S440" s="165"/>
      <c r="T440" s="169" t="s">
        <v>47</v>
      </c>
      <c r="U440" s="170"/>
      <c r="V440" s="171"/>
    </row>
    <row r="441" spans="1:39" s="32" customFormat="1" ht="30" customHeight="1" thickBot="1" x14ac:dyDescent="0.3">
      <c r="A441" s="157"/>
      <c r="B441" s="158"/>
      <c r="C441" s="158"/>
      <c r="D441" s="159"/>
      <c r="E441" s="166"/>
      <c r="F441" s="167"/>
      <c r="G441" s="167"/>
      <c r="H441" s="167"/>
      <c r="I441" s="167"/>
      <c r="J441" s="167"/>
      <c r="K441" s="167"/>
      <c r="L441" s="167"/>
      <c r="M441" s="167"/>
      <c r="N441" s="167"/>
      <c r="O441" s="167"/>
      <c r="P441" s="167"/>
      <c r="Q441" s="167"/>
      <c r="R441" s="167"/>
      <c r="S441" s="168"/>
      <c r="T441" s="172"/>
      <c r="U441" s="173"/>
      <c r="V441" s="174"/>
    </row>
    <row r="442" spans="1:39" s="32" customFormat="1" ht="5.0999999999999996" customHeight="1" thickBot="1" x14ac:dyDescent="0.25">
      <c r="A442" s="157"/>
      <c r="B442" s="158"/>
      <c r="C442" s="158"/>
      <c r="D442" s="159"/>
      <c r="E442" s="175"/>
      <c r="F442" s="176"/>
      <c r="G442" s="176"/>
      <c r="H442" s="176"/>
      <c r="I442" s="176"/>
      <c r="J442" s="176"/>
      <c r="K442" s="176"/>
      <c r="L442" s="176"/>
      <c r="M442" s="176"/>
      <c r="N442" s="176"/>
      <c r="O442" s="176"/>
      <c r="P442" s="176"/>
      <c r="Q442" s="176"/>
      <c r="R442" s="176"/>
      <c r="S442" s="176"/>
      <c r="T442" s="176"/>
      <c r="U442" s="176"/>
      <c r="V442" s="177"/>
    </row>
    <row r="443" spans="1:39" s="32" customFormat="1" ht="24.95" customHeight="1" thickBot="1" x14ac:dyDescent="0.3">
      <c r="A443" s="157"/>
      <c r="B443" s="158"/>
      <c r="C443" s="158"/>
      <c r="D443" s="159"/>
      <c r="E443" s="178" t="s">
        <v>48</v>
      </c>
      <c r="F443" s="179"/>
      <c r="G443" s="179"/>
      <c r="H443" s="179"/>
      <c r="I443" s="179"/>
      <c r="J443" s="179"/>
      <c r="K443" s="179"/>
      <c r="L443" s="179"/>
      <c r="M443" s="179"/>
      <c r="N443" s="179"/>
      <c r="O443" s="179"/>
      <c r="P443" s="179"/>
      <c r="Q443" s="179"/>
      <c r="R443" s="179"/>
      <c r="S443" s="179"/>
      <c r="T443" s="179"/>
      <c r="U443" s="179"/>
      <c r="V443" s="180"/>
    </row>
    <row r="444" spans="1:39" s="32" customFormat="1" ht="5.0999999999999996" customHeight="1" thickBot="1" x14ac:dyDescent="0.3">
      <c r="A444" s="160"/>
      <c r="B444" s="161"/>
      <c r="C444" s="161"/>
      <c r="D444" s="162"/>
      <c r="E444" s="181"/>
      <c r="F444" s="182"/>
      <c r="G444" s="182"/>
      <c r="H444" s="182"/>
      <c r="I444" s="182"/>
      <c r="J444" s="182"/>
      <c r="K444" s="182"/>
      <c r="L444" s="182"/>
      <c r="M444" s="182"/>
      <c r="N444" s="182"/>
      <c r="O444" s="182"/>
      <c r="P444" s="182"/>
      <c r="Q444" s="182"/>
      <c r="R444" s="182"/>
      <c r="S444" s="182"/>
      <c r="T444" s="182"/>
      <c r="U444" s="182"/>
      <c r="V444" s="183"/>
    </row>
    <row r="445" spans="1:39" s="34" customFormat="1" x14ac:dyDescent="0.25">
      <c r="A445" s="211" t="s">
        <v>49</v>
      </c>
      <c r="B445" s="212"/>
      <c r="C445" s="212"/>
      <c r="D445" s="212"/>
      <c r="E445" s="212"/>
      <c r="F445" s="212"/>
      <c r="G445" s="212"/>
      <c r="H445" s="212"/>
      <c r="I445" s="212"/>
      <c r="J445" s="212"/>
      <c r="K445" s="212"/>
      <c r="L445" s="212"/>
      <c r="M445" s="212"/>
      <c r="N445" s="212"/>
      <c r="O445" s="212"/>
      <c r="P445" s="212"/>
      <c r="Q445" s="212"/>
      <c r="R445" s="212"/>
      <c r="S445" s="212"/>
      <c r="T445" s="212"/>
      <c r="U445" s="212"/>
      <c r="V445" s="213"/>
      <c r="AE445" s="35"/>
      <c r="AF445" s="35"/>
      <c r="AG445" s="35"/>
      <c r="AH445" s="35"/>
      <c r="AI445" s="35"/>
      <c r="AJ445" s="35"/>
      <c r="AK445" s="35"/>
      <c r="AL445" s="35"/>
      <c r="AM445" s="35"/>
    </row>
    <row r="446" spans="1:39" s="34" customFormat="1" x14ac:dyDescent="0.25">
      <c r="A446" s="184" t="s">
        <v>50</v>
      </c>
      <c r="B446" s="185"/>
      <c r="C446" s="185"/>
      <c r="D446" s="185"/>
      <c r="E446" s="36" t="s">
        <v>51</v>
      </c>
      <c r="F446" s="37"/>
      <c r="G446" s="37"/>
      <c r="H446" s="37"/>
      <c r="I446" s="37"/>
      <c r="J446" s="186" t="s">
        <v>52</v>
      </c>
      <c r="K446" s="186"/>
      <c r="L446" s="186"/>
      <c r="M446" s="186"/>
      <c r="N446" s="186"/>
      <c r="O446" s="186"/>
      <c r="P446" s="186" t="s">
        <v>53</v>
      </c>
      <c r="Q446" s="186"/>
      <c r="R446" s="186"/>
      <c r="S446" s="186"/>
      <c r="T446" s="186"/>
      <c r="U446" s="186"/>
      <c r="V446" s="187"/>
      <c r="AE446" s="35"/>
      <c r="AF446" s="35"/>
      <c r="AG446" s="35"/>
      <c r="AH446" s="35"/>
      <c r="AI446" s="35"/>
      <c r="AJ446" s="35"/>
      <c r="AK446" s="35"/>
      <c r="AL446" s="35"/>
      <c r="AM446" s="35"/>
    </row>
    <row r="447" spans="1:39" s="34" customFormat="1" ht="30.75" customHeight="1" x14ac:dyDescent="0.25">
      <c r="A447" s="188" t="s">
        <v>54</v>
      </c>
      <c r="B447" s="189"/>
      <c r="C447" s="189"/>
      <c r="D447" s="190"/>
      <c r="E447" s="191" t="s">
        <v>24</v>
      </c>
      <c r="F447" s="191"/>
      <c r="G447" s="191"/>
      <c r="H447" s="191"/>
      <c r="I447" s="191"/>
      <c r="J447" s="191"/>
      <c r="K447" s="191"/>
      <c r="L447" s="191"/>
      <c r="M447" s="191"/>
      <c r="N447" s="191"/>
      <c r="O447" s="191"/>
      <c r="P447" s="191"/>
      <c r="Q447" s="191"/>
      <c r="R447" s="191"/>
      <c r="S447" s="191"/>
      <c r="T447" s="191"/>
      <c r="U447" s="191"/>
      <c r="V447" s="192"/>
    </row>
    <row r="448" spans="1:39" s="34" customFormat="1" x14ac:dyDescent="0.25">
      <c r="A448" s="193" t="s">
        <v>55</v>
      </c>
      <c r="B448" s="194"/>
      <c r="C448" s="194"/>
      <c r="D448" s="194"/>
      <c r="E448" s="195"/>
      <c r="F448" s="195"/>
      <c r="G448" s="195"/>
      <c r="H448" s="195"/>
      <c r="I448" s="195"/>
      <c r="J448" s="195"/>
      <c r="K448" s="195"/>
      <c r="L448" s="195"/>
      <c r="M448" s="195"/>
      <c r="N448" s="195"/>
      <c r="O448" s="195"/>
      <c r="P448" s="195"/>
      <c r="Q448" s="195"/>
      <c r="R448" s="195"/>
      <c r="S448" s="195"/>
      <c r="T448" s="195"/>
      <c r="U448" s="195"/>
      <c r="V448" s="196"/>
    </row>
    <row r="449" spans="1:22" s="34" customFormat="1" x14ac:dyDescent="0.25">
      <c r="A449" s="193" t="s">
        <v>56</v>
      </c>
      <c r="B449" s="194"/>
      <c r="C449" s="194"/>
      <c r="D449" s="194"/>
      <c r="E449" s="195"/>
      <c r="F449" s="195"/>
      <c r="G449" s="195"/>
      <c r="H449" s="195"/>
      <c r="I449" s="195"/>
      <c r="J449" s="195"/>
      <c r="K449" s="195"/>
      <c r="L449" s="195"/>
      <c r="M449" s="195"/>
      <c r="N449" s="195"/>
      <c r="O449" s="195"/>
      <c r="P449" s="195"/>
      <c r="Q449" s="195"/>
      <c r="R449" s="195"/>
      <c r="S449" s="195"/>
      <c r="T449" s="195"/>
      <c r="U449" s="195"/>
      <c r="V449" s="196"/>
    </row>
    <row r="450" spans="1:22" s="34" customFormat="1" x14ac:dyDescent="0.25">
      <c r="A450" s="193" t="s">
        <v>57</v>
      </c>
      <c r="B450" s="194"/>
      <c r="C450" s="194"/>
      <c r="D450" s="194"/>
      <c r="E450" s="195"/>
      <c r="F450" s="195"/>
      <c r="G450" s="195"/>
      <c r="H450" s="195"/>
      <c r="I450" s="195"/>
      <c r="J450" s="195"/>
      <c r="K450" s="195"/>
      <c r="L450" s="195"/>
      <c r="M450" s="195"/>
      <c r="N450" s="195"/>
      <c r="O450" s="195"/>
      <c r="P450" s="195"/>
      <c r="Q450" s="195"/>
      <c r="R450" s="195"/>
      <c r="S450" s="195"/>
      <c r="T450" s="195"/>
      <c r="U450" s="195"/>
      <c r="V450" s="196"/>
    </row>
    <row r="451" spans="1:22" s="34" customFormat="1" x14ac:dyDescent="0.25">
      <c r="A451" s="38"/>
      <c r="B451" s="39"/>
      <c r="C451" s="39"/>
      <c r="D451" s="40"/>
      <c r="E451" s="40"/>
      <c r="F451" s="40"/>
      <c r="G451" s="40"/>
      <c r="H451" s="40"/>
      <c r="I451" s="40"/>
      <c r="J451" s="40"/>
      <c r="K451" s="40"/>
      <c r="L451" s="40"/>
      <c r="M451" s="40"/>
      <c r="N451" s="40"/>
      <c r="O451" s="40"/>
      <c r="P451" s="40"/>
      <c r="Q451" s="40"/>
      <c r="R451" s="40"/>
      <c r="S451" s="40"/>
      <c r="T451" s="27"/>
      <c r="U451" s="27"/>
      <c r="V451" s="28"/>
    </row>
    <row r="452" spans="1:22" s="34" customFormat="1" x14ac:dyDescent="0.25">
      <c r="A452" s="150" t="s">
        <v>58</v>
      </c>
      <c r="B452" s="151"/>
      <c r="C452" s="151"/>
      <c r="D452" s="151"/>
      <c r="E452" s="151"/>
      <c r="F452" s="151"/>
      <c r="G452" s="151"/>
      <c r="H452" s="151"/>
      <c r="I452" s="151"/>
      <c r="J452" s="151"/>
      <c r="K452" s="151"/>
      <c r="L452" s="151"/>
      <c r="M452" s="151"/>
      <c r="N452" s="151"/>
      <c r="O452" s="151"/>
      <c r="P452" s="151"/>
      <c r="Q452" s="151"/>
      <c r="R452" s="151"/>
      <c r="S452" s="151"/>
      <c r="T452" s="151"/>
      <c r="U452" s="151"/>
      <c r="V452" s="197"/>
    </row>
    <row r="453" spans="1:22" s="34" customFormat="1" x14ac:dyDescent="0.25">
      <c r="A453" s="198" t="s">
        <v>59</v>
      </c>
      <c r="B453" s="199"/>
      <c r="C453" s="199" t="s">
        <v>60</v>
      </c>
      <c r="D453" s="199"/>
      <c r="E453" s="199"/>
      <c r="F453" s="199"/>
      <c r="G453" s="199"/>
      <c r="H453" s="199"/>
      <c r="I453" s="199"/>
      <c r="J453" s="199"/>
      <c r="K453" s="199"/>
      <c r="L453" s="199"/>
      <c r="M453" s="199"/>
      <c r="N453" s="199"/>
      <c r="O453" s="199"/>
      <c r="P453" s="199"/>
      <c r="Q453" s="199"/>
      <c r="R453" s="199" t="s">
        <v>61</v>
      </c>
      <c r="S453" s="199"/>
      <c r="T453" s="200" t="s">
        <v>62</v>
      </c>
      <c r="U453" s="200"/>
      <c r="V453" s="201"/>
    </row>
    <row r="454" spans="1:22" s="34" customFormat="1" ht="16.5" customHeight="1" x14ac:dyDescent="0.25">
      <c r="A454" s="202" t="s">
        <v>137</v>
      </c>
      <c r="B454" s="203"/>
      <c r="C454" s="204" t="str">
        <f>+'OFERTA ECONOMICA'!B97</f>
        <v>CONSTRUCCION MURO EN BLOQUE No. 5</v>
      </c>
      <c r="D454" s="205"/>
      <c r="E454" s="205"/>
      <c r="F454" s="205"/>
      <c r="G454" s="205"/>
      <c r="H454" s="205"/>
      <c r="I454" s="205"/>
      <c r="J454" s="205"/>
      <c r="K454" s="205"/>
      <c r="L454" s="205"/>
      <c r="M454" s="205"/>
      <c r="N454" s="205"/>
      <c r="O454" s="205"/>
      <c r="P454" s="205"/>
      <c r="Q454" s="205"/>
      <c r="R454" s="205" t="s">
        <v>6</v>
      </c>
      <c r="S454" s="205"/>
      <c r="T454" s="206">
        <f>+'OFERTA ECONOMICA'!C97</f>
        <v>11</v>
      </c>
      <c r="U454" s="206"/>
      <c r="V454" s="207"/>
    </row>
    <row r="455" spans="1:22" s="34" customFormat="1" x14ac:dyDescent="0.25">
      <c r="A455" s="41"/>
      <c r="B455" s="40"/>
      <c r="C455" s="40"/>
      <c r="D455" s="40"/>
      <c r="E455" s="40"/>
      <c r="F455" s="40"/>
      <c r="G455" s="40"/>
      <c r="H455" s="40"/>
      <c r="I455" s="40"/>
      <c r="J455" s="40"/>
      <c r="K455" s="40"/>
      <c r="L455" s="40"/>
      <c r="M455" s="40"/>
      <c r="N455" s="40"/>
      <c r="O455" s="40"/>
      <c r="P455" s="40"/>
      <c r="Q455" s="40"/>
      <c r="R455" s="40"/>
      <c r="S455" s="40"/>
      <c r="T455" s="27"/>
      <c r="U455" s="27"/>
      <c r="V455" s="28"/>
    </row>
    <row r="456" spans="1:22" s="34" customFormat="1" x14ac:dyDescent="0.25">
      <c r="A456" s="145" t="s">
        <v>64</v>
      </c>
      <c r="B456" s="146"/>
      <c r="C456" s="146"/>
      <c r="D456" s="146"/>
      <c r="E456" s="146"/>
      <c r="F456" s="146"/>
      <c r="G456" s="146"/>
      <c r="H456" s="146"/>
      <c r="I456" s="146"/>
      <c r="J456" s="146"/>
      <c r="K456" s="146"/>
      <c r="L456" s="146"/>
      <c r="M456" s="146"/>
      <c r="N456" s="146"/>
      <c r="O456" s="146"/>
      <c r="P456" s="146"/>
      <c r="Q456" s="146"/>
      <c r="R456" s="146"/>
      <c r="S456" s="146"/>
      <c r="T456" s="146"/>
      <c r="U456" s="146"/>
      <c r="V456" s="147"/>
    </row>
    <row r="457" spans="1:22" s="34" customFormat="1" x14ac:dyDescent="0.25">
      <c r="A457" s="132" t="s">
        <v>60</v>
      </c>
      <c r="B457" s="133"/>
      <c r="C457" s="133"/>
      <c r="D457" s="133"/>
      <c r="E457" s="133"/>
      <c r="F457" s="133"/>
      <c r="G457" s="133"/>
      <c r="H457" s="133" t="s">
        <v>65</v>
      </c>
      <c r="I457" s="133"/>
      <c r="J457" s="133"/>
      <c r="K457" s="133" t="s">
        <v>66</v>
      </c>
      <c r="L457" s="133"/>
      <c r="M457" s="133"/>
      <c r="N457" s="133"/>
      <c r="O457" s="133" t="s">
        <v>67</v>
      </c>
      <c r="P457" s="133"/>
      <c r="Q457" s="133"/>
      <c r="R457" s="133" t="s">
        <v>68</v>
      </c>
      <c r="S457" s="133"/>
      <c r="T457" s="134" t="s">
        <v>69</v>
      </c>
      <c r="U457" s="134"/>
      <c r="V457" s="135"/>
    </row>
    <row r="458" spans="1:22" s="34" customFormat="1" x14ac:dyDescent="0.25">
      <c r="A458" s="132"/>
      <c r="B458" s="133"/>
      <c r="C458" s="133"/>
      <c r="D458" s="133"/>
      <c r="E458" s="133"/>
      <c r="F458" s="133"/>
      <c r="G458" s="133"/>
      <c r="H458" s="133"/>
      <c r="I458" s="133"/>
      <c r="J458" s="133"/>
      <c r="K458" s="133"/>
      <c r="L458" s="133"/>
      <c r="M458" s="133"/>
      <c r="N458" s="133"/>
      <c r="O458" s="153"/>
      <c r="P458" s="153"/>
      <c r="Q458" s="153"/>
      <c r="R458" s="133"/>
      <c r="S458" s="133"/>
      <c r="T458" s="134"/>
      <c r="U458" s="134"/>
      <c r="V458" s="135"/>
    </row>
    <row r="459" spans="1:22" s="34" customFormat="1" x14ac:dyDescent="0.25">
      <c r="A459" s="132" t="s">
        <v>70</v>
      </c>
      <c r="B459" s="133"/>
      <c r="C459" s="133"/>
      <c r="D459" s="133"/>
      <c r="E459" s="133"/>
      <c r="F459" s="133"/>
      <c r="G459" s="133"/>
      <c r="H459" s="133"/>
      <c r="I459" s="133"/>
      <c r="J459" s="133"/>
      <c r="K459" s="133"/>
      <c r="L459" s="133"/>
      <c r="M459" s="133"/>
      <c r="N459" s="133"/>
      <c r="O459" s="153"/>
      <c r="P459" s="153"/>
      <c r="Q459" s="153"/>
      <c r="R459" s="209">
        <v>0.03</v>
      </c>
      <c r="S459" s="210"/>
      <c r="T459" s="134">
        <f>+R459*T479</f>
        <v>583.2299999999999</v>
      </c>
      <c r="U459" s="134"/>
      <c r="V459" s="135"/>
    </row>
    <row r="460" spans="1:22" s="34" customFormat="1" x14ac:dyDescent="0.25">
      <c r="A460" s="132"/>
      <c r="B460" s="133"/>
      <c r="C460" s="133"/>
      <c r="D460" s="133"/>
      <c r="E460" s="133"/>
      <c r="F460" s="133"/>
      <c r="G460" s="133"/>
      <c r="H460" s="133"/>
      <c r="I460" s="133"/>
      <c r="J460" s="133"/>
      <c r="K460" s="133"/>
      <c r="L460" s="133"/>
      <c r="M460" s="133"/>
      <c r="N460" s="133"/>
      <c r="O460" s="133"/>
      <c r="P460" s="133"/>
      <c r="Q460" s="133"/>
      <c r="R460" s="133"/>
      <c r="S460" s="133"/>
      <c r="T460" s="134"/>
      <c r="U460" s="134"/>
      <c r="V460" s="135"/>
    </row>
    <row r="461" spans="1:22" s="34" customFormat="1" x14ac:dyDescent="0.25">
      <c r="A461" s="136" t="s">
        <v>71</v>
      </c>
      <c r="B461" s="137"/>
      <c r="C461" s="137"/>
      <c r="D461" s="137"/>
      <c r="E461" s="137"/>
      <c r="F461" s="137"/>
      <c r="G461" s="137"/>
      <c r="H461" s="137"/>
      <c r="I461" s="137"/>
      <c r="J461" s="137"/>
      <c r="K461" s="137"/>
      <c r="L461" s="137"/>
      <c r="M461" s="137"/>
      <c r="N461" s="137"/>
      <c r="O461" s="137"/>
      <c r="P461" s="137"/>
      <c r="Q461" s="137"/>
      <c r="R461" s="137"/>
      <c r="S461" s="137"/>
      <c r="T461" s="134">
        <f>+T459+T458</f>
        <v>583.2299999999999</v>
      </c>
      <c r="U461" s="134"/>
      <c r="V461" s="135"/>
    </row>
    <row r="462" spans="1:22" s="34" customFormat="1" x14ac:dyDescent="0.25">
      <c r="A462" s="19"/>
      <c r="B462" s="20"/>
      <c r="C462" s="20"/>
      <c r="D462" s="20"/>
      <c r="E462" s="20"/>
      <c r="F462" s="20"/>
      <c r="G462" s="20"/>
      <c r="H462" s="20"/>
      <c r="I462" s="20"/>
      <c r="J462" s="20"/>
      <c r="K462" s="20"/>
      <c r="L462" s="20"/>
      <c r="M462" s="20"/>
      <c r="N462" s="20"/>
      <c r="O462" s="20"/>
      <c r="P462" s="20"/>
      <c r="Q462" s="20"/>
      <c r="R462" s="20"/>
      <c r="S462" s="21"/>
      <c r="T462" s="22"/>
      <c r="U462" s="22"/>
      <c r="V462" s="23"/>
    </row>
    <row r="463" spans="1:22" s="34" customFormat="1" x14ac:dyDescent="0.25">
      <c r="A463" s="145" t="s">
        <v>72</v>
      </c>
      <c r="B463" s="146"/>
      <c r="C463" s="146"/>
      <c r="D463" s="146"/>
      <c r="E463" s="146"/>
      <c r="F463" s="146"/>
      <c r="G463" s="146"/>
      <c r="H463" s="146"/>
      <c r="I463" s="146"/>
      <c r="J463" s="146"/>
      <c r="K463" s="146"/>
      <c r="L463" s="146"/>
      <c r="M463" s="146"/>
      <c r="N463" s="146"/>
      <c r="O463" s="146"/>
      <c r="P463" s="146"/>
      <c r="Q463" s="146"/>
      <c r="R463" s="146"/>
      <c r="S463" s="146"/>
      <c r="T463" s="146"/>
      <c r="U463" s="146"/>
      <c r="V463" s="147"/>
    </row>
    <row r="464" spans="1:22" s="34" customFormat="1" x14ac:dyDescent="0.25">
      <c r="A464" s="132" t="s">
        <v>60</v>
      </c>
      <c r="B464" s="133"/>
      <c r="C464" s="133"/>
      <c r="D464" s="133"/>
      <c r="E464" s="133"/>
      <c r="F464" s="133"/>
      <c r="G464" s="133"/>
      <c r="H464" s="133"/>
      <c r="I464" s="133"/>
      <c r="J464" s="133"/>
      <c r="K464" s="133"/>
      <c r="L464" s="133"/>
      <c r="M464" s="133" t="s">
        <v>61</v>
      </c>
      <c r="N464" s="133"/>
      <c r="O464" s="133" t="s">
        <v>62</v>
      </c>
      <c r="P464" s="133"/>
      <c r="Q464" s="133" t="s">
        <v>73</v>
      </c>
      <c r="R464" s="133"/>
      <c r="S464" s="133"/>
      <c r="T464" s="134" t="s">
        <v>74</v>
      </c>
      <c r="U464" s="134"/>
      <c r="V464" s="135"/>
    </row>
    <row r="465" spans="1:22" s="34" customFormat="1" x14ac:dyDescent="0.25">
      <c r="A465" s="132" t="s">
        <v>120</v>
      </c>
      <c r="B465" s="133"/>
      <c r="C465" s="133"/>
      <c r="D465" s="133"/>
      <c r="E465" s="133"/>
      <c r="F465" s="133"/>
      <c r="G465" s="133"/>
      <c r="H465" s="133"/>
      <c r="I465" s="133"/>
      <c r="J465" s="133"/>
      <c r="K465" s="133"/>
      <c r="L465" s="133"/>
      <c r="M465" s="133" t="s">
        <v>61</v>
      </c>
      <c r="N465" s="133"/>
      <c r="O465" s="133">
        <v>14</v>
      </c>
      <c r="P465" s="133"/>
      <c r="Q465" s="134">
        <v>2100</v>
      </c>
      <c r="R465" s="134"/>
      <c r="S465" s="134"/>
      <c r="T465" s="134">
        <f>+Q465*O465</f>
        <v>29400</v>
      </c>
      <c r="U465" s="134"/>
      <c r="V465" s="135"/>
    </row>
    <row r="466" spans="1:22" s="34" customFormat="1" x14ac:dyDescent="0.25">
      <c r="A466" s="132" t="s">
        <v>119</v>
      </c>
      <c r="B466" s="133"/>
      <c r="C466" s="133"/>
      <c r="D466" s="133"/>
      <c r="E466" s="133"/>
      <c r="F466" s="133"/>
      <c r="G466" s="133"/>
      <c r="H466" s="133"/>
      <c r="I466" s="133"/>
      <c r="J466" s="133"/>
      <c r="K466" s="133"/>
      <c r="L466" s="133"/>
      <c r="M466" s="133" t="s">
        <v>91</v>
      </c>
      <c r="N466" s="133"/>
      <c r="O466" s="133">
        <v>0.01</v>
      </c>
      <c r="P466" s="133"/>
      <c r="Q466" s="134">
        <f>4068.08/0.01</f>
        <v>406808</v>
      </c>
      <c r="R466" s="134"/>
      <c r="S466" s="134"/>
      <c r="T466" s="134">
        <f>+Q466*O466</f>
        <v>4068.08</v>
      </c>
      <c r="U466" s="134"/>
      <c r="V466" s="135"/>
    </row>
    <row r="467" spans="1:22" s="34" customFormat="1" x14ac:dyDescent="0.25">
      <c r="A467" s="132"/>
      <c r="B467" s="133"/>
      <c r="C467" s="133"/>
      <c r="D467" s="133"/>
      <c r="E467" s="133"/>
      <c r="F467" s="133"/>
      <c r="G467" s="133"/>
      <c r="H467" s="133"/>
      <c r="I467" s="133"/>
      <c r="J467" s="133"/>
      <c r="K467" s="133"/>
      <c r="L467" s="133"/>
      <c r="M467" s="133"/>
      <c r="N467" s="133"/>
      <c r="O467" s="133"/>
      <c r="P467" s="133"/>
      <c r="Q467" s="133"/>
      <c r="R467" s="133"/>
      <c r="S467" s="133"/>
      <c r="T467" s="134"/>
      <c r="U467" s="134"/>
      <c r="V467" s="135"/>
    </row>
    <row r="468" spans="1:22" s="34" customFormat="1" x14ac:dyDescent="0.25">
      <c r="A468" s="136" t="s">
        <v>71</v>
      </c>
      <c r="B468" s="137"/>
      <c r="C468" s="137"/>
      <c r="D468" s="137"/>
      <c r="E468" s="137"/>
      <c r="F468" s="137"/>
      <c r="G468" s="137"/>
      <c r="H468" s="137"/>
      <c r="I468" s="137"/>
      <c r="J468" s="137"/>
      <c r="K468" s="137"/>
      <c r="L468" s="137"/>
      <c r="M468" s="137"/>
      <c r="N468" s="137"/>
      <c r="O468" s="137"/>
      <c r="P468" s="137"/>
      <c r="Q468" s="137"/>
      <c r="R468" s="137"/>
      <c r="S468" s="137"/>
      <c r="T468" s="134">
        <f>+T466+T465</f>
        <v>33468.080000000002</v>
      </c>
      <c r="U468" s="134"/>
      <c r="V468" s="135"/>
    </row>
    <row r="469" spans="1:22" s="34" customFormat="1" x14ac:dyDescent="0.25">
      <c r="A469" s="19"/>
      <c r="B469" s="20"/>
      <c r="C469" s="20"/>
      <c r="D469" s="20"/>
      <c r="E469" s="20"/>
      <c r="F469" s="20"/>
      <c r="G469" s="20"/>
      <c r="H469" s="20"/>
      <c r="I469" s="20"/>
      <c r="J469" s="20"/>
      <c r="K469" s="20"/>
      <c r="L469" s="20"/>
      <c r="M469" s="20"/>
      <c r="N469" s="20"/>
      <c r="O469" s="20"/>
      <c r="P469" s="20"/>
      <c r="Q469" s="20"/>
      <c r="R469" s="20"/>
      <c r="S469" s="21"/>
      <c r="T469" s="22"/>
      <c r="U469" s="22"/>
      <c r="V469" s="23"/>
    </row>
    <row r="470" spans="1:22" s="34" customFormat="1" x14ac:dyDescent="0.25">
      <c r="A470" s="145" t="s">
        <v>75</v>
      </c>
      <c r="B470" s="146"/>
      <c r="C470" s="146"/>
      <c r="D470" s="146"/>
      <c r="E470" s="146"/>
      <c r="F470" s="146"/>
      <c r="G470" s="146"/>
      <c r="H470" s="146"/>
      <c r="I470" s="146"/>
      <c r="J470" s="146"/>
      <c r="K470" s="146"/>
      <c r="L470" s="146"/>
      <c r="M470" s="146"/>
      <c r="N470" s="146"/>
      <c r="O470" s="146"/>
      <c r="P470" s="146"/>
      <c r="Q470" s="146"/>
      <c r="R470" s="146"/>
      <c r="S470" s="146"/>
      <c r="T470" s="146"/>
      <c r="U470" s="146"/>
      <c r="V470" s="147"/>
    </row>
    <row r="471" spans="1:22" s="34" customFormat="1" x14ac:dyDescent="0.25">
      <c r="A471" s="132" t="s">
        <v>76</v>
      </c>
      <c r="B471" s="133"/>
      <c r="C471" s="133"/>
      <c r="D471" s="133"/>
      <c r="E471" s="133"/>
      <c r="F471" s="133"/>
      <c r="G471" s="133"/>
      <c r="H471" s="133"/>
      <c r="I471" s="133"/>
      <c r="J471" s="133"/>
      <c r="K471" s="133" t="s">
        <v>77</v>
      </c>
      <c r="L471" s="133"/>
      <c r="M471" s="133" t="s">
        <v>78</v>
      </c>
      <c r="N471" s="133"/>
      <c r="O471" s="133" t="s">
        <v>79</v>
      </c>
      <c r="P471" s="133"/>
      <c r="Q471" s="133"/>
      <c r="R471" s="133" t="s">
        <v>80</v>
      </c>
      <c r="S471" s="133"/>
      <c r="T471" s="134" t="s">
        <v>69</v>
      </c>
      <c r="U471" s="134"/>
      <c r="V471" s="135"/>
    </row>
    <row r="472" spans="1:22" s="34" customFormat="1" x14ac:dyDescent="0.25">
      <c r="A472" s="132"/>
      <c r="B472" s="133"/>
      <c r="C472" s="133"/>
      <c r="D472" s="133"/>
      <c r="E472" s="133"/>
      <c r="F472" s="133"/>
      <c r="G472" s="133"/>
      <c r="H472" s="133"/>
      <c r="I472" s="133"/>
      <c r="J472" s="133"/>
      <c r="K472" s="133"/>
      <c r="L472" s="133"/>
      <c r="M472" s="133"/>
      <c r="N472" s="133"/>
      <c r="O472" s="133"/>
      <c r="P472" s="133"/>
      <c r="Q472" s="133"/>
      <c r="R472" s="133"/>
      <c r="S472" s="133"/>
      <c r="T472" s="134"/>
      <c r="U472" s="134"/>
      <c r="V472" s="135"/>
    </row>
    <row r="473" spans="1:22" s="34" customFormat="1" x14ac:dyDescent="0.25">
      <c r="A473" s="132"/>
      <c r="B473" s="133"/>
      <c r="C473" s="133"/>
      <c r="D473" s="133"/>
      <c r="E473" s="133"/>
      <c r="F473" s="133"/>
      <c r="G473" s="133"/>
      <c r="H473" s="133"/>
      <c r="I473" s="133"/>
      <c r="J473" s="133"/>
      <c r="K473" s="133"/>
      <c r="L473" s="133"/>
      <c r="M473" s="133"/>
      <c r="N473" s="133"/>
      <c r="O473" s="133"/>
      <c r="P473" s="133"/>
      <c r="Q473" s="133"/>
      <c r="R473" s="133"/>
      <c r="S473" s="133"/>
      <c r="T473" s="134"/>
      <c r="U473" s="134"/>
      <c r="V473" s="135"/>
    </row>
    <row r="474" spans="1:22" s="34" customFormat="1" x14ac:dyDescent="0.25">
      <c r="A474" s="132"/>
      <c r="B474" s="133"/>
      <c r="C474" s="133"/>
      <c r="D474" s="133"/>
      <c r="E474" s="133"/>
      <c r="F474" s="133"/>
      <c r="G474" s="133"/>
      <c r="H474" s="133"/>
      <c r="I474" s="133"/>
      <c r="J474" s="133"/>
      <c r="K474" s="133"/>
      <c r="L474" s="133"/>
      <c r="M474" s="133"/>
      <c r="N474" s="133"/>
      <c r="O474" s="133"/>
      <c r="P474" s="133"/>
      <c r="Q474" s="133"/>
      <c r="R474" s="133"/>
      <c r="S474" s="133"/>
      <c r="T474" s="134"/>
      <c r="U474" s="134"/>
      <c r="V474" s="135"/>
    </row>
    <row r="475" spans="1:22" s="34" customFormat="1" x14ac:dyDescent="0.25">
      <c r="A475" s="136" t="s">
        <v>71</v>
      </c>
      <c r="B475" s="137"/>
      <c r="C475" s="137"/>
      <c r="D475" s="137"/>
      <c r="E475" s="137"/>
      <c r="F475" s="137"/>
      <c r="G475" s="137"/>
      <c r="H475" s="137"/>
      <c r="I475" s="137"/>
      <c r="J475" s="137"/>
      <c r="K475" s="137"/>
      <c r="L475" s="137"/>
      <c r="M475" s="137"/>
      <c r="N475" s="137"/>
      <c r="O475" s="137"/>
      <c r="P475" s="137"/>
      <c r="Q475" s="137"/>
      <c r="R475" s="137"/>
      <c r="S475" s="137"/>
      <c r="T475" s="134"/>
      <c r="U475" s="134"/>
      <c r="V475" s="135"/>
    </row>
    <row r="476" spans="1:22" s="34" customFormat="1" x14ac:dyDescent="0.25">
      <c r="A476" s="19"/>
      <c r="B476" s="20"/>
      <c r="C476" s="20"/>
      <c r="D476" s="20"/>
      <c r="E476" s="20"/>
      <c r="F476" s="20"/>
      <c r="G476" s="20"/>
      <c r="H476" s="20"/>
      <c r="I476" s="20"/>
      <c r="J476" s="20"/>
      <c r="K476" s="20"/>
      <c r="L476" s="20"/>
      <c r="M476" s="20"/>
      <c r="N476" s="20"/>
      <c r="O476" s="20"/>
      <c r="P476" s="20"/>
      <c r="Q476" s="20"/>
      <c r="R476" s="20"/>
      <c r="S476" s="21"/>
      <c r="T476" s="22"/>
      <c r="U476" s="22"/>
      <c r="V476" s="23"/>
    </row>
    <row r="477" spans="1:22" s="34" customFormat="1" x14ac:dyDescent="0.25">
      <c r="A477" s="145" t="s">
        <v>81</v>
      </c>
      <c r="B477" s="146"/>
      <c r="C477" s="146"/>
      <c r="D477" s="146"/>
      <c r="E477" s="146"/>
      <c r="F477" s="146"/>
      <c r="G477" s="146"/>
      <c r="H477" s="146"/>
      <c r="I477" s="146"/>
      <c r="J477" s="146"/>
      <c r="K477" s="146"/>
      <c r="L477" s="146"/>
      <c r="M477" s="146"/>
      <c r="N477" s="146"/>
      <c r="O477" s="146"/>
      <c r="P477" s="146"/>
      <c r="Q477" s="146"/>
      <c r="R477" s="146"/>
      <c r="S477" s="146"/>
      <c r="T477" s="146"/>
      <c r="U477" s="146"/>
      <c r="V477" s="147"/>
    </row>
    <row r="478" spans="1:22" s="34" customFormat="1" x14ac:dyDescent="0.25">
      <c r="A478" s="132" t="s">
        <v>82</v>
      </c>
      <c r="B478" s="133"/>
      <c r="C478" s="133"/>
      <c r="D478" s="133"/>
      <c r="E478" s="133"/>
      <c r="F478" s="133"/>
      <c r="G478" s="133"/>
      <c r="H478" s="133"/>
      <c r="I478" s="133"/>
      <c r="J478" s="133" t="s">
        <v>83</v>
      </c>
      <c r="K478" s="133"/>
      <c r="L478" s="133" t="s">
        <v>84</v>
      </c>
      <c r="M478" s="133"/>
      <c r="N478" s="133" t="s">
        <v>85</v>
      </c>
      <c r="O478" s="133"/>
      <c r="P478" s="133"/>
      <c r="Q478" s="133" t="s">
        <v>68</v>
      </c>
      <c r="R478" s="133"/>
      <c r="S478" s="133"/>
      <c r="T478" s="134" t="s">
        <v>69</v>
      </c>
      <c r="U478" s="134"/>
      <c r="V478" s="135"/>
    </row>
    <row r="479" spans="1:22" s="34" customFormat="1" x14ac:dyDescent="0.25">
      <c r="A479" s="132" t="s">
        <v>86</v>
      </c>
      <c r="B479" s="133"/>
      <c r="C479" s="133"/>
      <c r="D479" s="133"/>
      <c r="E479" s="133"/>
      <c r="F479" s="133"/>
      <c r="G479" s="133"/>
      <c r="H479" s="133"/>
      <c r="I479" s="133"/>
      <c r="J479" s="148">
        <f>+J424</f>
        <v>171314.64448972844</v>
      </c>
      <c r="K479" s="133"/>
      <c r="L479" s="149">
        <v>1.8157000000000001</v>
      </c>
      <c r="M479" s="149"/>
      <c r="N479" s="134">
        <f>+(L479*J479)/8</f>
        <v>38881.999999999993</v>
      </c>
      <c r="O479" s="134"/>
      <c r="P479" s="134"/>
      <c r="Q479" s="133">
        <v>0.5</v>
      </c>
      <c r="R479" s="133"/>
      <c r="S479" s="133"/>
      <c r="T479" s="134">
        <f>+Q479*N479</f>
        <v>19440.999999999996</v>
      </c>
      <c r="U479" s="134"/>
      <c r="V479" s="135"/>
    </row>
    <row r="480" spans="1:22" s="34" customFormat="1" x14ac:dyDescent="0.25">
      <c r="A480" s="132"/>
      <c r="B480" s="133"/>
      <c r="C480" s="133"/>
      <c r="D480" s="133"/>
      <c r="E480" s="133"/>
      <c r="F480" s="133"/>
      <c r="G480" s="133"/>
      <c r="H480" s="133"/>
      <c r="I480" s="133"/>
      <c r="J480" s="133"/>
      <c r="K480" s="133"/>
      <c r="L480" s="133"/>
      <c r="M480" s="133"/>
      <c r="N480" s="133"/>
      <c r="O480" s="133"/>
      <c r="P480" s="133"/>
      <c r="Q480" s="133"/>
      <c r="R480" s="133"/>
      <c r="S480" s="133"/>
      <c r="T480" s="134"/>
      <c r="U480" s="134"/>
      <c r="V480" s="135"/>
    </row>
    <row r="481" spans="1:22" s="34" customFormat="1" x14ac:dyDescent="0.25">
      <c r="A481" s="132"/>
      <c r="B481" s="133"/>
      <c r="C481" s="133"/>
      <c r="D481" s="133"/>
      <c r="E481" s="133"/>
      <c r="F481" s="133"/>
      <c r="G481" s="133"/>
      <c r="H481" s="133"/>
      <c r="I481" s="133"/>
      <c r="J481" s="133"/>
      <c r="K481" s="133"/>
      <c r="L481" s="133"/>
      <c r="M481" s="133"/>
      <c r="N481" s="133"/>
      <c r="O481" s="133"/>
      <c r="P481" s="133"/>
      <c r="Q481" s="133"/>
      <c r="R481" s="133"/>
      <c r="S481" s="133"/>
      <c r="T481" s="134"/>
      <c r="U481" s="134"/>
      <c r="V481" s="135"/>
    </row>
    <row r="482" spans="1:22" s="34" customFormat="1" x14ac:dyDescent="0.25">
      <c r="A482" s="136" t="s">
        <v>71</v>
      </c>
      <c r="B482" s="137"/>
      <c r="C482" s="137"/>
      <c r="D482" s="137"/>
      <c r="E482" s="137"/>
      <c r="F482" s="137"/>
      <c r="G482" s="137"/>
      <c r="H482" s="137"/>
      <c r="I482" s="137"/>
      <c r="J482" s="137"/>
      <c r="K482" s="137"/>
      <c r="L482" s="137"/>
      <c r="M482" s="137"/>
      <c r="N482" s="137"/>
      <c r="O482" s="137"/>
      <c r="P482" s="137"/>
      <c r="Q482" s="137"/>
      <c r="R482" s="137"/>
      <c r="S482" s="137"/>
      <c r="T482" s="134">
        <f>+T479</f>
        <v>19440.999999999996</v>
      </c>
      <c r="U482" s="134"/>
      <c r="V482" s="135"/>
    </row>
    <row r="483" spans="1:22" s="43" customFormat="1" x14ac:dyDescent="0.2">
      <c r="A483" s="136" t="s">
        <v>15</v>
      </c>
      <c r="B483" s="137"/>
      <c r="C483" s="137"/>
      <c r="D483" s="137"/>
      <c r="E483" s="137"/>
      <c r="F483" s="137"/>
      <c r="G483" s="137"/>
      <c r="H483" s="137"/>
      <c r="I483" s="137"/>
      <c r="J483" s="137"/>
      <c r="K483" s="137"/>
      <c r="L483" s="137"/>
      <c r="M483" s="137"/>
      <c r="N483" s="137"/>
      <c r="O483" s="137"/>
      <c r="P483" s="137"/>
      <c r="Q483" s="137"/>
      <c r="R483" s="137"/>
      <c r="S483" s="137"/>
      <c r="T483" s="134">
        <f>ROUND(T482+T475+T468+T461,0)</f>
        <v>53492</v>
      </c>
      <c r="U483" s="134"/>
      <c r="V483" s="135"/>
    </row>
    <row r="484" spans="1:22" s="43" customFormat="1" x14ac:dyDescent="0.2">
      <c r="A484" s="44" t="s">
        <v>87</v>
      </c>
      <c r="B484" s="45">
        <f>+'[1]CARGA PRESTACIONAL'!$E$40</f>
        <v>0.29949999999999999</v>
      </c>
      <c r="C484" s="46"/>
      <c r="D484" s="47"/>
      <c r="E484" s="48"/>
      <c r="F484" s="46"/>
      <c r="G484" s="46"/>
      <c r="H484" s="46"/>
      <c r="I484" s="46"/>
      <c r="J484" s="46"/>
      <c r="K484" s="46"/>
      <c r="L484" s="46"/>
      <c r="M484" s="47"/>
      <c r="N484" s="18"/>
      <c r="O484" s="18"/>
      <c r="P484" s="18"/>
      <c r="Q484" s="18"/>
      <c r="R484" s="18"/>
      <c r="S484" s="18" t="s">
        <v>19</v>
      </c>
      <c r="T484" s="134">
        <f>+T483*B484</f>
        <v>16020.853999999999</v>
      </c>
      <c r="U484" s="134"/>
      <c r="V484" s="135"/>
    </row>
    <row r="485" spans="1:22" s="43" customFormat="1" x14ac:dyDescent="0.2">
      <c r="A485" s="138" t="s">
        <v>88</v>
      </c>
      <c r="B485" s="139"/>
      <c r="C485" s="139"/>
      <c r="D485" s="139"/>
      <c r="E485" s="139"/>
      <c r="F485" s="139"/>
      <c r="G485" s="139"/>
      <c r="H485" s="139"/>
      <c r="I485" s="139"/>
      <c r="J485" s="139"/>
      <c r="K485" s="139"/>
      <c r="L485" s="139"/>
      <c r="M485" s="139"/>
      <c r="N485" s="139"/>
      <c r="O485" s="139"/>
      <c r="P485" s="139"/>
      <c r="Q485" s="139"/>
      <c r="R485" s="139"/>
      <c r="S485" s="139"/>
      <c r="T485" s="140">
        <f>+T484+T483</f>
        <v>69512.853999999992</v>
      </c>
      <c r="U485" s="140"/>
      <c r="V485" s="141"/>
    </row>
    <row r="486" spans="1:22" s="43" customFormat="1" x14ac:dyDescent="0.2">
      <c r="A486" s="138" t="s">
        <v>89</v>
      </c>
      <c r="B486" s="139"/>
      <c r="C486" s="139"/>
      <c r="D486" s="139"/>
      <c r="E486" s="139"/>
      <c r="F486" s="139"/>
      <c r="G486" s="139"/>
      <c r="H486" s="139"/>
      <c r="I486" s="139"/>
      <c r="J486" s="139"/>
      <c r="K486" s="139"/>
      <c r="L486" s="139"/>
      <c r="M486" s="139"/>
      <c r="N486" s="139"/>
      <c r="O486" s="139"/>
      <c r="P486" s="139"/>
      <c r="Q486" s="139"/>
      <c r="R486" s="139"/>
      <c r="S486" s="139"/>
      <c r="T486" s="140">
        <f>ROUND(T485*T454,0)</f>
        <v>764641</v>
      </c>
      <c r="U486" s="140"/>
      <c r="V486" s="141"/>
    </row>
    <row r="487" spans="1:22" s="43" customFormat="1" x14ac:dyDescent="0.2">
      <c r="A487" s="49"/>
      <c r="B487" s="29"/>
      <c r="C487" s="29"/>
      <c r="D487" s="29"/>
      <c r="E487" s="29"/>
      <c r="F487" s="29"/>
      <c r="G487" s="29"/>
      <c r="H487" s="29"/>
      <c r="I487" s="29"/>
      <c r="J487" s="29"/>
      <c r="K487" s="29"/>
      <c r="L487" s="29"/>
      <c r="M487" s="29"/>
      <c r="N487" s="29"/>
      <c r="O487" s="29"/>
      <c r="P487" s="29"/>
      <c r="Q487" s="29"/>
      <c r="R487" s="29"/>
      <c r="S487" s="29"/>
      <c r="T487" s="50"/>
      <c r="U487" s="50"/>
      <c r="V487" s="51"/>
    </row>
    <row r="488" spans="1:22" s="34" customFormat="1" ht="43.5" customHeight="1" x14ac:dyDescent="0.25">
      <c r="A488" s="142" t="s">
        <v>121</v>
      </c>
      <c r="B488" s="143"/>
      <c r="C488" s="143"/>
      <c r="D488" s="143"/>
      <c r="E488" s="143"/>
      <c r="F488" s="143"/>
      <c r="G488" s="143"/>
      <c r="H488" s="143"/>
      <c r="I488" s="143"/>
      <c r="J488" s="143"/>
      <c r="K488" s="143"/>
      <c r="L488" s="143"/>
      <c r="M488" s="143"/>
      <c r="N488" s="143"/>
      <c r="O488" s="143"/>
      <c r="P488" s="143"/>
      <c r="Q488" s="143"/>
      <c r="R488" s="143"/>
      <c r="S488" s="143"/>
      <c r="T488" s="143"/>
      <c r="U488" s="143"/>
      <c r="V488" s="144"/>
    </row>
    <row r="489" spans="1:22" s="34" customFormat="1" x14ac:dyDescent="0.25">
      <c r="A489" s="24"/>
      <c r="B489" s="25"/>
      <c r="C489" s="25"/>
      <c r="D489" s="25"/>
      <c r="E489" s="25"/>
      <c r="F489" s="25"/>
      <c r="G489" s="25"/>
      <c r="H489" s="25"/>
      <c r="I489" s="25"/>
      <c r="J489" s="25"/>
      <c r="K489" s="25"/>
      <c r="L489" s="25"/>
      <c r="M489" s="25"/>
      <c r="N489" s="25"/>
      <c r="O489" s="25"/>
      <c r="P489" s="25"/>
      <c r="Q489" s="25"/>
      <c r="R489" s="25"/>
      <c r="S489" s="26"/>
      <c r="T489" s="27"/>
      <c r="U489" s="27"/>
      <c r="V489" s="28"/>
    </row>
    <row r="490" spans="1:22" s="34" customFormat="1" ht="46.5" customHeight="1" x14ac:dyDescent="0.25">
      <c r="A490" s="24"/>
      <c r="B490" s="25"/>
      <c r="C490" s="25"/>
      <c r="D490" s="29"/>
      <c r="E490" s="30" t="s">
        <v>90</v>
      </c>
      <c r="F490" s="54"/>
      <c r="G490" s="54"/>
      <c r="H490" s="54"/>
      <c r="I490" s="54"/>
      <c r="J490" s="54"/>
      <c r="K490" s="54"/>
      <c r="L490" s="54"/>
      <c r="M490" s="55"/>
      <c r="N490" s="25"/>
      <c r="O490" s="25"/>
      <c r="P490" s="25"/>
      <c r="Q490" s="25"/>
      <c r="R490" s="25"/>
      <c r="S490" s="26"/>
      <c r="T490" s="27"/>
      <c r="U490" s="27"/>
      <c r="V490" s="28"/>
    </row>
    <row r="491" spans="1:22" s="34" customFormat="1" x14ac:dyDescent="0.25">
      <c r="A491" s="24"/>
      <c r="B491" s="25"/>
      <c r="C491" s="25"/>
      <c r="D491" s="25"/>
      <c r="E491" s="131" t="s">
        <v>105</v>
      </c>
      <c r="F491" s="131"/>
      <c r="G491" s="131"/>
      <c r="H491" s="131"/>
      <c r="I491" s="131"/>
      <c r="J491" s="131"/>
      <c r="K491" s="131"/>
      <c r="L491" s="131"/>
      <c r="M491" s="131"/>
      <c r="N491" s="57"/>
      <c r="O491" s="57"/>
      <c r="P491" s="25"/>
      <c r="Q491" s="25"/>
      <c r="R491" s="25"/>
      <c r="S491" s="26"/>
      <c r="T491" s="27"/>
      <c r="U491" s="27"/>
      <c r="V491" s="28"/>
    </row>
    <row r="492" spans="1:22" s="34" customFormat="1" x14ac:dyDescent="0.25">
      <c r="A492" s="24"/>
      <c r="B492" s="25"/>
      <c r="C492" s="25"/>
      <c r="D492" s="25"/>
      <c r="E492" s="131"/>
      <c r="F492" s="131"/>
      <c r="G492" s="131"/>
      <c r="H492" s="131"/>
      <c r="I492" s="131"/>
      <c r="J492" s="131"/>
      <c r="K492" s="131"/>
      <c r="L492" s="131"/>
      <c r="M492" s="131"/>
      <c r="N492" s="57"/>
      <c r="O492" s="57"/>
      <c r="P492" s="25"/>
      <c r="Q492" s="25"/>
      <c r="R492" s="25"/>
      <c r="S492" s="26"/>
      <c r="T492" s="27"/>
      <c r="U492" s="27"/>
      <c r="V492" s="28"/>
    </row>
    <row r="493" spans="1:22" s="34" customFormat="1" ht="14.25" thickBot="1" x14ac:dyDescent="0.3">
      <c r="A493" s="58"/>
      <c r="B493" s="59"/>
      <c r="C493" s="59"/>
      <c r="D493" s="59"/>
      <c r="E493" s="59"/>
      <c r="F493" s="60"/>
      <c r="G493" s="60"/>
      <c r="H493" s="60"/>
      <c r="I493" s="60"/>
      <c r="J493" s="60"/>
      <c r="K493" s="60"/>
      <c r="L493" s="59"/>
      <c r="M493" s="59"/>
      <c r="N493" s="59"/>
      <c r="O493" s="59"/>
      <c r="P493" s="59"/>
      <c r="Q493" s="59"/>
      <c r="R493" s="59"/>
      <c r="S493" s="59"/>
      <c r="T493" s="61"/>
      <c r="U493" s="61"/>
      <c r="V493" s="62"/>
    </row>
    <row r="494" spans="1:22" s="32" customFormat="1" ht="30" customHeight="1" x14ac:dyDescent="0.25">
      <c r="A494" s="154"/>
      <c r="B494" s="155"/>
      <c r="C494" s="155"/>
      <c r="D494" s="156"/>
      <c r="E494" s="163" t="s">
        <v>92</v>
      </c>
      <c r="F494" s="164"/>
      <c r="G494" s="164"/>
      <c r="H494" s="164"/>
      <c r="I494" s="164"/>
      <c r="J494" s="164"/>
      <c r="K494" s="164"/>
      <c r="L494" s="164"/>
      <c r="M494" s="164"/>
      <c r="N494" s="164"/>
      <c r="O494" s="164"/>
      <c r="P494" s="164"/>
      <c r="Q494" s="164"/>
      <c r="R494" s="164"/>
      <c r="S494" s="165"/>
      <c r="T494" s="169" t="s">
        <v>47</v>
      </c>
      <c r="U494" s="170"/>
      <c r="V494" s="171"/>
    </row>
    <row r="495" spans="1:22" s="32" customFormat="1" ht="30" customHeight="1" thickBot="1" x14ac:dyDescent="0.3">
      <c r="A495" s="157"/>
      <c r="B495" s="158"/>
      <c r="C495" s="158"/>
      <c r="D495" s="159"/>
      <c r="E495" s="166"/>
      <c r="F495" s="167"/>
      <c r="G495" s="167"/>
      <c r="H495" s="167"/>
      <c r="I495" s="167"/>
      <c r="J495" s="167"/>
      <c r="K495" s="167"/>
      <c r="L495" s="167"/>
      <c r="M495" s="167"/>
      <c r="N495" s="167"/>
      <c r="O495" s="167"/>
      <c r="P495" s="167"/>
      <c r="Q495" s="167"/>
      <c r="R495" s="167"/>
      <c r="S495" s="168"/>
      <c r="T495" s="172"/>
      <c r="U495" s="173"/>
      <c r="V495" s="174"/>
    </row>
    <row r="496" spans="1:22" s="32" customFormat="1" ht="5.0999999999999996" customHeight="1" thickBot="1" x14ac:dyDescent="0.25">
      <c r="A496" s="157"/>
      <c r="B496" s="158"/>
      <c r="C496" s="158"/>
      <c r="D496" s="159"/>
      <c r="E496" s="175"/>
      <c r="F496" s="176"/>
      <c r="G496" s="176"/>
      <c r="H496" s="176"/>
      <c r="I496" s="176"/>
      <c r="J496" s="176"/>
      <c r="K496" s="176"/>
      <c r="L496" s="176"/>
      <c r="M496" s="176"/>
      <c r="N496" s="176"/>
      <c r="O496" s="176"/>
      <c r="P496" s="176"/>
      <c r="Q496" s="176"/>
      <c r="R496" s="176"/>
      <c r="S496" s="176"/>
      <c r="T496" s="176"/>
      <c r="U496" s="176"/>
      <c r="V496" s="177"/>
    </row>
    <row r="497" spans="1:39" s="32" customFormat="1" ht="24.95" customHeight="1" thickBot="1" x14ac:dyDescent="0.3">
      <c r="A497" s="157"/>
      <c r="B497" s="158"/>
      <c r="C497" s="158"/>
      <c r="D497" s="159"/>
      <c r="E497" s="178" t="s">
        <v>48</v>
      </c>
      <c r="F497" s="179"/>
      <c r="G497" s="179"/>
      <c r="H497" s="179"/>
      <c r="I497" s="179"/>
      <c r="J497" s="179"/>
      <c r="K497" s="179"/>
      <c r="L497" s="179"/>
      <c r="M497" s="179"/>
      <c r="N497" s="179"/>
      <c r="O497" s="179"/>
      <c r="P497" s="179"/>
      <c r="Q497" s="179"/>
      <c r="R497" s="179"/>
      <c r="S497" s="179"/>
      <c r="T497" s="179"/>
      <c r="U497" s="179"/>
      <c r="V497" s="180"/>
    </row>
    <row r="498" spans="1:39" s="32" customFormat="1" ht="5.0999999999999996" customHeight="1" thickBot="1" x14ac:dyDescent="0.3">
      <c r="A498" s="160"/>
      <c r="B498" s="161"/>
      <c r="C498" s="161"/>
      <c r="D498" s="162"/>
      <c r="E498" s="181"/>
      <c r="F498" s="182"/>
      <c r="G498" s="182"/>
      <c r="H498" s="182"/>
      <c r="I498" s="182"/>
      <c r="J498" s="182"/>
      <c r="K498" s="182"/>
      <c r="L498" s="182"/>
      <c r="M498" s="182"/>
      <c r="N498" s="182"/>
      <c r="O498" s="182"/>
      <c r="P498" s="182"/>
      <c r="Q498" s="182"/>
      <c r="R498" s="182"/>
      <c r="S498" s="182"/>
      <c r="T498" s="182"/>
      <c r="U498" s="182"/>
      <c r="V498" s="183"/>
    </row>
    <row r="499" spans="1:39" s="34" customFormat="1" x14ac:dyDescent="0.25">
      <c r="A499" s="211" t="s">
        <v>49</v>
      </c>
      <c r="B499" s="212"/>
      <c r="C499" s="212"/>
      <c r="D499" s="212"/>
      <c r="E499" s="212"/>
      <c r="F499" s="212"/>
      <c r="G499" s="212"/>
      <c r="H499" s="212"/>
      <c r="I499" s="212"/>
      <c r="J499" s="212"/>
      <c r="K499" s="212"/>
      <c r="L499" s="212"/>
      <c r="M499" s="212"/>
      <c r="N499" s="212"/>
      <c r="O499" s="212"/>
      <c r="P499" s="212"/>
      <c r="Q499" s="212"/>
      <c r="R499" s="212"/>
      <c r="S499" s="212"/>
      <c r="T499" s="212"/>
      <c r="U499" s="212"/>
      <c r="V499" s="213"/>
      <c r="AE499" s="35"/>
      <c r="AF499" s="35"/>
      <c r="AG499" s="35"/>
      <c r="AH499" s="35"/>
      <c r="AI499" s="35"/>
      <c r="AJ499" s="35"/>
      <c r="AK499" s="35"/>
      <c r="AL499" s="35"/>
      <c r="AM499" s="35"/>
    </row>
    <row r="500" spans="1:39" s="34" customFormat="1" x14ac:dyDescent="0.25">
      <c r="A500" s="184" t="s">
        <v>50</v>
      </c>
      <c r="B500" s="185"/>
      <c r="C500" s="185"/>
      <c r="D500" s="185"/>
      <c r="E500" s="36" t="s">
        <v>51</v>
      </c>
      <c r="F500" s="37"/>
      <c r="G500" s="37"/>
      <c r="H500" s="37"/>
      <c r="I500" s="37"/>
      <c r="J500" s="186" t="s">
        <v>52</v>
      </c>
      <c r="K500" s="186"/>
      <c r="L500" s="186"/>
      <c r="M500" s="186"/>
      <c r="N500" s="186"/>
      <c r="O500" s="186"/>
      <c r="P500" s="186" t="s">
        <v>53</v>
      </c>
      <c r="Q500" s="186"/>
      <c r="R500" s="186"/>
      <c r="S500" s="186"/>
      <c r="T500" s="186"/>
      <c r="U500" s="186"/>
      <c r="V500" s="187"/>
      <c r="AE500" s="35"/>
      <c r="AF500" s="35"/>
      <c r="AG500" s="35"/>
      <c r="AH500" s="35"/>
      <c r="AI500" s="35"/>
      <c r="AJ500" s="35"/>
      <c r="AK500" s="35"/>
      <c r="AL500" s="35"/>
      <c r="AM500" s="35"/>
    </row>
    <row r="501" spans="1:39" s="34" customFormat="1" ht="30.75" customHeight="1" x14ac:dyDescent="0.25">
      <c r="A501" s="188" t="s">
        <v>54</v>
      </c>
      <c r="B501" s="189"/>
      <c r="C501" s="189"/>
      <c r="D501" s="190"/>
      <c r="E501" s="191" t="s">
        <v>24</v>
      </c>
      <c r="F501" s="191"/>
      <c r="G501" s="191"/>
      <c r="H501" s="191"/>
      <c r="I501" s="191"/>
      <c r="J501" s="191"/>
      <c r="K501" s="191"/>
      <c r="L501" s="191"/>
      <c r="M501" s="191"/>
      <c r="N501" s="191"/>
      <c r="O501" s="191"/>
      <c r="P501" s="191"/>
      <c r="Q501" s="191"/>
      <c r="R501" s="191"/>
      <c r="S501" s="191"/>
      <c r="T501" s="191"/>
      <c r="U501" s="191"/>
      <c r="V501" s="192"/>
    </row>
    <row r="502" spans="1:39" s="34" customFormat="1" x14ac:dyDescent="0.25">
      <c r="A502" s="193" t="s">
        <v>55</v>
      </c>
      <c r="B502" s="194"/>
      <c r="C502" s="194"/>
      <c r="D502" s="194"/>
      <c r="E502" s="195"/>
      <c r="F502" s="195"/>
      <c r="G502" s="195"/>
      <c r="H502" s="195"/>
      <c r="I502" s="195"/>
      <c r="J502" s="195"/>
      <c r="K502" s="195"/>
      <c r="L502" s="195"/>
      <c r="M502" s="195"/>
      <c r="N502" s="195"/>
      <c r="O502" s="195"/>
      <c r="P502" s="195"/>
      <c r="Q502" s="195"/>
      <c r="R502" s="195"/>
      <c r="S502" s="195"/>
      <c r="T502" s="195"/>
      <c r="U502" s="195"/>
      <c r="V502" s="196"/>
    </row>
    <row r="503" spans="1:39" s="34" customFormat="1" x14ac:dyDescent="0.25">
      <c r="A503" s="193" t="s">
        <v>56</v>
      </c>
      <c r="B503" s="194"/>
      <c r="C503" s="194"/>
      <c r="D503" s="194"/>
      <c r="E503" s="195"/>
      <c r="F503" s="195"/>
      <c r="G503" s="195"/>
      <c r="H503" s="195"/>
      <c r="I503" s="195"/>
      <c r="J503" s="195"/>
      <c r="K503" s="195"/>
      <c r="L503" s="195"/>
      <c r="M503" s="195"/>
      <c r="N503" s="195"/>
      <c r="O503" s="195"/>
      <c r="P503" s="195"/>
      <c r="Q503" s="195"/>
      <c r="R503" s="195"/>
      <c r="S503" s="195"/>
      <c r="T503" s="195"/>
      <c r="U503" s="195"/>
      <c r="V503" s="196"/>
    </row>
    <row r="504" spans="1:39" s="34" customFormat="1" x14ac:dyDescent="0.25">
      <c r="A504" s="193" t="s">
        <v>57</v>
      </c>
      <c r="B504" s="194"/>
      <c r="C504" s="194"/>
      <c r="D504" s="194"/>
      <c r="E504" s="195"/>
      <c r="F504" s="195"/>
      <c r="G504" s="195"/>
      <c r="H504" s="195"/>
      <c r="I504" s="195"/>
      <c r="J504" s="195"/>
      <c r="K504" s="195"/>
      <c r="L504" s="195"/>
      <c r="M504" s="195"/>
      <c r="N504" s="195"/>
      <c r="O504" s="195"/>
      <c r="P504" s="195"/>
      <c r="Q504" s="195"/>
      <c r="R504" s="195"/>
      <c r="S504" s="195"/>
      <c r="T504" s="195"/>
      <c r="U504" s="195"/>
      <c r="V504" s="196"/>
    </row>
    <row r="505" spans="1:39" s="34" customFormat="1" x14ac:dyDescent="0.25">
      <c r="A505" s="38"/>
      <c r="B505" s="39"/>
      <c r="C505" s="39"/>
      <c r="D505" s="40"/>
      <c r="E505" s="40"/>
      <c r="F505" s="40"/>
      <c r="G505" s="40"/>
      <c r="H505" s="40"/>
      <c r="I505" s="40"/>
      <c r="J505" s="40"/>
      <c r="K505" s="40"/>
      <c r="L505" s="40"/>
      <c r="M505" s="40"/>
      <c r="N505" s="40"/>
      <c r="O505" s="40"/>
      <c r="P505" s="40"/>
      <c r="Q505" s="40"/>
      <c r="R505" s="40"/>
      <c r="S505" s="40"/>
      <c r="T505" s="27"/>
      <c r="U505" s="27"/>
      <c r="V505" s="28"/>
    </row>
    <row r="506" spans="1:39" s="34" customFormat="1" x14ac:dyDescent="0.25">
      <c r="A506" s="150" t="s">
        <v>58</v>
      </c>
      <c r="B506" s="151"/>
      <c r="C506" s="151"/>
      <c r="D506" s="151"/>
      <c r="E506" s="151"/>
      <c r="F506" s="151"/>
      <c r="G506" s="151"/>
      <c r="H506" s="151"/>
      <c r="I506" s="151"/>
      <c r="J506" s="151"/>
      <c r="K506" s="151"/>
      <c r="L506" s="151"/>
      <c r="M506" s="151"/>
      <c r="N506" s="151"/>
      <c r="O506" s="151"/>
      <c r="P506" s="151"/>
      <c r="Q506" s="151"/>
      <c r="R506" s="151"/>
      <c r="S506" s="151"/>
      <c r="T506" s="151"/>
      <c r="U506" s="151"/>
      <c r="V506" s="197"/>
    </row>
    <row r="507" spans="1:39" s="34" customFormat="1" x14ac:dyDescent="0.25">
      <c r="A507" s="198" t="s">
        <v>59</v>
      </c>
      <c r="B507" s="199"/>
      <c r="C507" s="199" t="s">
        <v>60</v>
      </c>
      <c r="D507" s="199"/>
      <c r="E507" s="199"/>
      <c r="F507" s="199"/>
      <c r="G507" s="199"/>
      <c r="H507" s="199"/>
      <c r="I507" s="199"/>
      <c r="J507" s="199"/>
      <c r="K507" s="199"/>
      <c r="L507" s="199"/>
      <c r="M507" s="199"/>
      <c r="N507" s="199"/>
      <c r="O507" s="199"/>
      <c r="P507" s="199"/>
      <c r="Q507" s="199"/>
      <c r="R507" s="199" t="s">
        <v>61</v>
      </c>
      <c r="S507" s="199"/>
      <c r="T507" s="200" t="s">
        <v>62</v>
      </c>
      <c r="U507" s="200"/>
      <c r="V507" s="201"/>
    </row>
    <row r="508" spans="1:39" s="34" customFormat="1" ht="16.5" customHeight="1" x14ac:dyDescent="0.25">
      <c r="A508" s="202">
        <v>7.3</v>
      </c>
      <c r="B508" s="203"/>
      <c r="C508" s="204" t="str">
        <f>+'OFERTA ECONOMICA'!B98</f>
        <v>PAÑETE IMPERMEABILIZADO SOBRE MURO 1:3</v>
      </c>
      <c r="D508" s="205"/>
      <c r="E508" s="205"/>
      <c r="F508" s="205"/>
      <c r="G508" s="205"/>
      <c r="H508" s="205"/>
      <c r="I508" s="205"/>
      <c r="J508" s="205"/>
      <c r="K508" s="205"/>
      <c r="L508" s="205"/>
      <c r="M508" s="205"/>
      <c r="N508" s="205"/>
      <c r="O508" s="205"/>
      <c r="P508" s="205"/>
      <c r="Q508" s="205"/>
      <c r="R508" s="205" t="s">
        <v>6</v>
      </c>
      <c r="S508" s="205"/>
      <c r="T508" s="206">
        <f>+'OFERTA ECONOMICA'!C98</f>
        <v>22</v>
      </c>
      <c r="U508" s="206"/>
      <c r="V508" s="207"/>
    </row>
    <row r="509" spans="1:39" s="34" customFormat="1" x14ac:dyDescent="0.25">
      <c r="A509" s="41"/>
      <c r="B509" s="40"/>
      <c r="C509" s="40"/>
      <c r="D509" s="40"/>
      <c r="E509" s="40"/>
      <c r="F509" s="40"/>
      <c r="G509" s="40"/>
      <c r="H509" s="40"/>
      <c r="I509" s="40"/>
      <c r="J509" s="40"/>
      <c r="K509" s="40"/>
      <c r="L509" s="40"/>
      <c r="M509" s="40"/>
      <c r="N509" s="40"/>
      <c r="O509" s="40"/>
      <c r="P509" s="40"/>
      <c r="Q509" s="40"/>
      <c r="R509" s="40"/>
      <c r="S509" s="40"/>
      <c r="T509" s="27"/>
      <c r="U509" s="27"/>
      <c r="V509" s="28"/>
    </row>
    <row r="510" spans="1:39" s="34" customFormat="1" x14ac:dyDescent="0.25">
      <c r="A510" s="145" t="s">
        <v>64</v>
      </c>
      <c r="B510" s="146"/>
      <c r="C510" s="146"/>
      <c r="D510" s="146"/>
      <c r="E510" s="146"/>
      <c r="F510" s="146"/>
      <c r="G510" s="146"/>
      <c r="H510" s="146"/>
      <c r="I510" s="146"/>
      <c r="J510" s="146"/>
      <c r="K510" s="146"/>
      <c r="L510" s="146"/>
      <c r="M510" s="146"/>
      <c r="N510" s="146"/>
      <c r="O510" s="146"/>
      <c r="P510" s="146"/>
      <c r="Q510" s="146"/>
      <c r="R510" s="146"/>
      <c r="S510" s="146"/>
      <c r="T510" s="146"/>
      <c r="U510" s="146"/>
      <c r="V510" s="147"/>
    </row>
    <row r="511" spans="1:39" s="34" customFormat="1" x14ac:dyDescent="0.25">
      <c r="A511" s="132" t="s">
        <v>60</v>
      </c>
      <c r="B511" s="133"/>
      <c r="C511" s="133"/>
      <c r="D511" s="133"/>
      <c r="E511" s="133"/>
      <c r="F511" s="133"/>
      <c r="G511" s="133"/>
      <c r="H511" s="133" t="s">
        <v>65</v>
      </c>
      <c r="I511" s="133"/>
      <c r="J511" s="133"/>
      <c r="K511" s="133" t="s">
        <v>66</v>
      </c>
      <c r="L511" s="133"/>
      <c r="M511" s="133"/>
      <c r="N511" s="133"/>
      <c r="O511" s="133" t="s">
        <v>67</v>
      </c>
      <c r="P511" s="133"/>
      <c r="Q511" s="133"/>
      <c r="R511" s="133" t="s">
        <v>68</v>
      </c>
      <c r="S511" s="133"/>
      <c r="T511" s="134" t="s">
        <v>69</v>
      </c>
      <c r="U511" s="134"/>
      <c r="V511" s="135"/>
    </row>
    <row r="512" spans="1:39" s="34" customFormat="1" x14ac:dyDescent="0.25">
      <c r="A512" s="132"/>
      <c r="B512" s="133"/>
      <c r="C512" s="133"/>
      <c r="D512" s="133"/>
      <c r="E512" s="133"/>
      <c r="F512" s="133"/>
      <c r="G512" s="133"/>
      <c r="H512" s="133"/>
      <c r="I512" s="133"/>
      <c r="J512" s="133"/>
      <c r="K512" s="133"/>
      <c r="L512" s="133"/>
      <c r="M512" s="133"/>
      <c r="N512" s="133"/>
      <c r="O512" s="153"/>
      <c r="P512" s="153"/>
      <c r="Q512" s="153"/>
      <c r="R512" s="133"/>
      <c r="S512" s="133"/>
      <c r="T512" s="134"/>
      <c r="U512" s="134"/>
      <c r="V512" s="135"/>
    </row>
    <row r="513" spans="1:22" s="34" customFormat="1" x14ac:dyDescent="0.25">
      <c r="A513" s="132" t="s">
        <v>70</v>
      </c>
      <c r="B513" s="133"/>
      <c r="C513" s="133"/>
      <c r="D513" s="133"/>
      <c r="E513" s="133"/>
      <c r="F513" s="133"/>
      <c r="G513" s="133"/>
      <c r="H513" s="133"/>
      <c r="I513" s="133"/>
      <c r="J513" s="133"/>
      <c r="K513" s="133"/>
      <c r="L513" s="133"/>
      <c r="M513" s="133"/>
      <c r="N513" s="133"/>
      <c r="O513" s="153"/>
      <c r="P513" s="153"/>
      <c r="Q513" s="153"/>
      <c r="R513" s="209">
        <v>0.03</v>
      </c>
      <c r="S513" s="210"/>
      <c r="T513" s="134">
        <f>+T533*R513</f>
        <v>839.85119999999972</v>
      </c>
      <c r="U513" s="134"/>
      <c r="V513" s="135"/>
    </row>
    <row r="514" spans="1:22" s="34" customFormat="1" x14ac:dyDescent="0.25">
      <c r="A514" s="132"/>
      <c r="B514" s="133"/>
      <c r="C514" s="133"/>
      <c r="D514" s="133"/>
      <c r="E514" s="133"/>
      <c r="F514" s="133"/>
      <c r="G514" s="133"/>
      <c r="H514" s="133"/>
      <c r="I514" s="133"/>
      <c r="J514" s="133"/>
      <c r="K514" s="133"/>
      <c r="L514" s="133"/>
      <c r="M514" s="133"/>
      <c r="N514" s="133"/>
      <c r="O514" s="133"/>
      <c r="P514" s="133"/>
      <c r="Q514" s="133"/>
      <c r="R514" s="133"/>
      <c r="S514" s="133"/>
      <c r="T514" s="134"/>
      <c r="U514" s="134"/>
      <c r="V514" s="135"/>
    </row>
    <row r="515" spans="1:22" s="34" customFormat="1" x14ac:dyDescent="0.25">
      <c r="A515" s="136" t="s">
        <v>71</v>
      </c>
      <c r="B515" s="137"/>
      <c r="C515" s="137"/>
      <c r="D515" s="137"/>
      <c r="E515" s="137"/>
      <c r="F515" s="137"/>
      <c r="G515" s="137"/>
      <c r="H515" s="137"/>
      <c r="I515" s="137"/>
      <c r="J515" s="137"/>
      <c r="K515" s="137"/>
      <c r="L515" s="137"/>
      <c r="M515" s="137"/>
      <c r="N515" s="137"/>
      <c r="O515" s="137"/>
      <c r="P515" s="137"/>
      <c r="Q515" s="137"/>
      <c r="R515" s="137"/>
      <c r="S515" s="137"/>
      <c r="T515" s="134">
        <f>+T513+T512</f>
        <v>839.85119999999972</v>
      </c>
      <c r="U515" s="134"/>
      <c r="V515" s="135"/>
    </row>
    <row r="516" spans="1:22" s="34" customFormat="1" x14ac:dyDescent="0.25">
      <c r="A516" s="19"/>
      <c r="B516" s="20"/>
      <c r="C516" s="20"/>
      <c r="D516" s="20"/>
      <c r="E516" s="20"/>
      <c r="F516" s="20"/>
      <c r="G516" s="20"/>
      <c r="H516" s="20"/>
      <c r="I516" s="20"/>
      <c r="J516" s="20"/>
      <c r="K516" s="20"/>
      <c r="L516" s="20"/>
      <c r="M516" s="20"/>
      <c r="N516" s="20"/>
      <c r="O516" s="20"/>
      <c r="P516" s="20"/>
      <c r="Q516" s="20"/>
      <c r="R516" s="20"/>
      <c r="S516" s="21"/>
      <c r="T516" s="22"/>
      <c r="U516" s="22"/>
      <c r="V516" s="23"/>
    </row>
    <row r="517" spans="1:22" s="34" customFormat="1" x14ac:dyDescent="0.25">
      <c r="A517" s="145" t="s">
        <v>72</v>
      </c>
      <c r="B517" s="146"/>
      <c r="C517" s="146"/>
      <c r="D517" s="146"/>
      <c r="E517" s="146"/>
      <c r="F517" s="146"/>
      <c r="G517" s="146"/>
      <c r="H517" s="146"/>
      <c r="I517" s="146"/>
      <c r="J517" s="146"/>
      <c r="K517" s="146"/>
      <c r="L517" s="146"/>
      <c r="M517" s="146"/>
      <c r="N517" s="146"/>
      <c r="O517" s="146"/>
      <c r="P517" s="146"/>
      <c r="Q517" s="146"/>
      <c r="R517" s="146"/>
      <c r="S517" s="146"/>
      <c r="T517" s="146"/>
      <c r="U517" s="146"/>
      <c r="V517" s="147"/>
    </row>
    <row r="518" spans="1:22" s="34" customFormat="1" x14ac:dyDescent="0.25">
      <c r="A518" s="132" t="s">
        <v>60</v>
      </c>
      <c r="B518" s="133"/>
      <c r="C518" s="133"/>
      <c r="D518" s="133"/>
      <c r="E518" s="133"/>
      <c r="F518" s="133"/>
      <c r="G518" s="133"/>
      <c r="H518" s="133"/>
      <c r="I518" s="133"/>
      <c r="J518" s="133"/>
      <c r="K518" s="133"/>
      <c r="L518" s="133"/>
      <c r="M518" s="133" t="s">
        <v>61</v>
      </c>
      <c r="N518" s="133"/>
      <c r="O518" s="133" t="s">
        <v>62</v>
      </c>
      <c r="P518" s="133"/>
      <c r="Q518" s="133" t="s">
        <v>73</v>
      </c>
      <c r="R518" s="133"/>
      <c r="S518" s="133"/>
      <c r="T518" s="134" t="s">
        <v>74</v>
      </c>
      <c r="U518" s="134"/>
      <c r="V518" s="135"/>
    </row>
    <row r="519" spans="1:22" s="34" customFormat="1" x14ac:dyDescent="0.25">
      <c r="A519" s="132" t="s">
        <v>96</v>
      </c>
      <c r="B519" s="133"/>
      <c r="C519" s="133"/>
      <c r="D519" s="133"/>
      <c r="E519" s="133"/>
      <c r="F519" s="133"/>
      <c r="G519" s="133"/>
      <c r="H519" s="133"/>
      <c r="I519" s="133"/>
      <c r="J519" s="133"/>
      <c r="K519" s="133"/>
      <c r="L519" s="133"/>
      <c r="M519" s="133" t="s">
        <v>91</v>
      </c>
      <c r="N519" s="133"/>
      <c r="O519" s="133">
        <v>0.03</v>
      </c>
      <c r="P519" s="133"/>
      <c r="Q519" s="134">
        <f>20011.7/0.03</f>
        <v>667056.66666666674</v>
      </c>
      <c r="R519" s="134"/>
      <c r="S519" s="134"/>
      <c r="T519" s="134">
        <f>+Q519*O519</f>
        <v>20011.7</v>
      </c>
      <c r="U519" s="134"/>
      <c r="V519" s="135"/>
    </row>
    <row r="520" spans="1:22" s="34" customFormat="1" x14ac:dyDescent="0.25">
      <c r="A520" s="132" t="s">
        <v>115</v>
      </c>
      <c r="B520" s="133"/>
      <c r="C520" s="133"/>
      <c r="D520" s="133"/>
      <c r="E520" s="133"/>
      <c r="F520" s="133"/>
      <c r="G520" s="133"/>
      <c r="H520" s="133"/>
      <c r="I520" s="133"/>
      <c r="J520" s="133"/>
      <c r="K520" s="133"/>
      <c r="L520" s="133"/>
      <c r="M520" s="133" t="s">
        <v>95</v>
      </c>
      <c r="N520" s="133"/>
      <c r="O520" s="133">
        <v>0.03</v>
      </c>
      <c r="P520" s="133"/>
      <c r="Q520" s="134">
        <f>149900/2</f>
        <v>74950</v>
      </c>
      <c r="R520" s="134"/>
      <c r="S520" s="134"/>
      <c r="T520" s="134">
        <f>+Q520*O520</f>
        <v>2248.5</v>
      </c>
      <c r="U520" s="134"/>
      <c r="V520" s="135"/>
    </row>
    <row r="521" spans="1:22" s="34" customFormat="1" x14ac:dyDescent="0.25">
      <c r="A521" s="132"/>
      <c r="B521" s="133"/>
      <c r="C521" s="133"/>
      <c r="D521" s="133"/>
      <c r="E521" s="133"/>
      <c r="F521" s="133"/>
      <c r="G521" s="133"/>
      <c r="H521" s="133"/>
      <c r="I521" s="133"/>
      <c r="J521" s="133"/>
      <c r="K521" s="133"/>
      <c r="L521" s="133"/>
      <c r="M521" s="133"/>
      <c r="N521" s="133"/>
      <c r="O521" s="133"/>
      <c r="P521" s="133"/>
      <c r="Q521" s="133"/>
      <c r="R521" s="133"/>
      <c r="S521" s="133"/>
      <c r="T521" s="134"/>
      <c r="U521" s="134"/>
      <c r="V521" s="135"/>
    </row>
    <row r="522" spans="1:22" s="34" customFormat="1" x14ac:dyDescent="0.25">
      <c r="A522" s="136" t="s">
        <v>71</v>
      </c>
      <c r="B522" s="137"/>
      <c r="C522" s="137"/>
      <c r="D522" s="137"/>
      <c r="E522" s="137"/>
      <c r="F522" s="137"/>
      <c r="G522" s="137"/>
      <c r="H522" s="137"/>
      <c r="I522" s="137"/>
      <c r="J522" s="137"/>
      <c r="K522" s="137"/>
      <c r="L522" s="137"/>
      <c r="M522" s="137"/>
      <c r="N522" s="137"/>
      <c r="O522" s="137"/>
      <c r="P522" s="137"/>
      <c r="Q522" s="137"/>
      <c r="R522" s="137"/>
      <c r="S522" s="137"/>
      <c r="T522" s="134">
        <f>+T520+T519</f>
        <v>22260.2</v>
      </c>
      <c r="U522" s="134"/>
      <c r="V522" s="135"/>
    </row>
    <row r="523" spans="1:22" s="34" customFormat="1" x14ac:dyDescent="0.25">
      <c r="A523" s="19"/>
      <c r="B523" s="20"/>
      <c r="C523" s="20"/>
      <c r="D523" s="20"/>
      <c r="E523" s="20"/>
      <c r="F523" s="20"/>
      <c r="G523" s="20"/>
      <c r="H523" s="20"/>
      <c r="I523" s="20"/>
      <c r="J523" s="20"/>
      <c r="K523" s="20"/>
      <c r="L523" s="20"/>
      <c r="M523" s="20"/>
      <c r="N523" s="20"/>
      <c r="O523" s="20"/>
      <c r="P523" s="20"/>
      <c r="Q523" s="20"/>
      <c r="R523" s="20"/>
      <c r="S523" s="21"/>
      <c r="T523" s="22"/>
      <c r="U523" s="22"/>
      <c r="V523" s="23"/>
    </row>
    <row r="524" spans="1:22" s="34" customFormat="1" x14ac:dyDescent="0.25">
      <c r="A524" s="145" t="s">
        <v>75</v>
      </c>
      <c r="B524" s="146"/>
      <c r="C524" s="146"/>
      <c r="D524" s="146"/>
      <c r="E524" s="146"/>
      <c r="F524" s="146"/>
      <c r="G524" s="146"/>
      <c r="H524" s="146"/>
      <c r="I524" s="146"/>
      <c r="J524" s="146"/>
      <c r="K524" s="146"/>
      <c r="L524" s="146"/>
      <c r="M524" s="146"/>
      <c r="N524" s="146"/>
      <c r="O524" s="146"/>
      <c r="P524" s="146"/>
      <c r="Q524" s="146"/>
      <c r="R524" s="146"/>
      <c r="S524" s="146"/>
      <c r="T524" s="146"/>
      <c r="U524" s="146"/>
      <c r="V524" s="147"/>
    </row>
    <row r="525" spans="1:22" s="34" customFormat="1" x14ac:dyDescent="0.25">
      <c r="A525" s="132" t="s">
        <v>76</v>
      </c>
      <c r="B525" s="133"/>
      <c r="C525" s="133"/>
      <c r="D525" s="133"/>
      <c r="E525" s="133"/>
      <c r="F525" s="133"/>
      <c r="G525" s="133"/>
      <c r="H525" s="133"/>
      <c r="I525" s="133"/>
      <c r="J525" s="133"/>
      <c r="K525" s="133" t="s">
        <v>77</v>
      </c>
      <c r="L525" s="133"/>
      <c r="M525" s="133" t="s">
        <v>78</v>
      </c>
      <c r="N525" s="133"/>
      <c r="O525" s="133" t="s">
        <v>79</v>
      </c>
      <c r="P525" s="133"/>
      <c r="Q525" s="133"/>
      <c r="R525" s="133" t="s">
        <v>80</v>
      </c>
      <c r="S525" s="133"/>
      <c r="T525" s="134" t="s">
        <v>69</v>
      </c>
      <c r="U525" s="134"/>
      <c r="V525" s="135"/>
    </row>
    <row r="526" spans="1:22" s="34" customFormat="1" x14ac:dyDescent="0.25">
      <c r="A526" s="132"/>
      <c r="B526" s="133"/>
      <c r="C526" s="133"/>
      <c r="D526" s="133"/>
      <c r="E526" s="133"/>
      <c r="F526" s="133"/>
      <c r="G526" s="133"/>
      <c r="H526" s="133"/>
      <c r="I526" s="133"/>
      <c r="J526" s="133"/>
      <c r="K526" s="133"/>
      <c r="L526" s="133"/>
      <c r="M526" s="133"/>
      <c r="N526" s="133"/>
      <c r="O526" s="133"/>
      <c r="P526" s="133"/>
      <c r="Q526" s="133"/>
      <c r="R526" s="133"/>
      <c r="S526" s="133"/>
      <c r="T526" s="134"/>
      <c r="U526" s="134"/>
      <c r="V526" s="135"/>
    </row>
    <row r="527" spans="1:22" s="34" customFormat="1" x14ac:dyDescent="0.25">
      <c r="A527" s="132"/>
      <c r="B527" s="133"/>
      <c r="C527" s="133"/>
      <c r="D527" s="133"/>
      <c r="E527" s="133"/>
      <c r="F527" s="133"/>
      <c r="G527" s="133"/>
      <c r="H527" s="133"/>
      <c r="I527" s="133"/>
      <c r="J527" s="133"/>
      <c r="K527" s="133"/>
      <c r="L527" s="133"/>
      <c r="M527" s="133"/>
      <c r="N527" s="133"/>
      <c r="O527" s="133"/>
      <c r="P527" s="133"/>
      <c r="Q527" s="133"/>
      <c r="R527" s="133"/>
      <c r="S527" s="133"/>
      <c r="T527" s="134"/>
      <c r="U527" s="134"/>
      <c r="V527" s="135"/>
    </row>
    <row r="528" spans="1:22" s="34" customFormat="1" x14ac:dyDescent="0.25">
      <c r="A528" s="132"/>
      <c r="B528" s="133"/>
      <c r="C528" s="133"/>
      <c r="D528" s="133"/>
      <c r="E528" s="133"/>
      <c r="F528" s="133"/>
      <c r="G528" s="133"/>
      <c r="H528" s="133"/>
      <c r="I528" s="133"/>
      <c r="J528" s="133"/>
      <c r="K528" s="133"/>
      <c r="L528" s="133"/>
      <c r="M528" s="133"/>
      <c r="N528" s="133"/>
      <c r="O528" s="133"/>
      <c r="P528" s="133"/>
      <c r="Q528" s="133"/>
      <c r="R528" s="133"/>
      <c r="S528" s="133"/>
      <c r="T528" s="134"/>
      <c r="U528" s="134"/>
      <c r="V528" s="135"/>
    </row>
    <row r="529" spans="1:22" s="34" customFormat="1" x14ac:dyDescent="0.25">
      <c r="A529" s="136" t="s">
        <v>71</v>
      </c>
      <c r="B529" s="137"/>
      <c r="C529" s="137"/>
      <c r="D529" s="137"/>
      <c r="E529" s="137"/>
      <c r="F529" s="137"/>
      <c r="G529" s="137"/>
      <c r="H529" s="137"/>
      <c r="I529" s="137"/>
      <c r="J529" s="137"/>
      <c r="K529" s="137"/>
      <c r="L529" s="137"/>
      <c r="M529" s="137"/>
      <c r="N529" s="137"/>
      <c r="O529" s="137"/>
      <c r="P529" s="137"/>
      <c r="Q529" s="137"/>
      <c r="R529" s="137"/>
      <c r="S529" s="137"/>
      <c r="T529" s="134"/>
      <c r="U529" s="134"/>
      <c r="V529" s="135"/>
    </row>
    <row r="530" spans="1:22" s="34" customFormat="1" x14ac:dyDescent="0.25">
      <c r="A530" s="19"/>
      <c r="B530" s="20"/>
      <c r="C530" s="20"/>
      <c r="D530" s="20"/>
      <c r="E530" s="20"/>
      <c r="F530" s="20"/>
      <c r="G530" s="20"/>
      <c r="H530" s="20"/>
      <c r="I530" s="20"/>
      <c r="J530" s="20"/>
      <c r="K530" s="20"/>
      <c r="L530" s="20"/>
      <c r="M530" s="20"/>
      <c r="N530" s="20"/>
      <c r="O530" s="20"/>
      <c r="P530" s="20"/>
      <c r="Q530" s="20"/>
      <c r="R530" s="20"/>
      <c r="S530" s="21"/>
      <c r="T530" s="22"/>
      <c r="U530" s="22"/>
      <c r="V530" s="23"/>
    </row>
    <row r="531" spans="1:22" s="34" customFormat="1" x14ac:dyDescent="0.25">
      <c r="A531" s="145" t="s">
        <v>81</v>
      </c>
      <c r="B531" s="146"/>
      <c r="C531" s="146"/>
      <c r="D531" s="146"/>
      <c r="E531" s="146"/>
      <c r="F531" s="146"/>
      <c r="G531" s="146"/>
      <c r="H531" s="146"/>
      <c r="I531" s="146"/>
      <c r="J531" s="146"/>
      <c r="K531" s="146"/>
      <c r="L531" s="146"/>
      <c r="M531" s="146"/>
      <c r="N531" s="146"/>
      <c r="O531" s="146"/>
      <c r="P531" s="146"/>
      <c r="Q531" s="146"/>
      <c r="R531" s="146"/>
      <c r="S531" s="146"/>
      <c r="T531" s="146"/>
      <c r="U531" s="146"/>
      <c r="V531" s="147"/>
    </row>
    <row r="532" spans="1:22" s="34" customFormat="1" x14ac:dyDescent="0.25">
      <c r="A532" s="132" t="s">
        <v>82</v>
      </c>
      <c r="B532" s="133"/>
      <c r="C532" s="133"/>
      <c r="D532" s="133"/>
      <c r="E532" s="133"/>
      <c r="F532" s="133"/>
      <c r="G532" s="133"/>
      <c r="H532" s="133"/>
      <c r="I532" s="133"/>
      <c r="J532" s="133" t="s">
        <v>83</v>
      </c>
      <c r="K532" s="133"/>
      <c r="L532" s="133" t="s">
        <v>84</v>
      </c>
      <c r="M532" s="133"/>
      <c r="N532" s="133" t="s">
        <v>85</v>
      </c>
      <c r="O532" s="133"/>
      <c r="P532" s="133"/>
      <c r="Q532" s="133" t="s">
        <v>68</v>
      </c>
      <c r="R532" s="133"/>
      <c r="S532" s="133"/>
      <c r="T532" s="134" t="s">
        <v>69</v>
      </c>
      <c r="U532" s="134"/>
      <c r="V532" s="135"/>
    </row>
    <row r="533" spans="1:22" s="34" customFormat="1" x14ac:dyDescent="0.25">
      <c r="A533" s="132" t="s">
        <v>86</v>
      </c>
      <c r="B533" s="133"/>
      <c r="C533" s="133"/>
      <c r="D533" s="133"/>
      <c r="E533" s="133"/>
      <c r="F533" s="133"/>
      <c r="G533" s="133"/>
      <c r="H533" s="133"/>
      <c r="I533" s="133"/>
      <c r="J533" s="148">
        <f>+J588</f>
        <v>171314.64448972844</v>
      </c>
      <c r="K533" s="133"/>
      <c r="L533" s="149">
        <v>1.8157000000000001</v>
      </c>
      <c r="M533" s="149"/>
      <c r="N533" s="134">
        <f>+(L533*J533)/8</f>
        <v>38881.999999999993</v>
      </c>
      <c r="O533" s="134"/>
      <c r="P533" s="134"/>
      <c r="Q533" s="133">
        <v>0.72</v>
      </c>
      <c r="R533" s="133"/>
      <c r="S533" s="133"/>
      <c r="T533" s="134">
        <f>+Q533*N533</f>
        <v>27995.039999999994</v>
      </c>
      <c r="U533" s="134"/>
      <c r="V533" s="135"/>
    </row>
    <row r="534" spans="1:22" s="34" customFormat="1" x14ac:dyDescent="0.25">
      <c r="A534" s="132"/>
      <c r="B534" s="133"/>
      <c r="C534" s="133"/>
      <c r="D534" s="133"/>
      <c r="E534" s="133"/>
      <c r="F534" s="133"/>
      <c r="G534" s="133"/>
      <c r="H534" s="133"/>
      <c r="I534" s="133"/>
      <c r="J534" s="133"/>
      <c r="K534" s="133"/>
      <c r="L534" s="133"/>
      <c r="M534" s="133"/>
      <c r="N534" s="133"/>
      <c r="O534" s="133"/>
      <c r="P534" s="133"/>
      <c r="Q534" s="133"/>
      <c r="R534" s="133"/>
      <c r="S534" s="133"/>
      <c r="T534" s="134"/>
      <c r="U534" s="134"/>
      <c r="V534" s="135"/>
    </row>
    <row r="535" spans="1:22" s="34" customFormat="1" x14ac:dyDescent="0.25">
      <c r="A535" s="132"/>
      <c r="B535" s="133"/>
      <c r="C535" s="133"/>
      <c r="D535" s="133"/>
      <c r="E535" s="133"/>
      <c r="F535" s="133"/>
      <c r="G535" s="133"/>
      <c r="H535" s="133"/>
      <c r="I535" s="133"/>
      <c r="J535" s="133"/>
      <c r="K535" s="133"/>
      <c r="L535" s="133"/>
      <c r="M535" s="133"/>
      <c r="N535" s="133"/>
      <c r="O535" s="133"/>
      <c r="P535" s="133"/>
      <c r="Q535" s="133"/>
      <c r="R535" s="133"/>
      <c r="S535" s="133"/>
      <c r="T535" s="134"/>
      <c r="U535" s="134"/>
      <c r="V535" s="135"/>
    </row>
    <row r="536" spans="1:22" s="34" customFormat="1" x14ac:dyDescent="0.25">
      <c r="A536" s="136" t="s">
        <v>71</v>
      </c>
      <c r="B536" s="137"/>
      <c r="C536" s="137"/>
      <c r="D536" s="137"/>
      <c r="E536" s="137"/>
      <c r="F536" s="137"/>
      <c r="G536" s="137"/>
      <c r="H536" s="137"/>
      <c r="I536" s="137"/>
      <c r="J536" s="137"/>
      <c r="K536" s="137"/>
      <c r="L536" s="137"/>
      <c r="M536" s="137"/>
      <c r="N536" s="137"/>
      <c r="O536" s="137"/>
      <c r="P536" s="137"/>
      <c r="Q536" s="137"/>
      <c r="R536" s="137"/>
      <c r="S536" s="137"/>
      <c r="T536" s="134">
        <f>+T533</f>
        <v>27995.039999999994</v>
      </c>
      <c r="U536" s="134"/>
      <c r="V536" s="135"/>
    </row>
    <row r="537" spans="1:22" s="43" customFormat="1" x14ac:dyDescent="0.2">
      <c r="A537" s="136" t="s">
        <v>15</v>
      </c>
      <c r="B537" s="137"/>
      <c r="C537" s="137"/>
      <c r="D537" s="137"/>
      <c r="E537" s="137"/>
      <c r="F537" s="137"/>
      <c r="G537" s="137"/>
      <c r="H537" s="137"/>
      <c r="I537" s="137"/>
      <c r="J537" s="137"/>
      <c r="K537" s="137"/>
      <c r="L537" s="137"/>
      <c r="M537" s="137"/>
      <c r="N537" s="137"/>
      <c r="O537" s="137"/>
      <c r="P537" s="137"/>
      <c r="Q537" s="137"/>
      <c r="R537" s="137"/>
      <c r="S537" s="137"/>
      <c r="T537" s="134">
        <f>ROUND(T536+T529+T522+T515,0)</f>
        <v>51095</v>
      </c>
      <c r="U537" s="134"/>
      <c r="V537" s="135"/>
    </row>
    <row r="538" spans="1:22" s="43" customFormat="1" x14ac:dyDescent="0.2">
      <c r="A538" s="44" t="s">
        <v>87</v>
      </c>
      <c r="B538" s="45">
        <f>+'[1]CARGA PRESTACIONAL'!$E$40</f>
        <v>0.29949999999999999</v>
      </c>
      <c r="C538" s="46"/>
      <c r="D538" s="47"/>
      <c r="E538" s="48"/>
      <c r="F538" s="46"/>
      <c r="G538" s="46"/>
      <c r="H538" s="46"/>
      <c r="I538" s="46"/>
      <c r="J538" s="46"/>
      <c r="K538" s="46"/>
      <c r="L538" s="46"/>
      <c r="M538" s="47"/>
      <c r="N538" s="18"/>
      <c r="O538" s="18"/>
      <c r="P538" s="18"/>
      <c r="Q538" s="18"/>
      <c r="R538" s="18"/>
      <c r="S538" s="18" t="s">
        <v>19</v>
      </c>
      <c r="T538" s="134">
        <f>+T537*B538</f>
        <v>15302.952499999999</v>
      </c>
      <c r="U538" s="134"/>
      <c r="V538" s="135"/>
    </row>
    <row r="539" spans="1:22" s="43" customFormat="1" x14ac:dyDescent="0.2">
      <c r="A539" s="138" t="s">
        <v>88</v>
      </c>
      <c r="B539" s="139"/>
      <c r="C539" s="139"/>
      <c r="D539" s="139"/>
      <c r="E539" s="139"/>
      <c r="F539" s="139"/>
      <c r="G539" s="139"/>
      <c r="H539" s="139"/>
      <c r="I539" s="139"/>
      <c r="J539" s="139"/>
      <c r="K539" s="139"/>
      <c r="L539" s="139"/>
      <c r="M539" s="139"/>
      <c r="N539" s="139"/>
      <c r="O539" s="139"/>
      <c r="P539" s="139"/>
      <c r="Q539" s="139"/>
      <c r="R539" s="139"/>
      <c r="S539" s="139"/>
      <c r="T539" s="140">
        <f>+T538+T537</f>
        <v>66397.952499999999</v>
      </c>
      <c r="U539" s="140"/>
      <c r="V539" s="141"/>
    </row>
    <row r="540" spans="1:22" s="43" customFormat="1" x14ac:dyDescent="0.2">
      <c r="A540" s="138" t="s">
        <v>89</v>
      </c>
      <c r="B540" s="139"/>
      <c r="C540" s="139"/>
      <c r="D540" s="139"/>
      <c r="E540" s="139"/>
      <c r="F540" s="139"/>
      <c r="G540" s="139"/>
      <c r="H540" s="139"/>
      <c r="I540" s="139"/>
      <c r="J540" s="139"/>
      <c r="K540" s="139"/>
      <c r="L540" s="139"/>
      <c r="M540" s="139"/>
      <c r="N540" s="139"/>
      <c r="O540" s="139"/>
      <c r="P540" s="139"/>
      <c r="Q540" s="139"/>
      <c r="R540" s="139"/>
      <c r="S540" s="139"/>
      <c r="T540" s="140">
        <f>ROUND(T539*T508,0)</f>
        <v>1460755</v>
      </c>
      <c r="U540" s="140"/>
      <c r="V540" s="141"/>
    </row>
    <row r="541" spans="1:22" s="43" customFormat="1" x14ac:dyDescent="0.2">
      <c r="A541" s="49"/>
      <c r="B541" s="29"/>
      <c r="C541" s="29"/>
      <c r="D541" s="29"/>
      <c r="E541" s="29"/>
      <c r="F541" s="29"/>
      <c r="G541" s="29"/>
      <c r="H541" s="29"/>
      <c r="I541" s="29"/>
      <c r="J541" s="29"/>
      <c r="K541" s="29"/>
      <c r="L541" s="29"/>
      <c r="M541" s="29"/>
      <c r="N541" s="29"/>
      <c r="O541" s="29"/>
      <c r="P541" s="29"/>
      <c r="Q541" s="29"/>
      <c r="R541" s="29"/>
      <c r="S541" s="29"/>
      <c r="T541" s="50"/>
      <c r="U541" s="50"/>
      <c r="V541" s="51"/>
    </row>
    <row r="542" spans="1:22" s="34" customFormat="1" ht="43.5" customHeight="1" x14ac:dyDescent="0.25">
      <c r="A542" s="142" t="s">
        <v>121</v>
      </c>
      <c r="B542" s="143"/>
      <c r="C542" s="143"/>
      <c r="D542" s="143"/>
      <c r="E542" s="143"/>
      <c r="F542" s="143"/>
      <c r="G542" s="143"/>
      <c r="H542" s="143"/>
      <c r="I542" s="143"/>
      <c r="J542" s="143"/>
      <c r="K542" s="143"/>
      <c r="L542" s="143"/>
      <c r="M542" s="143"/>
      <c r="N542" s="143"/>
      <c r="O542" s="143"/>
      <c r="P542" s="143"/>
      <c r="Q542" s="143"/>
      <c r="R542" s="143"/>
      <c r="S542" s="143"/>
      <c r="T542" s="143"/>
      <c r="U542" s="143"/>
      <c r="V542" s="144"/>
    </row>
    <row r="543" spans="1:22" s="34" customFormat="1" x14ac:dyDescent="0.25">
      <c r="A543" s="24"/>
      <c r="B543" s="25"/>
      <c r="C543" s="25"/>
      <c r="D543" s="25"/>
      <c r="E543" s="25"/>
      <c r="F543" s="25"/>
      <c r="G543" s="25"/>
      <c r="H543" s="25"/>
      <c r="I543" s="25"/>
      <c r="J543" s="25"/>
      <c r="K543" s="25"/>
      <c r="L543" s="25"/>
      <c r="M543" s="25"/>
      <c r="N543" s="25"/>
      <c r="O543" s="25"/>
      <c r="P543" s="25"/>
      <c r="Q543" s="25"/>
      <c r="R543" s="25"/>
      <c r="S543" s="26"/>
      <c r="T543" s="27"/>
      <c r="U543" s="27"/>
      <c r="V543" s="28"/>
    </row>
    <row r="544" spans="1:22" s="34" customFormat="1" ht="46.5" customHeight="1" x14ac:dyDescent="0.25">
      <c r="A544" s="24"/>
      <c r="B544" s="25"/>
      <c r="C544" s="25"/>
      <c r="D544" s="29"/>
      <c r="E544" s="30" t="s">
        <v>90</v>
      </c>
      <c r="F544" s="54"/>
      <c r="G544" s="54"/>
      <c r="H544" s="54"/>
      <c r="I544" s="54"/>
      <c r="J544" s="54"/>
      <c r="K544" s="54"/>
      <c r="L544" s="54"/>
      <c r="M544" s="55"/>
      <c r="N544" s="25"/>
      <c r="O544" s="25"/>
      <c r="P544" s="25"/>
      <c r="Q544" s="25"/>
      <c r="R544" s="25"/>
      <c r="S544" s="26"/>
      <c r="T544" s="27"/>
      <c r="U544" s="27"/>
      <c r="V544" s="28"/>
    </row>
    <row r="545" spans="1:39" s="34" customFormat="1" x14ac:dyDescent="0.25">
      <c r="A545" s="24"/>
      <c r="B545" s="25"/>
      <c r="C545" s="25"/>
      <c r="D545" s="25"/>
      <c r="E545" s="131" t="s">
        <v>105</v>
      </c>
      <c r="F545" s="131"/>
      <c r="G545" s="131"/>
      <c r="H545" s="131"/>
      <c r="I545" s="131"/>
      <c r="J545" s="131"/>
      <c r="K545" s="131"/>
      <c r="L545" s="131"/>
      <c r="M545" s="131"/>
      <c r="N545" s="57"/>
      <c r="O545" s="57"/>
      <c r="P545" s="25"/>
      <c r="Q545" s="25"/>
      <c r="R545" s="25"/>
      <c r="S545" s="26"/>
      <c r="T545" s="27"/>
      <c r="U545" s="27"/>
      <c r="V545" s="28"/>
    </row>
    <row r="546" spans="1:39" s="34" customFormat="1" x14ac:dyDescent="0.25">
      <c r="A546" s="24"/>
      <c r="B546" s="25"/>
      <c r="C546" s="25"/>
      <c r="D546" s="25"/>
      <c r="E546" s="131"/>
      <c r="F546" s="131"/>
      <c r="G546" s="131"/>
      <c r="H546" s="131"/>
      <c r="I546" s="131"/>
      <c r="J546" s="131"/>
      <c r="K546" s="131"/>
      <c r="L546" s="131"/>
      <c r="M546" s="131"/>
      <c r="N546" s="57"/>
      <c r="O546" s="57"/>
      <c r="P546" s="25"/>
      <c r="Q546" s="25"/>
      <c r="R546" s="25"/>
      <c r="S546" s="26"/>
      <c r="T546" s="27"/>
      <c r="U546" s="27"/>
      <c r="V546" s="28"/>
    </row>
    <row r="547" spans="1:39" s="34" customFormat="1" ht="14.25" thickBot="1" x14ac:dyDescent="0.3">
      <c r="A547" s="58"/>
      <c r="B547" s="59"/>
      <c r="C547" s="59"/>
      <c r="D547" s="59"/>
      <c r="E547" s="59"/>
      <c r="F547" s="60"/>
      <c r="G547" s="60"/>
      <c r="H547" s="60"/>
      <c r="I547" s="60"/>
      <c r="J547" s="60"/>
      <c r="K547" s="60"/>
      <c r="L547" s="59"/>
      <c r="M547" s="59"/>
      <c r="N547" s="59"/>
      <c r="O547" s="59"/>
      <c r="P547" s="59"/>
      <c r="Q547" s="59"/>
      <c r="R547" s="59"/>
      <c r="S547" s="59"/>
      <c r="T547" s="61"/>
      <c r="U547" s="61"/>
      <c r="V547" s="62"/>
    </row>
    <row r="548" spans="1:39" ht="14.25" thickBot="1" x14ac:dyDescent="0.3"/>
    <row r="549" spans="1:39" s="32" customFormat="1" ht="30" customHeight="1" x14ac:dyDescent="0.25">
      <c r="A549" s="154"/>
      <c r="B549" s="155"/>
      <c r="C549" s="155"/>
      <c r="D549" s="156"/>
      <c r="E549" s="163" t="s">
        <v>92</v>
      </c>
      <c r="F549" s="164"/>
      <c r="G549" s="164"/>
      <c r="H549" s="164"/>
      <c r="I549" s="164"/>
      <c r="J549" s="164"/>
      <c r="K549" s="164"/>
      <c r="L549" s="164"/>
      <c r="M549" s="164"/>
      <c r="N549" s="164"/>
      <c r="O549" s="164"/>
      <c r="P549" s="164"/>
      <c r="Q549" s="164"/>
      <c r="R549" s="164"/>
      <c r="S549" s="165"/>
      <c r="T549" s="169" t="s">
        <v>47</v>
      </c>
      <c r="U549" s="170"/>
      <c r="V549" s="171"/>
    </row>
    <row r="550" spans="1:39" s="32" customFormat="1" ht="30" customHeight="1" thickBot="1" x14ac:dyDescent="0.3">
      <c r="A550" s="157"/>
      <c r="B550" s="158"/>
      <c r="C550" s="158"/>
      <c r="D550" s="159"/>
      <c r="E550" s="166"/>
      <c r="F550" s="167"/>
      <c r="G550" s="167"/>
      <c r="H550" s="167"/>
      <c r="I550" s="167"/>
      <c r="J550" s="167"/>
      <c r="K550" s="167"/>
      <c r="L550" s="167"/>
      <c r="M550" s="167"/>
      <c r="N550" s="167"/>
      <c r="O550" s="167"/>
      <c r="P550" s="167"/>
      <c r="Q550" s="167"/>
      <c r="R550" s="167"/>
      <c r="S550" s="168"/>
      <c r="T550" s="172"/>
      <c r="U550" s="173"/>
      <c r="V550" s="174"/>
    </row>
    <row r="551" spans="1:39" s="32" customFormat="1" ht="5.0999999999999996" customHeight="1" thickBot="1" x14ac:dyDescent="0.25">
      <c r="A551" s="157"/>
      <c r="B551" s="158"/>
      <c r="C551" s="158"/>
      <c r="D551" s="159"/>
      <c r="E551" s="175"/>
      <c r="F551" s="176"/>
      <c r="G551" s="176"/>
      <c r="H551" s="176"/>
      <c r="I551" s="176"/>
      <c r="J551" s="176"/>
      <c r="K551" s="176"/>
      <c r="L551" s="176"/>
      <c r="M551" s="176"/>
      <c r="N551" s="176"/>
      <c r="O551" s="176"/>
      <c r="P551" s="176"/>
      <c r="Q551" s="176"/>
      <c r="R551" s="176"/>
      <c r="S551" s="176"/>
      <c r="T551" s="176"/>
      <c r="U551" s="176"/>
      <c r="V551" s="177"/>
    </row>
    <row r="552" spans="1:39" s="32" customFormat="1" ht="24.95" customHeight="1" thickBot="1" x14ac:dyDescent="0.3">
      <c r="A552" s="157"/>
      <c r="B552" s="158"/>
      <c r="C552" s="158"/>
      <c r="D552" s="159"/>
      <c r="E552" s="178" t="s">
        <v>48</v>
      </c>
      <c r="F552" s="179"/>
      <c r="G552" s="179"/>
      <c r="H552" s="179"/>
      <c r="I552" s="179"/>
      <c r="J552" s="179"/>
      <c r="K552" s="179"/>
      <c r="L552" s="179"/>
      <c r="M552" s="179"/>
      <c r="N552" s="179"/>
      <c r="O552" s="179"/>
      <c r="P552" s="179"/>
      <c r="Q552" s="179"/>
      <c r="R552" s="179"/>
      <c r="S552" s="179"/>
      <c r="T552" s="179"/>
      <c r="U552" s="179"/>
      <c r="V552" s="180"/>
    </row>
    <row r="553" spans="1:39" s="32" customFormat="1" ht="5.0999999999999996" customHeight="1" thickBot="1" x14ac:dyDescent="0.3">
      <c r="A553" s="160"/>
      <c r="B553" s="161"/>
      <c r="C553" s="161"/>
      <c r="D553" s="162"/>
      <c r="E553" s="181"/>
      <c r="F553" s="182"/>
      <c r="G553" s="182"/>
      <c r="H553" s="182"/>
      <c r="I553" s="182"/>
      <c r="J553" s="182"/>
      <c r="K553" s="182"/>
      <c r="L553" s="182"/>
      <c r="M553" s="182"/>
      <c r="N553" s="182"/>
      <c r="O553" s="182"/>
      <c r="P553" s="182"/>
      <c r="Q553" s="182"/>
      <c r="R553" s="182"/>
      <c r="S553" s="182"/>
      <c r="T553" s="182"/>
      <c r="U553" s="182"/>
      <c r="V553" s="183"/>
    </row>
    <row r="554" spans="1:39" s="34" customFormat="1" x14ac:dyDescent="0.25">
      <c r="A554" s="211" t="s">
        <v>49</v>
      </c>
      <c r="B554" s="212"/>
      <c r="C554" s="212"/>
      <c r="D554" s="212"/>
      <c r="E554" s="212"/>
      <c r="F554" s="212"/>
      <c r="G554" s="212"/>
      <c r="H554" s="212"/>
      <c r="I554" s="212"/>
      <c r="J554" s="212"/>
      <c r="K554" s="212"/>
      <c r="L554" s="212"/>
      <c r="M554" s="212"/>
      <c r="N554" s="212"/>
      <c r="O554" s="212"/>
      <c r="P554" s="212"/>
      <c r="Q554" s="212"/>
      <c r="R554" s="212"/>
      <c r="S554" s="212"/>
      <c r="T554" s="212"/>
      <c r="U554" s="212"/>
      <c r="V554" s="213"/>
      <c r="AE554" s="35"/>
      <c r="AF554" s="35"/>
      <c r="AG554" s="35"/>
      <c r="AH554" s="35"/>
      <c r="AI554" s="35"/>
      <c r="AJ554" s="35"/>
      <c r="AK554" s="35"/>
      <c r="AL554" s="35"/>
      <c r="AM554" s="35"/>
    </row>
    <row r="555" spans="1:39" s="34" customFormat="1" x14ac:dyDescent="0.25">
      <c r="A555" s="184" t="s">
        <v>50</v>
      </c>
      <c r="B555" s="185"/>
      <c r="C555" s="185"/>
      <c r="D555" s="185"/>
      <c r="E555" s="36" t="s">
        <v>51</v>
      </c>
      <c r="F555" s="37"/>
      <c r="G555" s="37"/>
      <c r="H555" s="37"/>
      <c r="I555" s="37"/>
      <c r="J555" s="186" t="s">
        <v>52</v>
      </c>
      <c r="K555" s="186"/>
      <c r="L555" s="186"/>
      <c r="M555" s="186"/>
      <c r="N555" s="186"/>
      <c r="O555" s="186"/>
      <c r="P555" s="186" t="s">
        <v>53</v>
      </c>
      <c r="Q555" s="186"/>
      <c r="R555" s="186"/>
      <c r="S555" s="186"/>
      <c r="T555" s="186"/>
      <c r="U555" s="186"/>
      <c r="V555" s="187"/>
      <c r="AE555" s="35"/>
      <c r="AF555" s="35"/>
      <c r="AG555" s="35"/>
      <c r="AH555" s="35"/>
      <c r="AI555" s="35"/>
      <c r="AJ555" s="35"/>
      <c r="AK555" s="35"/>
      <c r="AL555" s="35"/>
      <c r="AM555" s="35"/>
    </row>
    <row r="556" spans="1:39" s="34" customFormat="1" ht="30.75" customHeight="1" x14ac:dyDescent="0.25">
      <c r="A556" s="188" t="s">
        <v>54</v>
      </c>
      <c r="B556" s="189"/>
      <c r="C556" s="189"/>
      <c r="D556" s="190"/>
      <c r="E556" s="191" t="s">
        <v>24</v>
      </c>
      <c r="F556" s="191"/>
      <c r="G556" s="191"/>
      <c r="H556" s="191"/>
      <c r="I556" s="191"/>
      <c r="J556" s="191"/>
      <c r="K556" s="191"/>
      <c r="L556" s="191"/>
      <c r="M556" s="191"/>
      <c r="N556" s="191"/>
      <c r="O556" s="191"/>
      <c r="P556" s="191"/>
      <c r="Q556" s="191"/>
      <c r="R556" s="191"/>
      <c r="S556" s="191"/>
      <c r="T556" s="191"/>
      <c r="U556" s="191"/>
      <c r="V556" s="192"/>
    </row>
    <row r="557" spans="1:39" s="34" customFormat="1" x14ac:dyDescent="0.25">
      <c r="A557" s="193" t="s">
        <v>55</v>
      </c>
      <c r="B557" s="194"/>
      <c r="C557" s="194"/>
      <c r="D557" s="194"/>
      <c r="E557" s="195"/>
      <c r="F557" s="195"/>
      <c r="G557" s="195"/>
      <c r="H557" s="195"/>
      <c r="I557" s="195"/>
      <c r="J557" s="195"/>
      <c r="K557" s="195"/>
      <c r="L557" s="195"/>
      <c r="M557" s="195"/>
      <c r="N557" s="195"/>
      <c r="O557" s="195"/>
      <c r="P557" s="195"/>
      <c r="Q557" s="195"/>
      <c r="R557" s="195"/>
      <c r="S557" s="195"/>
      <c r="T557" s="195"/>
      <c r="U557" s="195"/>
      <c r="V557" s="196"/>
    </row>
    <row r="558" spans="1:39" s="34" customFormat="1" x14ac:dyDescent="0.25">
      <c r="A558" s="193" t="s">
        <v>56</v>
      </c>
      <c r="B558" s="194"/>
      <c r="C558" s="194"/>
      <c r="D558" s="194"/>
      <c r="E558" s="195"/>
      <c r="F558" s="195"/>
      <c r="G558" s="195"/>
      <c r="H558" s="195"/>
      <c r="I558" s="195"/>
      <c r="J558" s="195"/>
      <c r="K558" s="195"/>
      <c r="L558" s="195"/>
      <c r="M558" s="195"/>
      <c r="N558" s="195"/>
      <c r="O558" s="195"/>
      <c r="P558" s="195"/>
      <c r="Q558" s="195"/>
      <c r="R558" s="195"/>
      <c r="S558" s="195"/>
      <c r="T558" s="195"/>
      <c r="U558" s="195"/>
      <c r="V558" s="196"/>
    </row>
    <row r="559" spans="1:39" s="34" customFormat="1" x14ac:dyDescent="0.25">
      <c r="A559" s="193" t="s">
        <v>57</v>
      </c>
      <c r="B559" s="194"/>
      <c r="C559" s="194"/>
      <c r="D559" s="194"/>
      <c r="E559" s="195"/>
      <c r="F559" s="195"/>
      <c r="G559" s="195"/>
      <c r="H559" s="195"/>
      <c r="I559" s="195"/>
      <c r="J559" s="195"/>
      <c r="K559" s="195"/>
      <c r="L559" s="195"/>
      <c r="M559" s="195"/>
      <c r="N559" s="195"/>
      <c r="O559" s="195"/>
      <c r="P559" s="195"/>
      <c r="Q559" s="195"/>
      <c r="R559" s="195"/>
      <c r="S559" s="195"/>
      <c r="T559" s="195"/>
      <c r="U559" s="195"/>
      <c r="V559" s="196"/>
    </row>
    <row r="560" spans="1:39" s="34" customFormat="1" x14ac:dyDescent="0.25">
      <c r="A560" s="38"/>
      <c r="B560" s="39"/>
      <c r="C560" s="39"/>
      <c r="D560" s="40"/>
      <c r="E560" s="40"/>
      <c r="F560" s="40"/>
      <c r="G560" s="40"/>
      <c r="H560" s="40"/>
      <c r="I560" s="40"/>
      <c r="J560" s="40"/>
      <c r="K560" s="40"/>
      <c r="L560" s="40"/>
      <c r="M560" s="40"/>
      <c r="N560" s="40"/>
      <c r="O560" s="40"/>
      <c r="P560" s="40"/>
      <c r="Q560" s="40"/>
      <c r="R560" s="40"/>
      <c r="S560" s="40"/>
      <c r="T560" s="27"/>
      <c r="U560" s="27"/>
      <c r="V560" s="28"/>
    </row>
    <row r="561" spans="1:22" s="34" customFormat="1" x14ac:dyDescent="0.25">
      <c r="A561" s="150" t="s">
        <v>58</v>
      </c>
      <c r="B561" s="151"/>
      <c r="C561" s="151"/>
      <c r="D561" s="151"/>
      <c r="E561" s="151"/>
      <c r="F561" s="151"/>
      <c r="G561" s="151"/>
      <c r="H561" s="151"/>
      <c r="I561" s="151"/>
      <c r="J561" s="151"/>
      <c r="K561" s="151"/>
      <c r="L561" s="151"/>
      <c r="M561" s="151"/>
      <c r="N561" s="151"/>
      <c r="O561" s="151"/>
      <c r="P561" s="151"/>
      <c r="Q561" s="151"/>
      <c r="R561" s="151"/>
      <c r="S561" s="151"/>
      <c r="T561" s="151"/>
      <c r="U561" s="151"/>
      <c r="V561" s="197"/>
    </row>
    <row r="562" spans="1:22" s="34" customFormat="1" x14ac:dyDescent="0.25">
      <c r="A562" s="198" t="s">
        <v>59</v>
      </c>
      <c r="B562" s="199"/>
      <c r="C562" s="199" t="s">
        <v>60</v>
      </c>
      <c r="D562" s="199"/>
      <c r="E562" s="199"/>
      <c r="F562" s="199"/>
      <c r="G562" s="199"/>
      <c r="H562" s="199"/>
      <c r="I562" s="199"/>
      <c r="J562" s="199"/>
      <c r="K562" s="199"/>
      <c r="L562" s="199"/>
      <c r="M562" s="199"/>
      <c r="N562" s="199"/>
      <c r="O562" s="199"/>
      <c r="P562" s="199"/>
      <c r="Q562" s="199"/>
      <c r="R562" s="199" t="s">
        <v>61</v>
      </c>
      <c r="S562" s="199"/>
      <c r="T562" s="200" t="s">
        <v>62</v>
      </c>
      <c r="U562" s="200"/>
      <c r="V562" s="201"/>
    </row>
    <row r="563" spans="1:22" s="34" customFormat="1" ht="16.5" customHeight="1" x14ac:dyDescent="0.25">
      <c r="A563" s="202">
        <v>7.4</v>
      </c>
      <c r="B563" s="203"/>
      <c r="C563" s="204" t="str">
        <f>+'OFERTA ECONOMICA'!B99</f>
        <v>PINTURA ESMALTE SOBRE MURO TRES MANOS</v>
      </c>
      <c r="D563" s="205"/>
      <c r="E563" s="205"/>
      <c r="F563" s="205"/>
      <c r="G563" s="205"/>
      <c r="H563" s="205"/>
      <c r="I563" s="205"/>
      <c r="J563" s="205"/>
      <c r="K563" s="205"/>
      <c r="L563" s="205"/>
      <c r="M563" s="205"/>
      <c r="N563" s="205"/>
      <c r="O563" s="205"/>
      <c r="P563" s="205"/>
      <c r="Q563" s="205"/>
      <c r="R563" s="205" t="s">
        <v>6</v>
      </c>
      <c r="S563" s="205"/>
      <c r="T563" s="206">
        <f>+'OFERTA ECONOMICA'!C98</f>
        <v>22</v>
      </c>
      <c r="U563" s="206"/>
      <c r="V563" s="207"/>
    </row>
    <row r="564" spans="1:22" s="34" customFormat="1" x14ac:dyDescent="0.25">
      <c r="A564" s="41"/>
      <c r="B564" s="40"/>
      <c r="C564" s="40"/>
      <c r="D564" s="40"/>
      <c r="E564" s="40"/>
      <c r="F564" s="40"/>
      <c r="G564" s="40"/>
      <c r="H564" s="40"/>
      <c r="I564" s="40"/>
      <c r="J564" s="40"/>
      <c r="K564" s="40"/>
      <c r="L564" s="40"/>
      <c r="M564" s="40"/>
      <c r="N564" s="40"/>
      <c r="O564" s="40"/>
      <c r="P564" s="40"/>
      <c r="Q564" s="40"/>
      <c r="R564" s="40"/>
      <c r="S564" s="40"/>
      <c r="T564" s="27"/>
      <c r="U564" s="27"/>
      <c r="V564" s="28"/>
    </row>
    <row r="565" spans="1:22" s="34" customFormat="1" x14ac:dyDescent="0.25">
      <c r="A565" s="145" t="s">
        <v>64</v>
      </c>
      <c r="B565" s="146"/>
      <c r="C565" s="146"/>
      <c r="D565" s="146"/>
      <c r="E565" s="146"/>
      <c r="F565" s="146"/>
      <c r="G565" s="146"/>
      <c r="H565" s="146"/>
      <c r="I565" s="146"/>
      <c r="J565" s="146"/>
      <c r="K565" s="146"/>
      <c r="L565" s="146"/>
      <c r="M565" s="146"/>
      <c r="N565" s="146"/>
      <c r="O565" s="146"/>
      <c r="P565" s="146"/>
      <c r="Q565" s="146"/>
      <c r="R565" s="146"/>
      <c r="S565" s="146"/>
      <c r="T565" s="146"/>
      <c r="U565" s="146"/>
      <c r="V565" s="147"/>
    </row>
    <row r="566" spans="1:22" s="34" customFormat="1" x14ac:dyDescent="0.25">
      <c r="A566" s="132" t="s">
        <v>60</v>
      </c>
      <c r="B566" s="133"/>
      <c r="C566" s="133"/>
      <c r="D566" s="133"/>
      <c r="E566" s="133"/>
      <c r="F566" s="133"/>
      <c r="G566" s="133"/>
      <c r="H566" s="133" t="s">
        <v>65</v>
      </c>
      <c r="I566" s="133"/>
      <c r="J566" s="133"/>
      <c r="K566" s="133" t="s">
        <v>66</v>
      </c>
      <c r="L566" s="133"/>
      <c r="M566" s="133"/>
      <c r="N566" s="133"/>
      <c r="O566" s="133" t="s">
        <v>67</v>
      </c>
      <c r="P566" s="133"/>
      <c r="Q566" s="133"/>
      <c r="R566" s="133" t="s">
        <v>68</v>
      </c>
      <c r="S566" s="133"/>
      <c r="T566" s="134" t="s">
        <v>69</v>
      </c>
      <c r="U566" s="134"/>
      <c r="V566" s="135"/>
    </row>
    <row r="567" spans="1:22" s="34" customFormat="1" x14ac:dyDescent="0.25">
      <c r="A567" s="132" t="s">
        <v>148</v>
      </c>
      <c r="B567" s="133"/>
      <c r="C567" s="133"/>
      <c r="D567" s="133"/>
      <c r="E567" s="133"/>
      <c r="F567" s="133"/>
      <c r="G567" s="133"/>
      <c r="H567" s="133"/>
      <c r="I567" s="133"/>
      <c r="J567" s="133"/>
      <c r="K567" s="133"/>
      <c r="L567" s="133"/>
      <c r="M567" s="133"/>
      <c r="N567" s="133"/>
      <c r="O567" s="153">
        <v>5500</v>
      </c>
      <c r="P567" s="153"/>
      <c r="Q567" s="153"/>
      <c r="R567" s="133" t="s">
        <v>149</v>
      </c>
      <c r="S567" s="133"/>
      <c r="T567" s="134">
        <f>+O567*0.08</f>
        <v>440</v>
      </c>
      <c r="U567" s="134"/>
      <c r="V567" s="135"/>
    </row>
    <row r="568" spans="1:22" s="34" customFormat="1" x14ac:dyDescent="0.25">
      <c r="A568" s="132" t="s">
        <v>70</v>
      </c>
      <c r="B568" s="133"/>
      <c r="C568" s="133"/>
      <c r="D568" s="133"/>
      <c r="E568" s="133"/>
      <c r="F568" s="133"/>
      <c r="G568" s="133"/>
      <c r="H568" s="133"/>
      <c r="I568" s="133"/>
      <c r="J568" s="133"/>
      <c r="K568" s="133"/>
      <c r="L568" s="133"/>
      <c r="M568" s="133"/>
      <c r="N568" s="133"/>
      <c r="O568" s="153"/>
      <c r="P568" s="153"/>
      <c r="Q568" s="153"/>
      <c r="R568" s="209">
        <v>0.03</v>
      </c>
      <c r="S568" s="210"/>
      <c r="T568" s="134">
        <f>+T588*R568</f>
        <v>251.95535999999996</v>
      </c>
      <c r="U568" s="134"/>
      <c r="V568" s="135"/>
    </row>
    <row r="569" spans="1:22" s="34" customFormat="1" x14ac:dyDescent="0.25">
      <c r="A569" s="132"/>
      <c r="B569" s="133"/>
      <c r="C569" s="133"/>
      <c r="D569" s="133"/>
      <c r="E569" s="133"/>
      <c r="F569" s="133"/>
      <c r="G569" s="133"/>
      <c r="H569" s="133"/>
      <c r="I569" s="133"/>
      <c r="J569" s="133"/>
      <c r="K569" s="133"/>
      <c r="L569" s="133"/>
      <c r="M569" s="133"/>
      <c r="N569" s="133"/>
      <c r="O569" s="133"/>
      <c r="P569" s="133"/>
      <c r="Q569" s="133"/>
      <c r="R569" s="133"/>
      <c r="S569" s="133"/>
      <c r="T569" s="134"/>
      <c r="U569" s="134"/>
      <c r="V569" s="135"/>
    </row>
    <row r="570" spans="1:22" s="34" customFormat="1" x14ac:dyDescent="0.25">
      <c r="A570" s="136" t="s">
        <v>71</v>
      </c>
      <c r="B570" s="137"/>
      <c r="C570" s="137"/>
      <c r="D570" s="137"/>
      <c r="E570" s="137"/>
      <c r="F570" s="137"/>
      <c r="G570" s="137"/>
      <c r="H570" s="137"/>
      <c r="I570" s="137"/>
      <c r="J570" s="137"/>
      <c r="K570" s="137"/>
      <c r="L570" s="137"/>
      <c r="M570" s="137"/>
      <c r="N570" s="137"/>
      <c r="O570" s="137"/>
      <c r="P570" s="137"/>
      <c r="Q570" s="137"/>
      <c r="R570" s="137"/>
      <c r="S570" s="137"/>
      <c r="T570" s="134">
        <f>+T568+T567</f>
        <v>691.95535999999993</v>
      </c>
      <c r="U570" s="134"/>
      <c r="V570" s="135"/>
    </row>
    <row r="571" spans="1:22" s="34" customFormat="1" x14ac:dyDescent="0.25">
      <c r="A571" s="19"/>
      <c r="B571" s="20"/>
      <c r="C571" s="20"/>
      <c r="D571" s="20"/>
      <c r="E571" s="20"/>
      <c r="F571" s="20"/>
      <c r="G571" s="20"/>
      <c r="H571" s="20"/>
      <c r="I571" s="20"/>
      <c r="J571" s="20"/>
      <c r="K571" s="20"/>
      <c r="L571" s="20"/>
      <c r="M571" s="20"/>
      <c r="N571" s="20"/>
      <c r="O571" s="20"/>
      <c r="P571" s="20"/>
      <c r="Q571" s="20"/>
      <c r="R571" s="20"/>
      <c r="S571" s="21"/>
      <c r="T571" s="22"/>
      <c r="U571" s="22"/>
      <c r="V571" s="23"/>
    </row>
    <row r="572" spans="1:22" s="34" customFormat="1" x14ac:dyDescent="0.25">
      <c r="A572" s="145" t="s">
        <v>72</v>
      </c>
      <c r="B572" s="146"/>
      <c r="C572" s="146"/>
      <c r="D572" s="146"/>
      <c r="E572" s="146"/>
      <c r="F572" s="146"/>
      <c r="G572" s="146"/>
      <c r="H572" s="146"/>
      <c r="I572" s="146"/>
      <c r="J572" s="146"/>
      <c r="K572" s="146"/>
      <c r="L572" s="146"/>
      <c r="M572" s="146"/>
      <c r="N572" s="146"/>
      <c r="O572" s="146"/>
      <c r="P572" s="146"/>
      <c r="Q572" s="146"/>
      <c r="R572" s="146"/>
      <c r="S572" s="146"/>
      <c r="T572" s="146"/>
      <c r="U572" s="146"/>
      <c r="V572" s="147"/>
    </row>
    <row r="573" spans="1:22" s="34" customFormat="1" x14ac:dyDescent="0.25">
      <c r="A573" s="132" t="s">
        <v>60</v>
      </c>
      <c r="B573" s="133"/>
      <c r="C573" s="133"/>
      <c r="D573" s="133"/>
      <c r="E573" s="133"/>
      <c r="F573" s="133"/>
      <c r="G573" s="133"/>
      <c r="H573" s="133"/>
      <c r="I573" s="133"/>
      <c r="J573" s="133"/>
      <c r="K573" s="133"/>
      <c r="L573" s="133"/>
      <c r="M573" s="133" t="s">
        <v>61</v>
      </c>
      <c r="N573" s="133"/>
      <c r="O573" s="133" t="s">
        <v>62</v>
      </c>
      <c r="P573" s="133"/>
      <c r="Q573" s="133" t="s">
        <v>73</v>
      </c>
      <c r="R573" s="133"/>
      <c r="S573" s="133"/>
      <c r="T573" s="134" t="s">
        <v>74</v>
      </c>
      <c r="U573" s="134"/>
      <c r="V573" s="135"/>
    </row>
    <row r="574" spans="1:22" s="34" customFormat="1" x14ac:dyDescent="0.25">
      <c r="A574" s="132" t="s">
        <v>147</v>
      </c>
      <c r="B574" s="133"/>
      <c r="C574" s="133"/>
      <c r="D574" s="133"/>
      <c r="E574" s="133"/>
      <c r="F574" s="133"/>
      <c r="G574" s="133"/>
      <c r="H574" s="133"/>
      <c r="I574" s="133"/>
      <c r="J574" s="133"/>
      <c r="K574" s="133"/>
      <c r="L574" s="133"/>
      <c r="M574" s="133" t="s">
        <v>109</v>
      </c>
      <c r="N574" s="133"/>
      <c r="O574" s="133">
        <v>0.04</v>
      </c>
      <c r="P574" s="133"/>
      <c r="Q574" s="134">
        <v>1500</v>
      </c>
      <c r="R574" s="134"/>
      <c r="S574" s="134"/>
      <c r="T574" s="134">
        <f>+Q574*O574</f>
        <v>60</v>
      </c>
      <c r="U574" s="134"/>
      <c r="V574" s="135"/>
    </row>
    <row r="575" spans="1:22" s="34" customFormat="1" x14ac:dyDescent="0.25">
      <c r="A575" s="132" t="s">
        <v>151</v>
      </c>
      <c r="B575" s="133"/>
      <c r="C575" s="133"/>
      <c r="D575" s="133"/>
      <c r="E575" s="133"/>
      <c r="F575" s="133"/>
      <c r="G575" s="133"/>
      <c r="H575" s="133"/>
      <c r="I575" s="133"/>
      <c r="J575" s="133"/>
      <c r="K575" s="133"/>
      <c r="L575" s="133"/>
      <c r="M575" s="133" t="s">
        <v>117</v>
      </c>
      <c r="N575" s="133"/>
      <c r="O575" s="133">
        <v>0.04</v>
      </c>
      <c r="P575" s="133"/>
      <c r="Q575" s="134">
        <f>499900/5</f>
        <v>99980</v>
      </c>
      <c r="R575" s="134"/>
      <c r="S575" s="134"/>
      <c r="T575" s="134">
        <f>+Q575*O575</f>
        <v>3999.2000000000003</v>
      </c>
      <c r="U575" s="134"/>
      <c r="V575" s="135"/>
    </row>
    <row r="576" spans="1:22" s="34" customFormat="1" x14ac:dyDescent="0.25">
      <c r="A576" s="132"/>
      <c r="B576" s="133"/>
      <c r="C576" s="133"/>
      <c r="D576" s="133"/>
      <c r="E576" s="133"/>
      <c r="F576" s="133"/>
      <c r="G576" s="133"/>
      <c r="H576" s="133"/>
      <c r="I576" s="133"/>
      <c r="J576" s="133"/>
      <c r="K576" s="133"/>
      <c r="L576" s="133"/>
      <c r="M576" s="133"/>
      <c r="N576" s="133"/>
      <c r="O576" s="133"/>
      <c r="P576" s="133"/>
      <c r="Q576" s="133"/>
      <c r="R576" s="133"/>
      <c r="S576" s="133"/>
      <c r="T576" s="134"/>
      <c r="U576" s="134"/>
      <c r="V576" s="135"/>
    </row>
    <row r="577" spans="1:22" s="34" customFormat="1" x14ac:dyDescent="0.25">
      <c r="A577" s="136" t="s">
        <v>71</v>
      </c>
      <c r="B577" s="137"/>
      <c r="C577" s="137"/>
      <c r="D577" s="137"/>
      <c r="E577" s="137"/>
      <c r="F577" s="137"/>
      <c r="G577" s="137"/>
      <c r="H577" s="137"/>
      <c r="I577" s="137"/>
      <c r="J577" s="137"/>
      <c r="K577" s="137"/>
      <c r="L577" s="137"/>
      <c r="M577" s="137"/>
      <c r="N577" s="137"/>
      <c r="O577" s="137"/>
      <c r="P577" s="137"/>
      <c r="Q577" s="137"/>
      <c r="R577" s="137"/>
      <c r="S577" s="137"/>
      <c r="T577" s="134">
        <f>+T575+T574</f>
        <v>4059.2000000000003</v>
      </c>
      <c r="U577" s="134"/>
      <c r="V577" s="135"/>
    </row>
    <row r="578" spans="1:22" s="34" customFormat="1" x14ac:dyDescent="0.25">
      <c r="A578" s="19"/>
      <c r="B578" s="20"/>
      <c r="C578" s="20"/>
      <c r="D578" s="20"/>
      <c r="E578" s="20"/>
      <c r="F578" s="20"/>
      <c r="G578" s="20"/>
      <c r="H578" s="20"/>
      <c r="I578" s="20"/>
      <c r="J578" s="20"/>
      <c r="K578" s="20"/>
      <c r="L578" s="20"/>
      <c r="M578" s="20"/>
      <c r="N578" s="20"/>
      <c r="O578" s="20"/>
      <c r="P578" s="20"/>
      <c r="Q578" s="20"/>
      <c r="R578" s="20"/>
      <c r="S578" s="21"/>
      <c r="T578" s="22"/>
      <c r="U578" s="22"/>
      <c r="V578" s="23"/>
    </row>
    <row r="579" spans="1:22" s="34" customFormat="1" x14ac:dyDescent="0.25">
      <c r="A579" s="145" t="s">
        <v>75</v>
      </c>
      <c r="B579" s="146"/>
      <c r="C579" s="146"/>
      <c r="D579" s="146"/>
      <c r="E579" s="146"/>
      <c r="F579" s="146"/>
      <c r="G579" s="146"/>
      <c r="H579" s="146"/>
      <c r="I579" s="146"/>
      <c r="J579" s="146"/>
      <c r="K579" s="146"/>
      <c r="L579" s="146"/>
      <c r="M579" s="146"/>
      <c r="N579" s="146"/>
      <c r="O579" s="146"/>
      <c r="P579" s="146"/>
      <c r="Q579" s="146"/>
      <c r="R579" s="146"/>
      <c r="S579" s="146"/>
      <c r="T579" s="146"/>
      <c r="U579" s="146"/>
      <c r="V579" s="147"/>
    </row>
    <row r="580" spans="1:22" s="34" customFormat="1" x14ac:dyDescent="0.25">
      <c r="A580" s="132" t="s">
        <v>76</v>
      </c>
      <c r="B580" s="133"/>
      <c r="C580" s="133"/>
      <c r="D580" s="133"/>
      <c r="E580" s="133"/>
      <c r="F580" s="133"/>
      <c r="G580" s="133"/>
      <c r="H580" s="133"/>
      <c r="I580" s="133"/>
      <c r="J580" s="133"/>
      <c r="K580" s="133" t="s">
        <v>77</v>
      </c>
      <c r="L580" s="133"/>
      <c r="M580" s="133" t="s">
        <v>78</v>
      </c>
      <c r="N580" s="133"/>
      <c r="O580" s="133" t="s">
        <v>79</v>
      </c>
      <c r="P580" s="133"/>
      <c r="Q580" s="133"/>
      <c r="R580" s="133" t="s">
        <v>80</v>
      </c>
      <c r="S580" s="133"/>
      <c r="T580" s="134" t="s">
        <v>69</v>
      </c>
      <c r="U580" s="134"/>
      <c r="V580" s="135"/>
    </row>
    <row r="581" spans="1:22" s="34" customFormat="1" x14ac:dyDescent="0.25">
      <c r="A581" s="132"/>
      <c r="B581" s="133"/>
      <c r="C581" s="133"/>
      <c r="D581" s="133"/>
      <c r="E581" s="133"/>
      <c r="F581" s="133"/>
      <c r="G581" s="133"/>
      <c r="H581" s="133"/>
      <c r="I581" s="133"/>
      <c r="J581" s="133"/>
      <c r="K581" s="133"/>
      <c r="L581" s="133"/>
      <c r="M581" s="133"/>
      <c r="N581" s="133"/>
      <c r="O581" s="133"/>
      <c r="P581" s="133"/>
      <c r="Q581" s="133"/>
      <c r="R581" s="133"/>
      <c r="S581" s="133"/>
      <c r="T581" s="134"/>
      <c r="U581" s="134"/>
      <c r="V581" s="135"/>
    </row>
    <row r="582" spans="1:22" s="34" customFormat="1" x14ac:dyDescent="0.25">
      <c r="A582" s="132"/>
      <c r="B582" s="133"/>
      <c r="C582" s="133"/>
      <c r="D582" s="133"/>
      <c r="E582" s="133"/>
      <c r="F582" s="133"/>
      <c r="G582" s="133"/>
      <c r="H582" s="133"/>
      <c r="I582" s="133"/>
      <c r="J582" s="133"/>
      <c r="K582" s="133"/>
      <c r="L582" s="133"/>
      <c r="M582" s="133"/>
      <c r="N582" s="133"/>
      <c r="O582" s="133"/>
      <c r="P582" s="133"/>
      <c r="Q582" s="133"/>
      <c r="R582" s="133"/>
      <c r="S582" s="133"/>
      <c r="T582" s="134"/>
      <c r="U582" s="134"/>
      <c r="V582" s="135"/>
    </row>
    <row r="583" spans="1:22" s="34" customFormat="1" x14ac:dyDescent="0.25">
      <c r="A583" s="132"/>
      <c r="B583" s="133"/>
      <c r="C583" s="133"/>
      <c r="D583" s="133"/>
      <c r="E583" s="133"/>
      <c r="F583" s="133"/>
      <c r="G583" s="133"/>
      <c r="H583" s="133"/>
      <c r="I583" s="133"/>
      <c r="J583" s="133"/>
      <c r="K583" s="133"/>
      <c r="L583" s="133"/>
      <c r="M583" s="133"/>
      <c r="N583" s="133"/>
      <c r="O583" s="133"/>
      <c r="P583" s="133"/>
      <c r="Q583" s="133"/>
      <c r="R583" s="133"/>
      <c r="S583" s="133"/>
      <c r="T583" s="134"/>
      <c r="U583" s="134"/>
      <c r="V583" s="135"/>
    </row>
    <row r="584" spans="1:22" s="34" customFormat="1" x14ac:dyDescent="0.25">
      <c r="A584" s="136" t="s">
        <v>71</v>
      </c>
      <c r="B584" s="137"/>
      <c r="C584" s="137"/>
      <c r="D584" s="137"/>
      <c r="E584" s="137"/>
      <c r="F584" s="137"/>
      <c r="G584" s="137"/>
      <c r="H584" s="137"/>
      <c r="I584" s="137"/>
      <c r="J584" s="137"/>
      <c r="K584" s="137"/>
      <c r="L584" s="137"/>
      <c r="M584" s="137"/>
      <c r="N584" s="137"/>
      <c r="O584" s="137"/>
      <c r="P584" s="137"/>
      <c r="Q584" s="137"/>
      <c r="R584" s="137"/>
      <c r="S584" s="137"/>
      <c r="T584" s="134"/>
      <c r="U584" s="134"/>
      <c r="V584" s="135"/>
    </row>
    <row r="585" spans="1:22" s="34" customFormat="1" x14ac:dyDescent="0.25">
      <c r="A585" s="19"/>
      <c r="B585" s="20"/>
      <c r="C585" s="20"/>
      <c r="D585" s="20"/>
      <c r="E585" s="20"/>
      <c r="F585" s="20"/>
      <c r="G585" s="20"/>
      <c r="H585" s="20"/>
      <c r="I585" s="20"/>
      <c r="J585" s="20"/>
      <c r="K585" s="20"/>
      <c r="L585" s="20"/>
      <c r="M585" s="20"/>
      <c r="N585" s="20"/>
      <c r="O585" s="20"/>
      <c r="P585" s="20"/>
      <c r="Q585" s="20"/>
      <c r="R585" s="20"/>
      <c r="S585" s="21"/>
      <c r="T585" s="22"/>
      <c r="U585" s="22"/>
      <c r="V585" s="23"/>
    </row>
    <row r="586" spans="1:22" s="34" customFormat="1" x14ac:dyDescent="0.25">
      <c r="A586" s="145" t="s">
        <v>81</v>
      </c>
      <c r="B586" s="146"/>
      <c r="C586" s="146"/>
      <c r="D586" s="146"/>
      <c r="E586" s="146"/>
      <c r="F586" s="146"/>
      <c r="G586" s="146"/>
      <c r="H586" s="146"/>
      <c r="I586" s="146"/>
      <c r="J586" s="146"/>
      <c r="K586" s="146"/>
      <c r="L586" s="146"/>
      <c r="M586" s="146"/>
      <c r="N586" s="146"/>
      <c r="O586" s="146"/>
      <c r="P586" s="146"/>
      <c r="Q586" s="146"/>
      <c r="R586" s="146"/>
      <c r="S586" s="146"/>
      <c r="T586" s="146"/>
      <c r="U586" s="146"/>
      <c r="V586" s="147"/>
    </row>
    <row r="587" spans="1:22" s="34" customFormat="1" x14ac:dyDescent="0.25">
      <c r="A587" s="132" t="s">
        <v>82</v>
      </c>
      <c r="B587" s="133"/>
      <c r="C587" s="133"/>
      <c r="D587" s="133"/>
      <c r="E587" s="133"/>
      <c r="F587" s="133"/>
      <c r="G587" s="133"/>
      <c r="H587" s="133"/>
      <c r="I587" s="133"/>
      <c r="J587" s="133" t="s">
        <v>83</v>
      </c>
      <c r="K587" s="133"/>
      <c r="L587" s="133" t="s">
        <v>84</v>
      </c>
      <c r="M587" s="133"/>
      <c r="N587" s="133" t="s">
        <v>85</v>
      </c>
      <c r="O587" s="133"/>
      <c r="P587" s="133"/>
      <c r="Q587" s="133" t="s">
        <v>68</v>
      </c>
      <c r="R587" s="133"/>
      <c r="S587" s="133"/>
      <c r="T587" s="134" t="s">
        <v>69</v>
      </c>
      <c r="U587" s="134"/>
      <c r="V587" s="135"/>
    </row>
    <row r="588" spans="1:22" s="34" customFormat="1" x14ac:dyDescent="0.25">
      <c r="A588" s="132" t="s">
        <v>86</v>
      </c>
      <c r="B588" s="133"/>
      <c r="C588" s="133"/>
      <c r="D588" s="133"/>
      <c r="E588" s="133"/>
      <c r="F588" s="133"/>
      <c r="G588" s="133"/>
      <c r="H588" s="133"/>
      <c r="I588" s="133"/>
      <c r="J588" s="148">
        <f>+J479</f>
        <v>171314.64448972844</v>
      </c>
      <c r="K588" s="133"/>
      <c r="L588" s="149">
        <v>1.8157000000000001</v>
      </c>
      <c r="M588" s="149"/>
      <c r="N588" s="134">
        <f>+(L588*J588)/8</f>
        <v>38881.999999999993</v>
      </c>
      <c r="O588" s="134"/>
      <c r="P588" s="134"/>
      <c r="Q588" s="133">
        <v>0.216</v>
      </c>
      <c r="R588" s="133"/>
      <c r="S588" s="133"/>
      <c r="T588" s="134">
        <f>+Q588*N588</f>
        <v>8398.5119999999988</v>
      </c>
      <c r="U588" s="134"/>
      <c r="V588" s="135"/>
    </row>
    <row r="589" spans="1:22" s="34" customFormat="1" x14ac:dyDescent="0.25">
      <c r="A589" s="132"/>
      <c r="B589" s="133"/>
      <c r="C589" s="133"/>
      <c r="D589" s="133"/>
      <c r="E589" s="133"/>
      <c r="F589" s="133"/>
      <c r="G589" s="133"/>
      <c r="H589" s="133"/>
      <c r="I589" s="133"/>
      <c r="J589" s="133"/>
      <c r="K589" s="133"/>
      <c r="L589" s="133"/>
      <c r="M589" s="133"/>
      <c r="N589" s="133"/>
      <c r="O589" s="133"/>
      <c r="P589" s="133"/>
      <c r="Q589" s="133"/>
      <c r="R589" s="133"/>
      <c r="S589" s="133"/>
      <c r="T589" s="134"/>
      <c r="U589" s="134"/>
      <c r="V589" s="135"/>
    </row>
    <row r="590" spans="1:22" s="34" customFormat="1" x14ac:dyDescent="0.25">
      <c r="A590" s="132"/>
      <c r="B590" s="133"/>
      <c r="C590" s="133"/>
      <c r="D590" s="133"/>
      <c r="E590" s="133"/>
      <c r="F590" s="133"/>
      <c r="G590" s="133"/>
      <c r="H590" s="133"/>
      <c r="I590" s="133"/>
      <c r="J590" s="133"/>
      <c r="K590" s="133"/>
      <c r="L590" s="133"/>
      <c r="M590" s="133"/>
      <c r="N590" s="133"/>
      <c r="O590" s="133"/>
      <c r="P590" s="133"/>
      <c r="Q590" s="133"/>
      <c r="R590" s="133"/>
      <c r="S590" s="133"/>
      <c r="T590" s="134"/>
      <c r="U590" s="134"/>
      <c r="V590" s="135"/>
    </row>
    <row r="591" spans="1:22" s="34" customFormat="1" x14ac:dyDescent="0.25">
      <c r="A591" s="136" t="s">
        <v>71</v>
      </c>
      <c r="B591" s="137"/>
      <c r="C591" s="137"/>
      <c r="D591" s="137"/>
      <c r="E591" s="137"/>
      <c r="F591" s="137"/>
      <c r="G591" s="137"/>
      <c r="H591" s="137"/>
      <c r="I591" s="137"/>
      <c r="J591" s="137"/>
      <c r="K591" s="137"/>
      <c r="L591" s="137"/>
      <c r="M591" s="137"/>
      <c r="N591" s="137"/>
      <c r="O591" s="137"/>
      <c r="P591" s="137"/>
      <c r="Q591" s="137"/>
      <c r="R591" s="137"/>
      <c r="S591" s="137"/>
      <c r="T591" s="134">
        <f>+T588</f>
        <v>8398.5119999999988</v>
      </c>
      <c r="U591" s="134"/>
      <c r="V591" s="135"/>
    </row>
    <row r="592" spans="1:22" s="43" customFormat="1" x14ac:dyDescent="0.2">
      <c r="A592" s="136" t="s">
        <v>15</v>
      </c>
      <c r="B592" s="137"/>
      <c r="C592" s="137"/>
      <c r="D592" s="137"/>
      <c r="E592" s="137"/>
      <c r="F592" s="137"/>
      <c r="G592" s="137"/>
      <c r="H592" s="137"/>
      <c r="I592" s="137"/>
      <c r="J592" s="137"/>
      <c r="K592" s="137"/>
      <c r="L592" s="137"/>
      <c r="M592" s="137"/>
      <c r="N592" s="137"/>
      <c r="O592" s="137"/>
      <c r="P592" s="137"/>
      <c r="Q592" s="137"/>
      <c r="R592" s="137"/>
      <c r="S592" s="137"/>
      <c r="T592" s="134">
        <f>ROUND(T591+T584+T577+T570,0)</f>
        <v>13150</v>
      </c>
      <c r="U592" s="134"/>
      <c r="V592" s="135"/>
    </row>
    <row r="593" spans="1:22" s="43" customFormat="1" x14ac:dyDescent="0.2">
      <c r="A593" s="44" t="s">
        <v>87</v>
      </c>
      <c r="B593" s="45">
        <f>+'[1]CARGA PRESTACIONAL'!$E$40</f>
        <v>0.29949999999999999</v>
      </c>
      <c r="C593" s="46"/>
      <c r="D593" s="47"/>
      <c r="E593" s="48"/>
      <c r="F593" s="46"/>
      <c r="G593" s="46"/>
      <c r="H593" s="46"/>
      <c r="I593" s="46"/>
      <c r="J593" s="46"/>
      <c r="K593" s="46"/>
      <c r="L593" s="46"/>
      <c r="M593" s="47"/>
      <c r="N593" s="18"/>
      <c r="O593" s="18"/>
      <c r="P593" s="18"/>
      <c r="Q593" s="18"/>
      <c r="R593" s="18"/>
      <c r="S593" s="18" t="s">
        <v>19</v>
      </c>
      <c r="T593" s="134">
        <f>+T592*B593</f>
        <v>3938.4249999999997</v>
      </c>
      <c r="U593" s="134"/>
      <c r="V593" s="135"/>
    </row>
    <row r="594" spans="1:22" s="43" customFormat="1" x14ac:dyDescent="0.2">
      <c r="A594" s="138" t="s">
        <v>88</v>
      </c>
      <c r="B594" s="139"/>
      <c r="C594" s="139"/>
      <c r="D594" s="139"/>
      <c r="E594" s="139"/>
      <c r="F594" s="139"/>
      <c r="G594" s="139"/>
      <c r="H594" s="139"/>
      <c r="I594" s="139"/>
      <c r="J594" s="139"/>
      <c r="K594" s="139"/>
      <c r="L594" s="139"/>
      <c r="M594" s="139"/>
      <c r="N594" s="139"/>
      <c r="O594" s="139"/>
      <c r="P594" s="139"/>
      <c r="Q594" s="139"/>
      <c r="R594" s="139"/>
      <c r="S594" s="139"/>
      <c r="T594" s="140">
        <f>+T593+T592</f>
        <v>17088.424999999999</v>
      </c>
      <c r="U594" s="140"/>
      <c r="V594" s="141"/>
    </row>
    <row r="595" spans="1:22" s="43" customFormat="1" x14ac:dyDescent="0.2">
      <c r="A595" s="138" t="s">
        <v>89</v>
      </c>
      <c r="B595" s="139"/>
      <c r="C595" s="139"/>
      <c r="D595" s="139"/>
      <c r="E595" s="139"/>
      <c r="F595" s="139"/>
      <c r="G595" s="139"/>
      <c r="H595" s="139"/>
      <c r="I595" s="139"/>
      <c r="J595" s="139"/>
      <c r="K595" s="139"/>
      <c r="L595" s="139"/>
      <c r="M595" s="139"/>
      <c r="N595" s="139"/>
      <c r="O595" s="139"/>
      <c r="P595" s="139"/>
      <c r="Q595" s="139"/>
      <c r="R595" s="139"/>
      <c r="S595" s="139"/>
      <c r="T595" s="140">
        <f>ROUND(T594*T563,0)</f>
        <v>375945</v>
      </c>
      <c r="U595" s="140"/>
      <c r="V595" s="141"/>
    </row>
    <row r="596" spans="1:22" s="43" customFormat="1" x14ac:dyDescent="0.2">
      <c r="A596" s="49"/>
      <c r="B596" s="29"/>
      <c r="C596" s="29"/>
      <c r="D596" s="29"/>
      <c r="E596" s="29"/>
      <c r="F596" s="29"/>
      <c r="G596" s="29"/>
      <c r="H596" s="29"/>
      <c r="I596" s="29"/>
      <c r="J596" s="29"/>
      <c r="K596" s="29"/>
      <c r="L596" s="29"/>
      <c r="M596" s="29"/>
      <c r="N596" s="29"/>
      <c r="O596" s="29"/>
      <c r="P596" s="29"/>
      <c r="Q596" s="29"/>
      <c r="R596" s="29"/>
      <c r="S596" s="29"/>
      <c r="T596" s="50"/>
      <c r="U596" s="50"/>
      <c r="V596" s="51"/>
    </row>
    <row r="597" spans="1:22" s="34" customFormat="1" ht="43.5" customHeight="1" x14ac:dyDescent="0.25">
      <c r="A597" s="142" t="s">
        <v>121</v>
      </c>
      <c r="B597" s="143"/>
      <c r="C597" s="143"/>
      <c r="D597" s="143"/>
      <c r="E597" s="143"/>
      <c r="F597" s="143"/>
      <c r="G597" s="143"/>
      <c r="H597" s="143"/>
      <c r="I597" s="143"/>
      <c r="J597" s="143"/>
      <c r="K597" s="143"/>
      <c r="L597" s="143"/>
      <c r="M597" s="143"/>
      <c r="N597" s="143"/>
      <c r="O597" s="143"/>
      <c r="P597" s="143"/>
      <c r="Q597" s="143"/>
      <c r="R597" s="143"/>
      <c r="S597" s="143"/>
      <c r="T597" s="143"/>
      <c r="U597" s="143"/>
      <c r="V597" s="144"/>
    </row>
    <row r="598" spans="1:22" s="34" customFormat="1" x14ac:dyDescent="0.25">
      <c r="A598" s="24"/>
      <c r="B598" s="25"/>
      <c r="C598" s="25"/>
      <c r="D598" s="25"/>
      <c r="E598" s="25"/>
      <c r="F598" s="25"/>
      <c r="G598" s="25"/>
      <c r="H598" s="25"/>
      <c r="I598" s="25"/>
      <c r="J598" s="25"/>
      <c r="K598" s="25"/>
      <c r="L598" s="25"/>
      <c r="M598" s="25"/>
      <c r="N598" s="25"/>
      <c r="O598" s="25"/>
      <c r="P598" s="25"/>
      <c r="Q598" s="25"/>
      <c r="R598" s="25"/>
      <c r="S598" s="26"/>
      <c r="T598" s="27"/>
      <c r="U598" s="27"/>
      <c r="V598" s="28"/>
    </row>
    <row r="599" spans="1:22" s="34" customFormat="1" ht="46.5" customHeight="1" x14ac:dyDescent="0.25">
      <c r="A599" s="24"/>
      <c r="B599" s="25"/>
      <c r="C599" s="25"/>
      <c r="D599" s="29"/>
      <c r="E599" s="30" t="s">
        <v>90</v>
      </c>
      <c r="F599" s="54"/>
      <c r="G599" s="54"/>
      <c r="H599" s="54"/>
      <c r="I599" s="54"/>
      <c r="J599" s="54"/>
      <c r="K599" s="54"/>
      <c r="L599" s="54"/>
      <c r="M599" s="55"/>
      <c r="N599" s="25"/>
      <c r="O599" s="25"/>
      <c r="P599" s="25"/>
      <c r="Q599" s="25"/>
      <c r="R599" s="25"/>
      <c r="S599" s="26"/>
      <c r="T599" s="27"/>
      <c r="U599" s="27"/>
      <c r="V599" s="28"/>
    </row>
    <row r="600" spans="1:22" s="34" customFormat="1" x14ac:dyDescent="0.25">
      <c r="A600" s="24"/>
      <c r="B600" s="25"/>
      <c r="C600" s="25"/>
      <c r="D600" s="25"/>
      <c r="E600" s="131" t="s">
        <v>105</v>
      </c>
      <c r="F600" s="131"/>
      <c r="G600" s="131"/>
      <c r="H600" s="131"/>
      <c r="I600" s="131"/>
      <c r="J600" s="131"/>
      <c r="K600" s="131"/>
      <c r="L600" s="131"/>
      <c r="M600" s="131"/>
      <c r="N600" s="57"/>
      <c r="O600" s="57"/>
      <c r="P600" s="25"/>
      <c r="Q600" s="25"/>
      <c r="R600" s="25"/>
      <c r="S600" s="26"/>
      <c r="T600" s="27"/>
      <c r="U600" s="27"/>
      <c r="V600" s="28"/>
    </row>
    <row r="601" spans="1:22" s="34" customFormat="1" x14ac:dyDescent="0.25">
      <c r="A601" s="24"/>
      <c r="B601" s="25"/>
      <c r="C601" s="25"/>
      <c r="D601" s="25"/>
      <c r="E601" s="131"/>
      <c r="F601" s="131"/>
      <c r="G601" s="131"/>
      <c r="H601" s="131"/>
      <c r="I601" s="131"/>
      <c r="J601" s="131"/>
      <c r="K601" s="131"/>
      <c r="L601" s="131"/>
      <c r="M601" s="131"/>
      <c r="N601" s="57"/>
      <c r="O601" s="57"/>
      <c r="P601" s="25"/>
      <c r="Q601" s="25"/>
      <c r="R601" s="25"/>
      <c r="S601" s="26"/>
      <c r="T601" s="27"/>
      <c r="U601" s="27"/>
      <c r="V601" s="28"/>
    </row>
    <row r="602" spans="1:22" s="34" customFormat="1" ht="14.25" thickBot="1" x14ac:dyDescent="0.3">
      <c r="A602" s="58"/>
      <c r="B602" s="59"/>
      <c r="C602" s="59"/>
      <c r="D602" s="59"/>
      <c r="E602" s="59"/>
      <c r="F602" s="60"/>
      <c r="G602" s="60"/>
      <c r="H602" s="60"/>
      <c r="I602" s="60"/>
      <c r="J602" s="60"/>
      <c r="K602" s="60"/>
      <c r="L602" s="59"/>
      <c r="M602" s="59"/>
      <c r="N602" s="59"/>
      <c r="O602" s="59"/>
      <c r="P602" s="59"/>
      <c r="Q602" s="59"/>
      <c r="R602" s="59"/>
      <c r="S602" s="59"/>
      <c r="T602" s="61"/>
      <c r="U602" s="61"/>
      <c r="V602" s="62"/>
    </row>
    <row r="603" spans="1:22" s="34" customFormat="1" x14ac:dyDescent="0.25">
      <c r="A603" s="38"/>
      <c r="B603" s="39"/>
      <c r="C603" s="39"/>
      <c r="D603" s="39"/>
      <c r="E603" s="39"/>
      <c r="F603" s="40"/>
      <c r="G603" s="40"/>
      <c r="H603" s="40"/>
      <c r="I603" s="40"/>
      <c r="J603" s="40"/>
      <c r="K603" s="40"/>
      <c r="L603" s="39"/>
      <c r="M603" s="39"/>
      <c r="N603" s="39"/>
      <c r="O603" s="39"/>
      <c r="P603" s="39"/>
      <c r="Q603" s="39"/>
      <c r="R603" s="39"/>
      <c r="S603" s="39"/>
      <c r="T603" s="68"/>
      <c r="U603" s="68"/>
      <c r="V603" s="77"/>
    </row>
    <row r="604" spans="1:22" ht="14.25" thickBot="1" x14ac:dyDescent="0.3"/>
    <row r="605" spans="1:22" s="32" customFormat="1" ht="30" customHeight="1" x14ac:dyDescent="0.25">
      <c r="A605" s="154"/>
      <c r="B605" s="155"/>
      <c r="C605" s="155"/>
      <c r="D605" s="156"/>
      <c r="E605" s="163" t="s">
        <v>92</v>
      </c>
      <c r="F605" s="164"/>
      <c r="G605" s="164"/>
      <c r="H605" s="164"/>
      <c r="I605" s="164"/>
      <c r="J605" s="164"/>
      <c r="K605" s="164"/>
      <c r="L605" s="164"/>
      <c r="M605" s="164"/>
      <c r="N605" s="164"/>
      <c r="O605" s="164"/>
      <c r="P605" s="164"/>
      <c r="Q605" s="164"/>
      <c r="R605" s="164"/>
      <c r="S605" s="165"/>
      <c r="T605" s="169" t="s">
        <v>47</v>
      </c>
      <c r="U605" s="170"/>
      <c r="V605" s="171"/>
    </row>
    <row r="606" spans="1:22" s="32" customFormat="1" ht="30" customHeight="1" thickBot="1" x14ac:dyDescent="0.3">
      <c r="A606" s="157"/>
      <c r="B606" s="158"/>
      <c r="C606" s="158"/>
      <c r="D606" s="159"/>
      <c r="E606" s="166"/>
      <c r="F606" s="167"/>
      <c r="G606" s="167"/>
      <c r="H606" s="167"/>
      <c r="I606" s="167"/>
      <c r="J606" s="167"/>
      <c r="K606" s="167"/>
      <c r="L606" s="167"/>
      <c r="M606" s="167"/>
      <c r="N606" s="167"/>
      <c r="O606" s="167"/>
      <c r="P606" s="167"/>
      <c r="Q606" s="167"/>
      <c r="R606" s="167"/>
      <c r="S606" s="168"/>
      <c r="T606" s="172"/>
      <c r="U606" s="173"/>
      <c r="V606" s="174"/>
    </row>
    <row r="607" spans="1:22" s="32" customFormat="1" ht="5.0999999999999996" customHeight="1" thickBot="1" x14ac:dyDescent="0.25">
      <c r="A607" s="157"/>
      <c r="B607" s="158"/>
      <c r="C607" s="158"/>
      <c r="D607" s="159"/>
      <c r="E607" s="175"/>
      <c r="F607" s="176"/>
      <c r="G607" s="176"/>
      <c r="H607" s="176"/>
      <c r="I607" s="176"/>
      <c r="J607" s="176"/>
      <c r="K607" s="176"/>
      <c r="L607" s="176"/>
      <c r="M607" s="176"/>
      <c r="N607" s="176"/>
      <c r="O607" s="176"/>
      <c r="P607" s="176"/>
      <c r="Q607" s="176"/>
      <c r="R607" s="176"/>
      <c r="S607" s="176"/>
      <c r="T607" s="176"/>
      <c r="U607" s="176"/>
      <c r="V607" s="177"/>
    </row>
    <row r="608" spans="1:22" s="32" customFormat="1" ht="24.95" customHeight="1" thickBot="1" x14ac:dyDescent="0.3">
      <c r="A608" s="157"/>
      <c r="B608" s="158"/>
      <c r="C608" s="158"/>
      <c r="D608" s="159"/>
      <c r="E608" s="178" t="s">
        <v>48</v>
      </c>
      <c r="F608" s="179"/>
      <c r="G608" s="179"/>
      <c r="H608" s="179"/>
      <c r="I608" s="179"/>
      <c r="J608" s="179"/>
      <c r="K608" s="179"/>
      <c r="L608" s="179"/>
      <c r="M608" s="179"/>
      <c r="N608" s="179"/>
      <c r="O608" s="179"/>
      <c r="P608" s="179"/>
      <c r="Q608" s="179"/>
      <c r="R608" s="179"/>
      <c r="S608" s="179"/>
      <c r="T608" s="179"/>
      <c r="U608" s="179"/>
      <c r="V608" s="180"/>
    </row>
    <row r="609" spans="1:39" s="32" customFormat="1" ht="5.0999999999999996" customHeight="1" thickBot="1" x14ac:dyDescent="0.3">
      <c r="A609" s="160"/>
      <c r="B609" s="161"/>
      <c r="C609" s="161"/>
      <c r="D609" s="162"/>
      <c r="E609" s="181"/>
      <c r="F609" s="182"/>
      <c r="G609" s="182"/>
      <c r="H609" s="182"/>
      <c r="I609" s="182"/>
      <c r="J609" s="182"/>
      <c r="K609" s="182"/>
      <c r="L609" s="182"/>
      <c r="M609" s="182"/>
      <c r="N609" s="182"/>
      <c r="O609" s="182"/>
      <c r="P609" s="182"/>
      <c r="Q609" s="182"/>
      <c r="R609" s="182"/>
      <c r="S609" s="182"/>
      <c r="T609" s="182"/>
      <c r="U609" s="182"/>
      <c r="V609" s="183"/>
    </row>
    <row r="610" spans="1:39" s="34" customFormat="1" x14ac:dyDescent="0.25">
      <c r="A610" s="211" t="s">
        <v>49</v>
      </c>
      <c r="B610" s="212"/>
      <c r="C610" s="212"/>
      <c r="D610" s="212"/>
      <c r="E610" s="212"/>
      <c r="F610" s="212"/>
      <c r="G610" s="212"/>
      <c r="H610" s="212"/>
      <c r="I610" s="212"/>
      <c r="J610" s="212"/>
      <c r="K610" s="212"/>
      <c r="L610" s="212"/>
      <c r="M610" s="212"/>
      <c r="N610" s="212"/>
      <c r="O610" s="212"/>
      <c r="P610" s="212"/>
      <c r="Q610" s="212"/>
      <c r="R610" s="212"/>
      <c r="S610" s="212"/>
      <c r="T610" s="212"/>
      <c r="U610" s="212"/>
      <c r="V610" s="213"/>
      <c r="AE610" s="35"/>
      <c r="AF610" s="35"/>
      <c r="AG610" s="35"/>
      <c r="AH610" s="35"/>
      <c r="AI610" s="35"/>
      <c r="AJ610" s="35"/>
      <c r="AK610" s="35"/>
      <c r="AL610" s="35"/>
      <c r="AM610" s="35"/>
    </row>
    <row r="611" spans="1:39" s="34" customFormat="1" x14ac:dyDescent="0.25">
      <c r="A611" s="184" t="s">
        <v>50</v>
      </c>
      <c r="B611" s="185"/>
      <c r="C611" s="185"/>
      <c r="D611" s="185"/>
      <c r="E611" s="36" t="s">
        <v>51</v>
      </c>
      <c r="F611" s="37"/>
      <c r="G611" s="37"/>
      <c r="H611" s="37"/>
      <c r="I611" s="37"/>
      <c r="J611" s="186" t="s">
        <v>52</v>
      </c>
      <c r="K611" s="186"/>
      <c r="L611" s="186"/>
      <c r="M611" s="186"/>
      <c r="N611" s="186"/>
      <c r="O611" s="186"/>
      <c r="P611" s="186" t="s">
        <v>53</v>
      </c>
      <c r="Q611" s="186"/>
      <c r="R611" s="186"/>
      <c r="S611" s="186"/>
      <c r="T611" s="186"/>
      <c r="U611" s="186"/>
      <c r="V611" s="187"/>
      <c r="AE611" s="35"/>
      <c r="AF611" s="35"/>
      <c r="AG611" s="35"/>
      <c r="AH611" s="35"/>
      <c r="AI611" s="35"/>
      <c r="AJ611" s="35"/>
      <c r="AK611" s="35"/>
      <c r="AL611" s="35"/>
      <c r="AM611" s="35"/>
    </row>
    <row r="612" spans="1:39" s="34" customFormat="1" ht="30.75" customHeight="1" x14ac:dyDescent="0.25">
      <c r="A612" s="188" t="s">
        <v>54</v>
      </c>
      <c r="B612" s="189"/>
      <c r="C612" s="189"/>
      <c r="D612" s="190"/>
      <c r="E612" s="191" t="s">
        <v>24</v>
      </c>
      <c r="F612" s="191"/>
      <c r="G612" s="191"/>
      <c r="H612" s="191"/>
      <c r="I612" s="191"/>
      <c r="J612" s="191"/>
      <c r="K612" s="191"/>
      <c r="L612" s="191"/>
      <c r="M612" s="191"/>
      <c r="N612" s="191"/>
      <c r="O612" s="191"/>
      <c r="P612" s="191"/>
      <c r="Q612" s="191"/>
      <c r="R612" s="191"/>
      <c r="S612" s="191"/>
      <c r="T612" s="191"/>
      <c r="U612" s="191"/>
      <c r="V612" s="192"/>
    </row>
    <row r="613" spans="1:39" s="34" customFormat="1" x14ac:dyDescent="0.25">
      <c r="A613" s="193" t="s">
        <v>55</v>
      </c>
      <c r="B613" s="194"/>
      <c r="C613" s="194"/>
      <c r="D613" s="194"/>
      <c r="E613" s="195"/>
      <c r="F613" s="195"/>
      <c r="G613" s="195"/>
      <c r="H613" s="195"/>
      <c r="I613" s="195"/>
      <c r="J613" s="195"/>
      <c r="K613" s="195"/>
      <c r="L613" s="195"/>
      <c r="M613" s="195"/>
      <c r="N613" s="195"/>
      <c r="O613" s="195"/>
      <c r="P613" s="195"/>
      <c r="Q613" s="195"/>
      <c r="R613" s="195"/>
      <c r="S613" s="195"/>
      <c r="T613" s="195"/>
      <c r="U613" s="195"/>
      <c r="V613" s="196"/>
    </row>
    <row r="614" spans="1:39" s="34" customFormat="1" x14ac:dyDescent="0.25">
      <c r="A614" s="193" t="s">
        <v>56</v>
      </c>
      <c r="B614" s="194"/>
      <c r="C614" s="194"/>
      <c r="D614" s="194"/>
      <c r="E614" s="195"/>
      <c r="F614" s="195"/>
      <c r="G614" s="195"/>
      <c r="H614" s="195"/>
      <c r="I614" s="195"/>
      <c r="J614" s="195"/>
      <c r="K614" s="195"/>
      <c r="L614" s="195"/>
      <c r="M614" s="195"/>
      <c r="N614" s="195"/>
      <c r="O614" s="195"/>
      <c r="P614" s="195"/>
      <c r="Q614" s="195"/>
      <c r="R614" s="195"/>
      <c r="S614" s="195"/>
      <c r="T614" s="195"/>
      <c r="U614" s="195"/>
      <c r="V614" s="196"/>
    </row>
    <row r="615" spans="1:39" s="34" customFormat="1" x14ac:dyDescent="0.25">
      <c r="A615" s="193" t="s">
        <v>57</v>
      </c>
      <c r="B615" s="194"/>
      <c r="C615" s="194"/>
      <c r="D615" s="194"/>
      <c r="E615" s="195"/>
      <c r="F615" s="195"/>
      <c r="G615" s="195"/>
      <c r="H615" s="195"/>
      <c r="I615" s="195"/>
      <c r="J615" s="195"/>
      <c r="K615" s="195"/>
      <c r="L615" s="195"/>
      <c r="M615" s="195"/>
      <c r="N615" s="195"/>
      <c r="O615" s="195"/>
      <c r="P615" s="195"/>
      <c r="Q615" s="195"/>
      <c r="R615" s="195"/>
      <c r="S615" s="195"/>
      <c r="T615" s="195"/>
      <c r="U615" s="195"/>
      <c r="V615" s="196"/>
    </row>
    <row r="616" spans="1:39" s="34" customFormat="1" x14ac:dyDescent="0.25">
      <c r="A616" s="38"/>
      <c r="B616" s="39"/>
      <c r="C616" s="39"/>
      <c r="D616" s="40"/>
      <c r="E616" s="40"/>
      <c r="F616" s="40"/>
      <c r="G616" s="40"/>
      <c r="H616" s="40"/>
      <c r="I616" s="40"/>
      <c r="J616" s="40"/>
      <c r="K616" s="40"/>
      <c r="L616" s="40"/>
      <c r="M616" s="40"/>
      <c r="N616" s="40"/>
      <c r="O616" s="40"/>
      <c r="P616" s="40"/>
      <c r="Q616" s="40"/>
      <c r="R616" s="40"/>
      <c r="S616" s="40"/>
      <c r="T616" s="27"/>
      <c r="U616" s="27"/>
      <c r="V616" s="28"/>
    </row>
    <row r="617" spans="1:39" s="34" customFormat="1" x14ac:dyDescent="0.25">
      <c r="A617" s="150" t="s">
        <v>58</v>
      </c>
      <c r="B617" s="151"/>
      <c r="C617" s="151"/>
      <c r="D617" s="151"/>
      <c r="E617" s="151"/>
      <c r="F617" s="151"/>
      <c r="G617" s="151"/>
      <c r="H617" s="151"/>
      <c r="I617" s="151"/>
      <c r="J617" s="151"/>
      <c r="K617" s="151"/>
      <c r="L617" s="151"/>
      <c r="M617" s="151"/>
      <c r="N617" s="151"/>
      <c r="O617" s="151"/>
      <c r="P617" s="151"/>
      <c r="Q617" s="151"/>
      <c r="R617" s="151"/>
      <c r="S617" s="151"/>
      <c r="T617" s="151"/>
      <c r="U617" s="151"/>
      <c r="V617" s="197"/>
    </row>
    <row r="618" spans="1:39" s="34" customFormat="1" x14ac:dyDescent="0.25">
      <c r="A618" s="198" t="s">
        <v>59</v>
      </c>
      <c r="B618" s="199"/>
      <c r="C618" s="199" t="s">
        <v>60</v>
      </c>
      <c r="D618" s="199"/>
      <c r="E618" s="199"/>
      <c r="F618" s="199"/>
      <c r="G618" s="199"/>
      <c r="H618" s="199"/>
      <c r="I618" s="199"/>
      <c r="J618" s="199"/>
      <c r="K618" s="199"/>
      <c r="L618" s="199"/>
      <c r="M618" s="199"/>
      <c r="N618" s="199"/>
      <c r="O618" s="199"/>
      <c r="P618" s="199"/>
      <c r="Q618" s="199"/>
      <c r="R618" s="199" t="s">
        <v>61</v>
      </c>
      <c r="S618" s="199"/>
      <c r="T618" s="200" t="s">
        <v>62</v>
      </c>
      <c r="U618" s="200"/>
      <c r="V618" s="201"/>
    </row>
    <row r="619" spans="1:39" s="34" customFormat="1" ht="16.5" customHeight="1" x14ac:dyDescent="0.25">
      <c r="A619" s="202">
        <v>7.5</v>
      </c>
      <c r="B619" s="203"/>
      <c r="C619" s="204" t="str">
        <f>+'OFERTA ECONOMICA'!B100</f>
        <v>CONCRETO DE 3000 PSI PARA VIGUETAS Y COLUMNETAS</v>
      </c>
      <c r="D619" s="205"/>
      <c r="E619" s="205"/>
      <c r="F619" s="205"/>
      <c r="G619" s="205"/>
      <c r="H619" s="205"/>
      <c r="I619" s="205"/>
      <c r="J619" s="205"/>
      <c r="K619" s="205"/>
      <c r="L619" s="205"/>
      <c r="M619" s="205"/>
      <c r="N619" s="205"/>
      <c r="O619" s="205"/>
      <c r="P619" s="205"/>
      <c r="Q619" s="205"/>
      <c r="R619" s="205" t="s">
        <v>91</v>
      </c>
      <c r="S619" s="205"/>
      <c r="T619" s="206">
        <f>+'OFERTA ECONOMICA'!C100</f>
        <v>0.16199923645293107</v>
      </c>
      <c r="U619" s="206"/>
      <c r="V619" s="207"/>
    </row>
    <row r="620" spans="1:39" s="34" customFormat="1" x14ac:dyDescent="0.25">
      <c r="A620" s="41"/>
      <c r="B620" s="40"/>
      <c r="C620" s="40"/>
      <c r="D620" s="40"/>
      <c r="E620" s="40"/>
      <c r="F620" s="40"/>
      <c r="G620" s="40"/>
      <c r="H620" s="40"/>
      <c r="I620" s="40"/>
      <c r="J620" s="40"/>
      <c r="K620" s="40"/>
      <c r="L620" s="40"/>
      <c r="M620" s="40"/>
      <c r="N620" s="40"/>
      <c r="O620" s="40"/>
      <c r="P620" s="40"/>
      <c r="Q620" s="40"/>
      <c r="R620" s="40"/>
      <c r="S620" s="40"/>
      <c r="T620" s="27"/>
      <c r="U620" s="27"/>
      <c r="V620" s="28"/>
    </row>
    <row r="621" spans="1:39" s="34" customFormat="1" x14ac:dyDescent="0.25">
      <c r="A621" s="145" t="s">
        <v>64</v>
      </c>
      <c r="B621" s="146"/>
      <c r="C621" s="146"/>
      <c r="D621" s="146"/>
      <c r="E621" s="146"/>
      <c r="F621" s="146"/>
      <c r="G621" s="146"/>
      <c r="H621" s="146"/>
      <c r="I621" s="146"/>
      <c r="J621" s="146"/>
      <c r="K621" s="146"/>
      <c r="L621" s="146"/>
      <c r="M621" s="146"/>
      <c r="N621" s="146"/>
      <c r="O621" s="146"/>
      <c r="P621" s="146"/>
      <c r="Q621" s="146"/>
      <c r="R621" s="146"/>
      <c r="S621" s="146"/>
      <c r="T621" s="146"/>
      <c r="U621" s="146"/>
      <c r="V621" s="147"/>
    </row>
    <row r="622" spans="1:39" s="34" customFormat="1" x14ac:dyDescent="0.25">
      <c r="A622" s="150" t="s">
        <v>60</v>
      </c>
      <c r="B622" s="151"/>
      <c r="C622" s="151"/>
      <c r="D622" s="151"/>
      <c r="E622" s="151"/>
      <c r="F622" s="151"/>
      <c r="G622" s="152"/>
      <c r="H622" s="208" t="s">
        <v>65</v>
      </c>
      <c r="I622" s="151"/>
      <c r="J622" s="152"/>
      <c r="K622" s="208" t="s">
        <v>66</v>
      </c>
      <c r="L622" s="151"/>
      <c r="M622" s="151"/>
      <c r="N622" s="152"/>
      <c r="O622" s="208" t="s">
        <v>67</v>
      </c>
      <c r="P622" s="151"/>
      <c r="Q622" s="152"/>
      <c r="R622" s="208" t="s">
        <v>68</v>
      </c>
      <c r="S622" s="152"/>
      <c r="T622" s="220" t="s">
        <v>69</v>
      </c>
      <c r="U622" s="221"/>
      <c r="V622" s="222"/>
    </row>
    <row r="623" spans="1:39" s="34" customFormat="1" x14ac:dyDescent="0.25">
      <c r="A623" s="132" t="s">
        <v>139</v>
      </c>
      <c r="B623" s="133"/>
      <c r="C623" s="133"/>
      <c r="D623" s="133"/>
      <c r="E623" s="133"/>
      <c r="F623" s="133"/>
      <c r="G623" s="133"/>
      <c r="H623" s="133"/>
      <c r="I623" s="133"/>
      <c r="J623" s="133"/>
      <c r="K623" s="133"/>
      <c r="L623" s="133"/>
      <c r="M623" s="133"/>
      <c r="N623" s="133"/>
      <c r="O623" s="153">
        <f>110214/8</f>
        <v>13776.75</v>
      </c>
      <c r="P623" s="153"/>
      <c r="Q623" s="153"/>
      <c r="R623" s="210">
        <v>1.04</v>
      </c>
      <c r="S623" s="210"/>
      <c r="T623" s="134">
        <f>+R623*O623</f>
        <v>14327.82</v>
      </c>
      <c r="U623" s="134"/>
      <c r="V623" s="135"/>
    </row>
    <row r="624" spans="1:39" s="34" customFormat="1" x14ac:dyDescent="0.25">
      <c r="A624" s="132" t="s">
        <v>140</v>
      </c>
      <c r="B624" s="133"/>
      <c r="C624" s="133"/>
      <c r="D624" s="133"/>
      <c r="E624" s="133"/>
      <c r="F624" s="133"/>
      <c r="G624" s="133"/>
      <c r="H624" s="133"/>
      <c r="I624" s="133"/>
      <c r="J624" s="133"/>
      <c r="K624" s="133"/>
      <c r="L624" s="133"/>
      <c r="M624" s="133"/>
      <c r="N624" s="133"/>
      <c r="O624" s="153">
        <v>7940</v>
      </c>
      <c r="P624" s="153"/>
      <c r="Q624" s="153"/>
      <c r="R624" s="210">
        <v>1</v>
      </c>
      <c r="S624" s="210"/>
      <c r="T624" s="134">
        <f>+O624*R624</f>
        <v>7940</v>
      </c>
      <c r="U624" s="134"/>
      <c r="V624" s="135"/>
    </row>
    <row r="625" spans="1:22" s="34" customFormat="1" x14ac:dyDescent="0.25">
      <c r="A625" s="132" t="s">
        <v>70</v>
      </c>
      <c r="B625" s="133"/>
      <c r="C625" s="133"/>
      <c r="D625" s="133"/>
      <c r="E625" s="133"/>
      <c r="F625" s="133"/>
      <c r="G625" s="133"/>
      <c r="H625" s="133"/>
      <c r="I625" s="133"/>
      <c r="J625" s="133"/>
      <c r="K625" s="133"/>
      <c r="L625" s="133"/>
      <c r="M625" s="133"/>
      <c r="N625" s="133"/>
      <c r="O625" s="153"/>
      <c r="P625" s="153"/>
      <c r="Q625" s="153"/>
      <c r="R625" s="209">
        <v>0.03</v>
      </c>
      <c r="S625" s="210"/>
      <c r="T625" s="134">
        <f>+R625*T649</f>
        <v>4899.1319999999996</v>
      </c>
      <c r="U625" s="134"/>
      <c r="V625" s="135"/>
    </row>
    <row r="626" spans="1:22" s="34" customFormat="1" x14ac:dyDescent="0.25">
      <c r="A626" s="136" t="s">
        <v>71</v>
      </c>
      <c r="B626" s="137"/>
      <c r="C626" s="137"/>
      <c r="D626" s="137"/>
      <c r="E626" s="137"/>
      <c r="F626" s="137"/>
      <c r="G626" s="137"/>
      <c r="H626" s="137"/>
      <c r="I626" s="137"/>
      <c r="J626" s="137"/>
      <c r="K626" s="137"/>
      <c r="L626" s="137"/>
      <c r="M626" s="137"/>
      <c r="N626" s="137"/>
      <c r="O626" s="137"/>
      <c r="P626" s="137"/>
      <c r="Q626" s="137"/>
      <c r="R626" s="137"/>
      <c r="S626" s="137"/>
      <c r="T626" s="134">
        <f>T624+T623+T625</f>
        <v>27166.951999999997</v>
      </c>
      <c r="U626" s="134"/>
      <c r="V626" s="135"/>
    </row>
    <row r="627" spans="1:22" s="34" customFormat="1" x14ac:dyDescent="0.25">
      <c r="A627" s="19"/>
      <c r="B627" s="20"/>
      <c r="C627" s="20"/>
      <c r="D627" s="20"/>
      <c r="E627" s="20"/>
      <c r="F627" s="20"/>
      <c r="G627" s="20"/>
      <c r="H627" s="20"/>
      <c r="I627" s="20"/>
      <c r="J627" s="20"/>
      <c r="K627" s="20"/>
      <c r="L627" s="20"/>
      <c r="M627" s="20"/>
      <c r="N627" s="20"/>
      <c r="O627" s="20"/>
      <c r="P627" s="20"/>
      <c r="Q627" s="20"/>
      <c r="R627" s="20"/>
      <c r="S627" s="21"/>
      <c r="T627" s="22"/>
      <c r="U627" s="22"/>
      <c r="V627" s="23"/>
    </row>
    <row r="628" spans="1:22" s="34" customFormat="1" x14ac:dyDescent="0.25">
      <c r="A628" s="239" t="s">
        <v>72</v>
      </c>
      <c r="B628" s="240"/>
      <c r="C628" s="240"/>
      <c r="D628" s="240"/>
      <c r="E628" s="240"/>
      <c r="F628" s="240"/>
      <c r="G628" s="240"/>
      <c r="H628" s="240"/>
      <c r="I628" s="240"/>
      <c r="J628" s="240"/>
      <c r="K628" s="240"/>
      <c r="L628" s="240"/>
      <c r="M628" s="240"/>
      <c r="N628" s="240"/>
      <c r="O628" s="240"/>
      <c r="P628" s="240"/>
      <c r="Q628" s="240"/>
      <c r="R628" s="240"/>
      <c r="S628" s="240"/>
      <c r="T628" s="240"/>
      <c r="U628" s="240"/>
      <c r="V628" s="241"/>
    </row>
    <row r="629" spans="1:22" s="34" customFormat="1" x14ac:dyDescent="0.25">
      <c r="A629" s="242" t="s">
        <v>60</v>
      </c>
      <c r="B629" s="226"/>
      <c r="C629" s="226"/>
      <c r="D629" s="226"/>
      <c r="E629" s="226"/>
      <c r="F629" s="226"/>
      <c r="G629" s="226"/>
      <c r="H629" s="226"/>
      <c r="I629" s="226"/>
      <c r="J629" s="226"/>
      <c r="K629" s="226"/>
      <c r="L629" s="226"/>
      <c r="M629" s="226" t="s">
        <v>61</v>
      </c>
      <c r="N629" s="226"/>
      <c r="O629" s="226" t="s">
        <v>62</v>
      </c>
      <c r="P629" s="226"/>
      <c r="Q629" s="226" t="s">
        <v>73</v>
      </c>
      <c r="R629" s="226"/>
      <c r="S629" s="226"/>
      <c r="T629" s="243" t="s">
        <v>74</v>
      </c>
      <c r="U629" s="243"/>
      <c r="V629" s="244"/>
    </row>
    <row r="630" spans="1:22" s="34" customFormat="1" x14ac:dyDescent="0.25">
      <c r="A630" s="242" t="s">
        <v>141</v>
      </c>
      <c r="B630" s="226"/>
      <c r="C630" s="226"/>
      <c r="D630" s="226"/>
      <c r="E630" s="226"/>
      <c r="F630" s="226"/>
      <c r="G630" s="226"/>
      <c r="H630" s="226"/>
      <c r="I630" s="226"/>
      <c r="J630" s="226"/>
      <c r="K630" s="226"/>
      <c r="L630" s="226"/>
      <c r="M630" s="226" t="s">
        <v>142</v>
      </c>
      <c r="N630" s="226"/>
      <c r="O630" s="226">
        <v>250</v>
      </c>
      <c r="P630" s="226"/>
      <c r="Q630" s="227">
        <f>+T630/O630</f>
        <v>44.018000000000001</v>
      </c>
      <c r="R630" s="228"/>
      <c r="S630" s="229"/>
      <c r="T630" s="243">
        <v>11004.5</v>
      </c>
      <c r="U630" s="243"/>
      <c r="V630" s="244"/>
    </row>
    <row r="631" spans="1:22" s="34" customFormat="1" x14ac:dyDescent="0.25">
      <c r="A631" s="242" t="s">
        <v>143</v>
      </c>
      <c r="B631" s="226"/>
      <c r="C631" s="226"/>
      <c r="D631" s="226"/>
      <c r="E631" s="226"/>
      <c r="F631" s="226"/>
      <c r="G631" s="226"/>
      <c r="H631" s="226"/>
      <c r="I631" s="226"/>
      <c r="J631" s="226"/>
      <c r="K631" s="226"/>
      <c r="L631" s="226"/>
      <c r="M631" s="226">
        <v>0.3</v>
      </c>
      <c r="N631" s="226"/>
      <c r="O631" s="226">
        <v>0.67</v>
      </c>
      <c r="P631" s="226"/>
      <c r="Q631" s="227">
        <f>+T631/O631</f>
        <v>140000</v>
      </c>
      <c r="R631" s="228"/>
      <c r="S631" s="229"/>
      <c r="T631" s="243">
        <v>93800</v>
      </c>
      <c r="U631" s="243"/>
      <c r="V631" s="244"/>
    </row>
    <row r="632" spans="1:22" s="34" customFormat="1" x14ac:dyDescent="0.25">
      <c r="A632" s="242" t="s">
        <v>144</v>
      </c>
      <c r="B632" s="226"/>
      <c r="C632" s="226"/>
      <c r="D632" s="226"/>
      <c r="E632" s="226"/>
      <c r="F632" s="226"/>
      <c r="G632" s="226"/>
      <c r="H632" s="226"/>
      <c r="I632" s="226"/>
      <c r="J632" s="226"/>
      <c r="K632" s="226"/>
      <c r="L632" s="226"/>
      <c r="M632" s="226" t="s">
        <v>95</v>
      </c>
      <c r="N632" s="226"/>
      <c r="O632" s="226">
        <v>420</v>
      </c>
      <c r="P632" s="226"/>
      <c r="Q632" s="227">
        <f>+T632/O632</f>
        <v>630</v>
      </c>
      <c r="R632" s="228"/>
      <c r="S632" s="229"/>
      <c r="T632" s="243">
        <v>264600</v>
      </c>
      <c r="U632" s="243"/>
      <c r="V632" s="244"/>
    </row>
    <row r="633" spans="1:22" s="34" customFormat="1" x14ac:dyDescent="0.25">
      <c r="A633" s="242" t="s">
        <v>145</v>
      </c>
      <c r="B633" s="226"/>
      <c r="C633" s="226"/>
      <c r="D633" s="226"/>
      <c r="E633" s="226"/>
      <c r="F633" s="226"/>
      <c r="G633" s="226"/>
      <c r="H633" s="226"/>
      <c r="I633" s="226"/>
      <c r="J633" s="226"/>
      <c r="K633" s="226"/>
      <c r="L633" s="226"/>
      <c r="M633" s="226" t="s">
        <v>91</v>
      </c>
      <c r="N633" s="226"/>
      <c r="O633" s="226">
        <v>0.67</v>
      </c>
      <c r="P633" s="226"/>
      <c r="Q633" s="227">
        <f>+T633/O633</f>
        <v>83300</v>
      </c>
      <c r="R633" s="228"/>
      <c r="S633" s="229"/>
      <c r="T633" s="134">
        <v>55811</v>
      </c>
      <c r="U633" s="134"/>
      <c r="V633" s="135"/>
    </row>
    <row r="634" spans="1:22" s="34" customFormat="1" x14ac:dyDescent="0.25">
      <c r="A634" s="242" t="s">
        <v>146</v>
      </c>
      <c r="B634" s="226"/>
      <c r="C634" s="226"/>
      <c r="D634" s="226"/>
      <c r="E634" s="226"/>
      <c r="F634" s="226"/>
      <c r="G634" s="226"/>
      <c r="H634" s="226"/>
      <c r="I634" s="226"/>
      <c r="J634" s="226"/>
      <c r="K634" s="226"/>
      <c r="L634" s="226"/>
      <c r="M634" s="226" t="s">
        <v>6</v>
      </c>
      <c r="N634" s="226"/>
      <c r="O634" s="226">
        <v>0.8</v>
      </c>
      <c r="P634" s="226"/>
      <c r="Q634" s="227">
        <v>26020</v>
      </c>
      <c r="R634" s="228"/>
      <c r="S634" s="229"/>
      <c r="T634" s="134">
        <f>+Q634*O634</f>
        <v>20816</v>
      </c>
      <c r="U634" s="134"/>
      <c r="V634" s="135"/>
    </row>
    <row r="635" spans="1:22" s="34" customFormat="1" x14ac:dyDescent="0.25">
      <c r="A635" s="136" t="s">
        <v>71</v>
      </c>
      <c r="B635" s="137"/>
      <c r="C635" s="137"/>
      <c r="D635" s="137"/>
      <c r="E635" s="137"/>
      <c r="F635" s="137"/>
      <c r="G635" s="137"/>
      <c r="H635" s="137"/>
      <c r="I635" s="137"/>
      <c r="J635" s="137"/>
      <c r="K635" s="137"/>
      <c r="L635" s="137"/>
      <c r="M635" s="137"/>
      <c r="N635" s="137"/>
      <c r="O635" s="137"/>
      <c r="P635" s="137"/>
      <c r="Q635" s="137"/>
      <c r="R635" s="137"/>
      <c r="S635" s="137"/>
      <c r="T635" s="134">
        <f>+SUM(T630:V634)</f>
        <v>446031.5</v>
      </c>
      <c r="U635" s="134"/>
      <c r="V635" s="135"/>
    </row>
    <row r="636" spans="1:22" s="34" customFormat="1" x14ac:dyDescent="0.25">
      <c r="A636" s="69"/>
      <c r="B636" s="70"/>
      <c r="C636" s="70"/>
      <c r="D636" s="70"/>
      <c r="E636" s="70"/>
      <c r="F636" s="70"/>
      <c r="G636" s="70"/>
      <c r="H636" s="70"/>
      <c r="I636" s="70"/>
      <c r="J636" s="70"/>
      <c r="K636" s="70"/>
      <c r="L636" s="70"/>
      <c r="M636" s="70"/>
      <c r="N636" s="70"/>
      <c r="O636" s="70"/>
      <c r="P636" s="70"/>
      <c r="Q636" s="70"/>
      <c r="R636" s="70"/>
      <c r="S636" s="21"/>
      <c r="T636" s="22"/>
      <c r="U636" s="22"/>
      <c r="V636" s="23"/>
    </row>
    <row r="637" spans="1:22" s="34" customFormat="1" x14ac:dyDescent="0.25">
      <c r="A637" s="239" t="s">
        <v>75</v>
      </c>
      <c r="B637" s="240"/>
      <c r="C637" s="240"/>
      <c r="D637" s="240"/>
      <c r="E637" s="240"/>
      <c r="F637" s="240"/>
      <c r="G637" s="240"/>
      <c r="H637" s="240"/>
      <c r="I637" s="240"/>
      <c r="J637" s="240"/>
      <c r="K637" s="240"/>
      <c r="L637" s="240"/>
      <c r="M637" s="240"/>
      <c r="N637" s="240"/>
      <c r="O637" s="240"/>
      <c r="P637" s="240"/>
      <c r="Q637" s="240"/>
      <c r="R637" s="240"/>
      <c r="S637" s="240"/>
      <c r="T637" s="240"/>
      <c r="U637" s="240"/>
      <c r="V637" s="241"/>
    </row>
    <row r="638" spans="1:22" s="34" customFormat="1" x14ac:dyDescent="0.25">
      <c r="A638" s="132" t="s">
        <v>76</v>
      </c>
      <c r="B638" s="133"/>
      <c r="C638" s="133"/>
      <c r="D638" s="133"/>
      <c r="E638" s="133"/>
      <c r="F638" s="133"/>
      <c r="G638" s="133"/>
      <c r="H638" s="133"/>
      <c r="I638" s="133"/>
      <c r="J638" s="133"/>
      <c r="K638" s="133" t="s">
        <v>77</v>
      </c>
      <c r="L638" s="133"/>
      <c r="M638" s="133" t="s">
        <v>78</v>
      </c>
      <c r="N638" s="133"/>
      <c r="O638" s="133" t="s">
        <v>79</v>
      </c>
      <c r="P638" s="133"/>
      <c r="Q638" s="133"/>
      <c r="R638" s="133" t="s">
        <v>80</v>
      </c>
      <c r="S638" s="133"/>
      <c r="T638" s="134" t="s">
        <v>69</v>
      </c>
      <c r="U638" s="134"/>
      <c r="V638" s="135"/>
    </row>
    <row r="639" spans="1:22" s="34" customFormat="1" x14ac:dyDescent="0.25">
      <c r="A639" s="132"/>
      <c r="B639" s="133"/>
      <c r="C639" s="133"/>
      <c r="D639" s="133"/>
      <c r="E639" s="133"/>
      <c r="F639" s="133"/>
      <c r="G639" s="133"/>
      <c r="H639" s="133"/>
      <c r="I639" s="133"/>
      <c r="J639" s="133"/>
      <c r="K639" s="133"/>
      <c r="L639" s="133"/>
      <c r="M639" s="133"/>
      <c r="N639" s="133"/>
      <c r="O639" s="133"/>
      <c r="P639" s="133"/>
      <c r="Q639" s="133"/>
      <c r="R639" s="133"/>
      <c r="S639" s="133"/>
      <c r="T639" s="134"/>
      <c r="U639" s="134"/>
      <c r="V639" s="135"/>
    </row>
    <row r="640" spans="1:22" s="34" customFormat="1" x14ac:dyDescent="0.25">
      <c r="A640" s="132"/>
      <c r="B640" s="133"/>
      <c r="C640" s="133"/>
      <c r="D640" s="133"/>
      <c r="E640" s="133"/>
      <c r="F640" s="133"/>
      <c r="G640" s="133"/>
      <c r="H640" s="133"/>
      <c r="I640" s="133"/>
      <c r="J640" s="133"/>
      <c r="K640" s="133"/>
      <c r="L640" s="133"/>
      <c r="M640" s="133"/>
      <c r="N640" s="133"/>
      <c r="O640" s="133"/>
      <c r="P640" s="133"/>
      <c r="Q640" s="133"/>
      <c r="R640" s="133"/>
      <c r="S640" s="133"/>
      <c r="T640" s="134"/>
      <c r="U640" s="134"/>
      <c r="V640" s="135"/>
    </row>
    <row r="641" spans="1:22" s="34" customFormat="1" x14ac:dyDescent="0.25">
      <c r="A641" s="132"/>
      <c r="B641" s="133"/>
      <c r="C641" s="133"/>
      <c r="D641" s="133"/>
      <c r="E641" s="133"/>
      <c r="F641" s="133"/>
      <c r="G641" s="133"/>
      <c r="H641" s="133"/>
      <c r="I641" s="133"/>
      <c r="J641" s="133"/>
      <c r="K641" s="133"/>
      <c r="L641" s="133"/>
      <c r="M641" s="133"/>
      <c r="N641" s="133"/>
      <c r="O641" s="133"/>
      <c r="P641" s="133"/>
      <c r="Q641" s="133"/>
      <c r="R641" s="133"/>
      <c r="S641" s="133"/>
      <c r="T641" s="134"/>
      <c r="U641" s="134"/>
      <c r="V641" s="135"/>
    </row>
    <row r="642" spans="1:22" s="34" customFormat="1" x14ac:dyDescent="0.25">
      <c r="A642" s="136" t="s">
        <v>71</v>
      </c>
      <c r="B642" s="137"/>
      <c r="C642" s="137"/>
      <c r="D642" s="137"/>
      <c r="E642" s="137"/>
      <c r="F642" s="137"/>
      <c r="G642" s="137"/>
      <c r="H642" s="137"/>
      <c r="I642" s="137"/>
      <c r="J642" s="137"/>
      <c r="K642" s="137"/>
      <c r="L642" s="137"/>
      <c r="M642" s="137"/>
      <c r="N642" s="137"/>
      <c r="O642" s="137"/>
      <c r="P642" s="137"/>
      <c r="Q642" s="137"/>
      <c r="R642" s="137"/>
      <c r="S642" s="137"/>
      <c r="T642" s="134">
        <f>+T639</f>
        <v>0</v>
      </c>
      <c r="U642" s="134"/>
      <c r="V642" s="135"/>
    </row>
    <row r="643" spans="1:22" s="34" customFormat="1" x14ac:dyDescent="0.25">
      <c r="A643" s="19"/>
      <c r="B643" s="20"/>
      <c r="C643" s="20"/>
      <c r="D643" s="20"/>
      <c r="E643" s="20"/>
      <c r="F643" s="20"/>
      <c r="G643" s="20"/>
      <c r="H643" s="20"/>
      <c r="I643" s="20"/>
      <c r="J643" s="20"/>
      <c r="K643" s="20"/>
      <c r="L643" s="20"/>
      <c r="M643" s="20"/>
      <c r="N643" s="20"/>
      <c r="O643" s="20"/>
      <c r="P643" s="20"/>
      <c r="Q643" s="20"/>
      <c r="R643" s="20"/>
      <c r="S643" s="21"/>
      <c r="T643" s="22"/>
      <c r="U643" s="22"/>
      <c r="V643" s="23"/>
    </row>
    <row r="644" spans="1:22" s="34" customFormat="1" x14ac:dyDescent="0.25">
      <c r="A644" s="239" t="s">
        <v>81</v>
      </c>
      <c r="B644" s="240"/>
      <c r="C644" s="240"/>
      <c r="D644" s="240"/>
      <c r="E644" s="240"/>
      <c r="F644" s="240"/>
      <c r="G644" s="240"/>
      <c r="H644" s="240"/>
      <c r="I644" s="240"/>
      <c r="J644" s="240"/>
      <c r="K644" s="240"/>
      <c r="L644" s="240"/>
      <c r="M644" s="240"/>
      <c r="N644" s="240"/>
      <c r="O644" s="240"/>
      <c r="P644" s="240"/>
      <c r="Q644" s="240"/>
      <c r="R644" s="240"/>
      <c r="S644" s="240"/>
      <c r="T644" s="240"/>
      <c r="U644" s="240"/>
      <c r="V644" s="241"/>
    </row>
    <row r="645" spans="1:22" s="34" customFormat="1" x14ac:dyDescent="0.25">
      <c r="A645" s="132" t="s">
        <v>82</v>
      </c>
      <c r="B645" s="133"/>
      <c r="C645" s="133"/>
      <c r="D645" s="133"/>
      <c r="E645" s="133"/>
      <c r="F645" s="133"/>
      <c r="G645" s="133"/>
      <c r="H645" s="133"/>
      <c r="I645" s="133"/>
      <c r="J645" s="133" t="s">
        <v>83</v>
      </c>
      <c r="K645" s="133"/>
      <c r="L645" s="133" t="s">
        <v>84</v>
      </c>
      <c r="M645" s="133"/>
      <c r="N645" s="133" t="s">
        <v>85</v>
      </c>
      <c r="O645" s="133"/>
      <c r="P645" s="133"/>
      <c r="Q645" s="133" t="s">
        <v>68</v>
      </c>
      <c r="R645" s="133"/>
      <c r="S645" s="133"/>
      <c r="T645" s="134" t="s">
        <v>69</v>
      </c>
      <c r="U645" s="134"/>
      <c r="V645" s="135"/>
    </row>
    <row r="646" spans="1:22" s="34" customFormat="1" x14ac:dyDescent="0.25">
      <c r="A646" s="132" t="s">
        <v>86</v>
      </c>
      <c r="B646" s="133"/>
      <c r="C646" s="133"/>
      <c r="D646" s="133"/>
      <c r="E646" s="133"/>
      <c r="F646" s="133"/>
      <c r="G646" s="133"/>
      <c r="H646" s="133"/>
      <c r="I646" s="133"/>
      <c r="J646" s="153">
        <v>171314.64448972844</v>
      </c>
      <c r="K646" s="153"/>
      <c r="L646" s="133">
        <v>1.8157000000000001</v>
      </c>
      <c r="M646" s="133"/>
      <c r="N646" s="134">
        <v>38882</v>
      </c>
      <c r="O646" s="134"/>
      <c r="P646" s="134"/>
      <c r="Q646" s="133">
        <v>4.2</v>
      </c>
      <c r="R646" s="133"/>
      <c r="S646" s="133"/>
      <c r="T646" s="134">
        <f>+Q646*N646</f>
        <v>163304.4</v>
      </c>
      <c r="U646" s="134"/>
      <c r="V646" s="135"/>
    </row>
    <row r="647" spans="1:22" s="34" customFormat="1" x14ac:dyDescent="0.25">
      <c r="A647" s="132"/>
      <c r="B647" s="133"/>
      <c r="C647" s="133"/>
      <c r="D647" s="133"/>
      <c r="E647" s="133"/>
      <c r="F647" s="133"/>
      <c r="G647" s="133"/>
      <c r="H647" s="133"/>
      <c r="I647" s="133"/>
      <c r="J647" s="133"/>
      <c r="K647" s="133"/>
      <c r="L647" s="133"/>
      <c r="M647" s="133"/>
      <c r="N647" s="133"/>
      <c r="O647" s="133"/>
      <c r="P647" s="133"/>
      <c r="Q647" s="133"/>
      <c r="R647" s="133"/>
      <c r="S647" s="133"/>
      <c r="T647" s="134"/>
      <c r="U647" s="134"/>
      <c r="V647" s="135"/>
    </row>
    <row r="648" spans="1:22" s="43" customFormat="1" x14ac:dyDescent="0.2">
      <c r="A648" s="132"/>
      <c r="B648" s="133"/>
      <c r="C648" s="133"/>
      <c r="D648" s="133"/>
      <c r="E648" s="133"/>
      <c r="F648" s="133"/>
      <c r="G648" s="133"/>
      <c r="H648" s="133"/>
      <c r="I648" s="133"/>
      <c r="J648" s="133"/>
      <c r="K648" s="133"/>
      <c r="L648" s="133"/>
      <c r="M648" s="133"/>
      <c r="N648" s="133"/>
      <c r="O648" s="133"/>
      <c r="P648" s="133"/>
      <c r="Q648" s="133"/>
      <c r="R648" s="133"/>
      <c r="S648" s="133"/>
      <c r="T648" s="134"/>
      <c r="U648" s="134"/>
      <c r="V648" s="135"/>
    </row>
    <row r="649" spans="1:22" s="43" customFormat="1" x14ac:dyDescent="0.2">
      <c r="A649" s="136" t="s">
        <v>71</v>
      </c>
      <c r="B649" s="137"/>
      <c r="C649" s="137"/>
      <c r="D649" s="137"/>
      <c r="E649" s="137"/>
      <c r="F649" s="137"/>
      <c r="G649" s="137"/>
      <c r="H649" s="137"/>
      <c r="I649" s="137"/>
      <c r="J649" s="137"/>
      <c r="K649" s="137"/>
      <c r="L649" s="137"/>
      <c r="M649" s="137"/>
      <c r="N649" s="137"/>
      <c r="O649" s="137"/>
      <c r="P649" s="137"/>
      <c r="Q649" s="137"/>
      <c r="R649" s="137"/>
      <c r="S649" s="137"/>
      <c r="T649" s="134">
        <f>+T646</f>
        <v>163304.4</v>
      </c>
      <c r="U649" s="134"/>
      <c r="V649" s="135"/>
    </row>
    <row r="650" spans="1:22" s="43" customFormat="1" ht="15" x14ac:dyDescent="0.25">
      <c r="A650" s="235" t="s">
        <v>15</v>
      </c>
      <c r="B650" s="236"/>
      <c r="C650" s="236"/>
      <c r="D650" s="236"/>
      <c r="E650" s="236"/>
      <c r="F650" s="236"/>
      <c r="G650" s="236"/>
      <c r="H650" s="236"/>
      <c r="I650" s="236"/>
      <c r="J650" s="236"/>
      <c r="K650" s="236"/>
      <c r="L650" s="236"/>
      <c r="M650" s="236"/>
      <c r="N650" s="236"/>
      <c r="O650" s="236"/>
      <c r="P650" s="236"/>
      <c r="Q650" s="236"/>
      <c r="R650" s="236"/>
      <c r="S650" s="236"/>
      <c r="T650" s="237">
        <f>ROUND(T649+T642+T635+T626,0)</f>
        <v>636503</v>
      </c>
      <c r="U650" s="237"/>
      <c r="V650" s="238"/>
    </row>
    <row r="651" spans="1:22" s="43" customFormat="1" ht="15" x14ac:dyDescent="0.25">
      <c r="A651" s="72" t="s">
        <v>87</v>
      </c>
      <c r="B651" s="73">
        <f>+'[1]CARGA PRESTACIONAL'!$E$40</f>
        <v>0.29949999999999999</v>
      </c>
      <c r="C651" s="74"/>
      <c r="D651" s="75"/>
      <c r="E651" s="76"/>
      <c r="F651" s="74"/>
      <c r="G651" s="74"/>
      <c r="H651" s="74"/>
      <c r="I651" s="74"/>
      <c r="J651" s="74"/>
      <c r="K651" s="74"/>
      <c r="L651" s="74"/>
      <c r="M651" s="75"/>
      <c r="N651" s="71"/>
      <c r="O651" s="71"/>
      <c r="P651" s="71"/>
      <c r="Q651" s="71"/>
      <c r="R651" s="71"/>
      <c r="S651" s="71" t="s">
        <v>19</v>
      </c>
      <c r="T651" s="237">
        <f>+T650*B651</f>
        <v>190632.64849999998</v>
      </c>
      <c r="U651" s="237"/>
      <c r="V651" s="238"/>
    </row>
    <row r="652" spans="1:22" s="31" customFormat="1" ht="15" x14ac:dyDescent="0.25">
      <c r="A652" s="231" t="s">
        <v>88</v>
      </c>
      <c r="B652" s="232"/>
      <c r="C652" s="232"/>
      <c r="D652" s="232"/>
      <c r="E652" s="232"/>
      <c r="F652" s="232"/>
      <c r="G652" s="232"/>
      <c r="H652" s="232"/>
      <c r="I652" s="232"/>
      <c r="J652" s="232"/>
      <c r="K652" s="232"/>
      <c r="L652" s="232"/>
      <c r="M652" s="232"/>
      <c r="N652" s="232"/>
      <c r="O652" s="232"/>
      <c r="P652" s="232"/>
      <c r="Q652" s="232"/>
      <c r="R652" s="232"/>
      <c r="S652" s="232"/>
      <c r="T652" s="233">
        <f>+T651+T650</f>
        <v>827135.64850000001</v>
      </c>
      <c r="U652" s="233"/>
      <c r="V652" s="234"/>
    </row>
    <row r="653" spans="1:22" s="31" customFormat="1" ht="15" x14ac:dyDescent="0.25">
      <c r="A653" s="231" t="s">
        <v>89</v>
      </c>
      <c r="B653" s="232"/>
      <c r="C653" s="232"/>
      <c r="D653" s="232"/>
      <c r="E653" s="232"/>
      <c r="F653" s="232"/>
      <c r="G653" s="232"/>
      <c r="H653" s="232"/>
      <c r="I653" s="232"/>
      <c r="J653" s="232"/>
      <c r="K653" s="232"/>
      <c r="L653" s="232"/>
      <c r="M653" s="232"/>
      <c r="N653" s="232"/>
      <c r="O653" s="232"/>
      <c r="P653" s="232"/>
      <c r="Q653" s="232"/>
      <c r="R653" s="232"/>
      <c r="S653" s="232"/>
      <c r="T653" s="233">
        <f>ROUND(T652*T619,0)</f>
        <v>133995</v>
      </c>
      <c r="U653" s="233"/>
      <c r="V653" s="234"/>
    </row>
    <row r="654" spans="1:22" s="43" customFormat="1" x14ac:dyDescent="0.2">
      <c r="A654" s="49"/>
      <c r="B654" s="29"/>
      <c r="C654" s="29"/>
      <c r="D654" s="29"/>
      <c r="E654" s="29"/>
      <c r="F654" s="29"/>
      <c r="G654" s="29"/>
      <c r="H654" s="29"/>
      <c r="I654" s="29"/>
      <c r="J654" s="29"/>
      <c r="K654" s="29"/>
      <c r="L654" s="29"/>
      <c r="M654" s="29"/>
      <c r="N654" s="29"/>
      <c r="O654" s="29"/>
      <c r="P654" s="29"/>
      <c r="Q654" s="29"/>
      <c r="R654" s="29"/>
      <c r="S654" s="29"/>
      <c r="T654" s="50"/>
      <c r="U654" s="50"/>
      <c r="V654" s="51"/>
    </row>
    <row r="655" spans="1:22" s="34" customFormat="1" ht="43.5" customHeight="1" x14ac:dyDescent="0.25">
      <c r="A655" s="142" t="s">
        <v>121</v>
      </c>
      <c r="B655" s="143"/>
      <c r="C655" s="143"/>
      <c r="D655" s="143"/>
      <c r="E655" s="143"/>
      <c r="F655" s="143"/>
      <c r="G655" s="143"/>
      <c r="H655" s="143"/>
      <c r="I655" s="143"/>
      <c r="J655" s="143"/>
      <c r="K655" s="143"/>
      <c r="L655" s="143"/>
      <c r="M655" s="143"/>
      <c r="N655" s="143"/>
      <c r="O655" s="143"/>
      <c r="P655" s="143"/>
      <c r="Q655" s="143"/>
      <c r="R655" s="143"/>
      <c r="S655" s="143"/>
      <c r="T655" s="143"/>
      <c r="U655" s="143"/>
      <c r="V655" s="144"/>
    </row>
    <row r="656" spans="1:22" s="34" customFormat="1" x14ac:dyDescent="0.25">
      <c r="A656" s="24"/>
      <c r="B656" s="25"/>
      <c r="C656" s="25"/>
      <c r="D656" s="25"/>
      <c r="E656" s="25"/>
      <c r="F656" s="25"/>
      <c r="G656" s="25"/>
      <c r="H656" s="25"/>
      <c r="I656" s="25"/>
      <c r="J656" s="25"/>
      <c r="K656" s="25"/>
      <c r="L656" s="25"/>
      <c r="M656" s="25"/>
      <c r="N656" s="25"/>
      <c r="O656" s="25"/>
      <c r="P656" s="25"/>
      <c r="Q656" s="25"/>
      <c r="R656" s="25"/>
      <c r="S656" s="26"/>
      <c r="T656" s="27"/>
      <c r="U656" s="27"/>
      <c r="V656" s="28"/>
    </row>
    <row r="657" spans="1:39" s="34" customFormat="1" ht="46.5" customHeight="1" x14ac:dyDescent="0.25">
      <c r="A657" s="24"/>
      <c r="B657" s="25"/>
      <c r="C657" s="25"/>
      <c r="D657" s="29"/>
      <c r="E657" s="30" t="s">
        <v>90</v>
      </c>
      <c r="F657" s="54"/>
      <c r="G657" s="54"/>
      <c r="H657" s="54"/>
      <c r="I657" s="54"/>
      <c r="J657" s="54"/>
      <c r="K657" s="54"/>
      <c r="L657" s="54"/>
      <c r="M657" s="55"/>
      <c r="N657" s="25"/>
      <c r="O657" s="25"/>
      <c r="P657" s="25"/>
      <c r="Q657" s="25"/>
      <c r="R657" s="25"/>
      <c r="S657" s="26"/>
      <c r="T657" s="27"/>
      <c r="U657" s="27"/>
      <c r="V657" s="28"/>
    </row>
    <row r="658" spans="1:39" s="34" customFormat="1" x14ac:dyDescent="0.25">
      <c r="A658" s="24"/>
      <c r="B658" s="25"/>
      <c r="C658" s="25"/>
      <c r="D658" s="25"/>
      <c r="E658" s="131" t="s">
        <v>105</v>
      </c>
      <c r="F658" s="131"/>
      <c r="G658" s="131"/>
      <c r="H658" s="131"/>
      <c r="I658" s="131"/>
      <c r="J658" s="131"/>
      <c r="K658" s="131"/>
      <c r="L658" s="131"/>
      <c r="M658" s="131"/>
      <c r="N658" s="57"/>
      <c r="O658" s="57"/>
      <c r="P658" s="25"/>
      <c r="Q658" s="25"/>
      <c r="R658" s="25"/>
      <c r="S658" s="26"/>
      <c r="T658" s="27"/>
      <c r="U658" s="27"/>
      <c r="V658" s="28"/>
    </row>
    <row r="659" spans="1:39" s="34" customFormat="1" x14ac:dyDescent="0.25">
      <c r="A659" s="24"/>
      <c r="B659" s="25"/>
      <c r="C659" s="25"/>
      <c r="D659" s="25"/>
      <c r="E659" s="131"/>
      <c r="F659" s="131"/>
      <c r="G659" s="131"/>
      <c r="H659" s="131"/>
      <c r="I659" s="131"/>
      <c r="J659" s="131"/>
      <c r="K659" s="131"/>
      <c r="L659" s="131"/>
      <c r="M659" s="131"/>
      <c r="N659" s="57"/>
      <c r="O659" s="57"/>
      <c r="P659" s="25"/>
      <c r="Q659" s="25"/>
      <c r="R659" s="25"/>
      <c r="S659" s="26"/>
      <c r="T659" s="27"/>
      <c r="U659" s="27"/>
      <c r="V659" s="28"/>
    </row>
    <row r="660" spans="1:39" s="34" customFormat="1" ht="14.25" thickBot="1" x14ac:dyDescent="0.3">
      <c r="A660" s="58"/>
      <c r="B660" s="59"/>
      <c r="C660" s="59"/>
      <c r="D660" s="59"/>
      <c r="E660" s="59"/>
      <c r="F660" s="60"/>
      <c r="G660" s="60"/>
      <c r="H660" s="60"/>
      <c r="I660" s="60"/>
      <c r="J660" s="60"/>
      <c r="K660" s="60"/>
      <c r="L660" s="59"/>
      <c r="M660" s="59"/>
      <c r="N660" s="59"/>
      <c r="O660" s="59"/>
      <c r="P660" s="59"/>
      <c r="Q660" s="59"/>
      <c r="R660" s="59"/>
      <c r="S660" s="59"/>
      <c r="T660" s="61"/>
      <c r="U660" s="61"/>
      <c r="V660" s="62"/>
    </row>
    <row r="661" spans="1:39" ht="14.25" thickBot="1" x14ac:dyDescent="0.3"/>
    <row r="662" spans="1:39" s="32" customFormat="1" ht="30" customHeight="1" x14ac:dyDescent="0.25">
      <c r="A662" s="154"/>
      <c r="B662" s="155"/>
      <c r="C662" s="155"/>
      <c r="D662" s="156"/>
      <c r="E662" s="163" t="s">
        <v>92</v>
      </c>
      <c r="F662" s="164"/>
      <c r="G662" s="164"/>
      <c r="H662" s="164"/>
      <c r="I662" s="164"/>
      <c r="J662" s="164"/>
      <c r="K662" s="164"/>
      <c r="L662" s="164"/>
      <c r="M662" s="164"/>
      <c r="N662" s="164"/>
      <c r="O662" s="164"/>
      <c r="P662" s="164"/>
      <c r="Q662" s="164"/>
      <c r="R662" s="164"/>
      <c r="S662" s="165"/>
      <c r="T662" s="169" t="s">
        <v>47</v>
      </c>
      <c r="U662" s="170"/>
      <c r="V662" s="171"/>
    </row>
    <row r="663" spans="1:39" s="32" customFormat="1" ht="30" customHeight="1" thickBot="1" x14ac:dyDescent="0.3">
      <c r="A663" s="157"/>
      <c r="B663" s="158"/>
      <c r="C663" s="158"/>
      <c r="D663" s="159"/>
      <c r="E663" s="166"/>
      <c r="F663" s="167"/>
      <c r="G663" s="167"/>
      <c r="H663" s="167"/>
      <c r="I663" s="167"/>
      <c r="J663" s="167"/>
      <c r="K663" s="167"/>
      <c r="L663" s="167"/>
      <c r="M663" s="167"/>
      <c r="N663" s="167"/>
      <c r="O663" s="167"/>
      <c r="P663" s="167"/>
      <c r="Q663" s="167"/>
      <c r="R663" s="167"/>
      <c r="S663" s="168"/>
      <c r="T663" s="172"/>
      <c r="U663" s="173"/>
      <c r="V663" s="174"/>
    </row>
    <row r="664" spans="1:39" s="32" customFormat="1" ht="5.0999999999999996" customHeight="1" thickBot="1" x14ac:dyDescent="0.25">
      <c r="A664" s="157"/>
      <c r="B664" s="158"/>
      <c r="C664" s="158"/>
      <c r="D664" s="159"/>
      <c r="E664" s="175"/>
      <c r="F664" s="176"/>
      <c r="G664" s="176"/>
      <c r="H664" s="176"/>
      <c r="I664" s="176"/>
      <c r="J664" s="176"/>
      <c r="K664" s="176"/>
      <c r="L664" s="176"/>
      <c r="M664" s="176"/>
      <c r="N664" s="176"/>
      <c r="O664" s="176"/>
      <c r="P664" s="176"/>
      <c r="Q664" s="176"/>
      <c r="R664" s="176"/>
      <c r="S664" s="176"/>
      <c r="T664" s="176"/>
      <c r="U664" s="176"/>
      <c r="V664" s="177"/>
    </row>
    <row r="665" spans="1:39" s="32" customFormat="1" ht="24.95" customHeight="1" thickBot="1" x14ac:dyDescent="0.3">
      <c r="A665" s="157"/>
      <c r="B665" s="158"/>
      <c r="C665" s="158"/>
      <c r="D665" s="159"/>
      <c r="E665" s="178" t="s">
        <v>48</v>
      </c>
      <c r="F665" s="179"/>
      <c r="G665" s="179"/>
      <c r="H665" s="179"/>
      <c r="I665" s="179"/>
      <c r="J665" s="179"/>
      <c r="K665" s="179"/>
      <c r="L665" s="179"/>
      <c r="M665" s="179"/>
      <c r="N665" s="179"/>
      <c r="O665" s="179"/>
      <c r="P665" s="179"/>
      <c r="Q665" s="179"/>
      <c r="R665" s="179"/>
      <c r="S665" s="179"/>
      <c r="T665" s="179"/>
      <c r="U665" s="179"/>
      <c r="V665" s="180"/>
    </row>
    <row r="666" spans="1:39" s="32" customFormat="1" ht="5.0999999999999996" customHeight="1" thickBot="1" x14ac:dyDescent="0.3">
      <c r="A666" s="160"/>
      <c r="B666" s="161"/>
      <c r="C666" s="161"/>
      <c r="D666" s="162"/>
      <c r="E666" s="181"/>
      <c r="F666" s="182"/>
      <c r="G666" s="182"/>
      <c r="H666" s="182"/>
      <c r="I666" s="182"/>
      <c r="J666" s="182"/>
      <c r="K666" s="182"/>
      <c r="L666" s="182"/>
      <c r="M666" s="182"/>
      <c r="N666" s="182"/>
      <c r="O666" s="182"/>
      <c r="P666" s="182"/>
      <c r="Q666" s="182"/>
      <c r="R666" s="182"/>
      <c r="S666" s="182"/>
      <c r="T666" s="182"/>
      <c r="U666" s="182"/>
      <c r="V666" s="183"/>
    </row>
    <row r="667" spans="1:39" s="34" customFormat="1" x14ac:dyDescent="0.25">
      <c r="A667" s="211" t="s">
        <v>49</v>
      </c>
      <c r="B667" s="212"/>
      <c r="C667" s="212"/>
      <c r="D667" s="212"/>
      <c r="E667" s="212"/>
      <c r="F667" s="212"/>
      <c r="G667" s="212"/>
      <c r="H667" s="212"/>
      <c r="I667" s="212"/>
      <c r="J667" s="212"/>
      <c r="K667" s="212"/>
      <c r="L667" s="212"/>
      <c r="M667" s="212"/>
      <c r="N667" s="212"/>
      <c r="O667" s="212"/>
      <c r="P667" s="212"/>
      <c r="Q667" s="212"/>
      <c r="R667" s="212"/>
      <c r="S667" s="212"/>
      <c r="T667" s="212"/>
      <c r="U667" s="212"/>
      <c r="V667" s="213"/>
      <c r="AE667" s="35"/>
      <c r="AF667" s="35"/>
      <c r="AG667" s="35"/>
      <c r="AH667" s="35"/>
      <c r="AI667" s="35"/>
      <c r="AJ667" s="35"/>
      <c r="AK667" s="35"/>
      <c r="AL667" s="35"/>
      <c r="AM667" s="35"/>
    </row>
    <row r="668" spans="1:39" s="34" customFormat="1" x14ac:dyDescent="0.25">
      <c r="A668" s="184" t="s">
        <v>50</v>
      </c>
      <c r="B668" s="185"/>
      <c r="C668" s="185"/>
      <c r="D668" s="185"/>
      <c r="E668" s="36" t="s">
        <v>51</v>
      </c>
      <c r="F668" s="37"/>
      <c r="G668" s="37"/>
      <c r="H668" s="37"/>
      <c r="I668" s="37"/>
      <c r="J668" s="186" t="s">
        <v>52</v>
      </c>
      <c r="K668" s="186"/>
      <c r="L668" s="186"/>
      <c r="M668" s="186"/>
      <c r="N668" s="186"/>
      <c r="O668" s="186"/>
      <c r="P668" s="186" t="s">
        <v>53</v>
      </c>
      <c r="Q668" s="186"/>
      <c r="R668" s="186"/>
      <c r="S668" s="186"/>
      <c r="T668" s="186"/>
      <c r="U668" s="186"/>
      <c r="V668" s="187"/>
      <c r="AE668" s="35"/>
      <c r="AF668" s="35"/>
      <c r="AG668" s="35"/>
      <c r="AH668" s="35"/>
      <c r="AI668" s="35"/>
      <c r="AJ668" s="35"/>
      <c r="AK668" s="35"/>
      <c r="AL668" s="35"/>
      <c r="AM668" s="35"/>
    </row>
    <row r="669" spans="1:39" s="34" customFormat="1" ht="30.75" customHeight="1" x14ac:dyDescent="0.25">
      <c r="A669" s="188" t="s">
        <v>54</v>
      </c>
      <c r="B669" s="189"/>
      <c r="C669" s="189"/>
      <c r="D669" s="190"/>
      <c r="E669" s="191" t="s">
        <v>24</v>
      </c>
      <c r="F669" s="191"/>
      <c r="G669" s="191"/>
      <c r="H669" s="191"/>
      <c r="I669" s="191"/>
      <c r="J669" s="191"/>
      <c r="K669" s="191"/>
      <c r="L669" s="191"/>
      <c r="M669" s="191"/>
      <c r="N669" s="191"/>
      <c r="O669" s="191"/>
      <c r="P669" s="191"/>
      <c r="Q669" s="191"/>
      <c r="R669" s="191"/>
      <c r="S669" s="191"/>
      <c r="T669" s="191"/>
      <c r="U669" s="191"/>
      <c r="V669" s="192"/>
    </row>
    <row r="670" spans="1:39" s="34" customFormat="1" x14ac:dyDescent="0.25">
      <c r="A670" s="193" t="s">
        <v>55</v>
      </c>
      <c r="B670" s="194"/>
      <c r="C670" s="194"/>
      <c r="D670" s="194"/>
      <c r="E670" s="195"/>
      <c r="F670" s="195"/>
      <c r="G670" s="195"/>
      <c r="H670" s="195"/>
      <c r="I670" s="195"/>
      <c r="J670" s="195"/>
      <c r="K670" s="195"/>
      <c r="L670" s="195"/>
      <c r="M670" s="195"/>
      <c r="N670" s="195"/>
      <c r="O670" s="195"/>
      <c r="P670" s="195"/>
      <c r="Q670" s="195"/>
      <c r="R670" s="195"/>
      <c r="S670" s="195"/>
      <c r="T670" s="195"/>
      <c r="U670" s="195"/>
      <c r="V670" s="196"/>
    </row>
    <row r="671" spans="1:39" s="34" customFormat="1" x14ac:dyDescent="0.25">
      <c r="A671" s="193" t="s">
        <v>56</v>
      </c>
      <c r="B671" s="194"/>
      <c r="C671" s="194"/>
      <c r="D671" s="194"/>
      <c r="E671" s="195"/>
      <c r="F671" s="195"/>
      <c r="G671" s="195"/>
      <c r="H671" s="195"/>
      <c r="I671" s="195"/>
      <c r="J671" s="195"/>
      <c r="K671" s="195"/>
      <c r="L671" s="195"/>
      <c r="M671" s="195"/>
      <c r="N671" s="195"/>
      <c r="O671" s="195"/>
      <c r="P671" s="195"/>
      <c r="Q671" s="195"/>
      <c r="R671" s="195"/>
      <c r="S671" s="195"/>
      <c r="T671" s="195"/>
      <c r="U671" s="195"/>
      <c r="V671" s="196"/>
    </row>
    <row r="672" spans="1:39" s="34" customFormat="1" x14ac:dyDescent="0.25">
      <c r="A672" s="193" t="s">
        <v>57</v>
      </c>
      <c r="B672" s="194"/>
      <c r="C672" s="194"/>
      <c r="D672" s="194"/>
      <c r="E672" s="195"/>
      <c r="F672" s="195"/>
      <c r="G672" s="195"/>
      <c r="H672" s="195"/>
      <c r="I672" s="195"/>
      <c r="J672" s="195"/>
      <c r="K672" s="195"/>
      <c r="L672" s="195"/>
      <c r="M672" s="195"/>
      <c r="N672" s="195"/>
      <c r="O672" s="195"/>
      <c r="P672" s="195"/>
      <c r="Q672" s="195"/>
      <c r="R672" s="195"/>
      <c r="S672" s="195"/>
      <c r="T672" s="195"/>
      <c r="U672" s="195"/>
      <c r="V672" s="196"/>
    </row>
    <row r="673" spans="1:22" s="34" customFormat="1" x14ac:dyDescent="0.25">
      <c r="A673" s="38"/>
      <c r="B673" s="39"/>
      <c r="C673" s="39"/>
      <c r="D673" s="40"/>
      <c r="E673" s="40"/>
      <c r="F673" s="40"/>
      <c r="G673" s="40"/>
      <c r="H673" s="40"/>
      <c r="I673" s="40"/>
      <c r="J673" s="40"/>
      <c r="K673" s="40"/>
      <c r="L673" s="40"/>
      <c r="M673" s="40"/>
      <c r="N673" s="40"/>
      <c r="O673" s="40"/>
      <c r="P673" s="40"/>
      <c r="Q673" s="40"/>
      <c r="R673" s="40"/>
      <c r="S673" s="40"/>
      <c r="T673" s="27"/>
      <c r="U673" s="27"/>
      <c r="V673" s="28"/>
    </row>
    <row r="674" spans="1:22" s="34" customFormat="1" x14ac:dyDescent="0.25">
      <c r="A674" s="150" t="s">
        <v>58</v>
      </c>
      <c r="B674" s="151"/>
      <c r="C674" s="151"/>
      <c r="D674" s="151"/>
      <c r="E674" s="151"/>
      <c r="F674" s="151"/>
      <c r="G674" s="151"/>
      <c r="H674" s="151"/>
      <c r="I674" s="151"/>
      <c r="J674" s="151"/>
      <c r="K674" s="151"/>
      <c r="L674" s="151"/>
      <c r="M674" s="151"/>
      <c r="N674" s="151"/>
      <c r="O674" s="151"/>
      <c r="P674" s="151"/>
      <c r="Q674" s="151"/>
      <c r="R674" s="151"/>
      <c r="S674" s="151"/>
      <c r="T674" s="151"/>
      <c r="U674" s="151"/>
      <c r="V674" s="197"/>
    </row>
    <row r="675" spans="1:22" s="34" customFormat="1" x14ac:dyDescent="0.25">
      <c r="A675" s="198" t="s">
        <v>59</v>
      </c>
      <c r="B675" s="199"/>
      <c r="C675" s="199" t="s">
        <v>60</v>
      </c>
      <c r="D675" s="199"/>
      <c r="E675" s="199"/>
      <c r="F675" s="199"/>
      <c r="G675" s="199"/>
      <c r="H675" s="199"/>
      <c r="I675" s="199"/>
      <c r="J675" s="199"/>
      <c r="K675" s="199"/>
      <c r="L675" s="199"/>
      <c r="M675" s="199"/>
      <c r="N675" s="199"/>
      <c r="O675" s="199"/>
      <c r="P675" s="199"/>
      <c r="Q675" s="199"/>
      <c r="R675" s="199" t="s">
        <v>61</v>
      </c>
      <c r="S675" s="199"/>
      <c r="T675" s="200" t="s">
        <v>62</v>
      </c>
      <c r="U675" s="200"/>
      <c r="V675" s="201"/>
    </row>
    <row r="676" spans="1:22" s="34" customFormat="1" ht="34.5" customHeight="1" x14ac:dyDescent="0.25">
      <c r="A676" s="245">
        <v>7.6</v>
      </c>
      <c r="B676" s="246"/>
      <c r="C676" s="247" t="s">
        <v>152</v>
      </c>
      <c r="D676" s="248"/>
      <c r="E676" s="248"/>
      <c r="F676" s="248"/>
      <c r="G676" s="248"/>
      <c r="H676" s="248"/>
      <c r="I676" s="248"/>
      <c r="J676" s="248"/>
      <c r="K676" s="248"/>
      <c r="L676" s="248"/>
      <c r="M676" s="248"/>
      <c r="N676" s="248"/>
      <c r="O676" s="248"/>
      <c r="P676" s="248"/>
      <c r="Q676" s="248"/>
      <c r="R676" s="248" t="s">
        <v>95</v>
      </c>
      <c r="S676" s="248"/>
      <c r="T676" s="249">
        <f>+'OFERTA ECONOMICA'!C101</f>
        <v>24.3</v>
      </c>
      <c r="U676" s="249"/>
      <c r="V676" s="250"/>
    </row>
    <row r="677" spans="1:22" s="34" customFormat="1" x14ac:dyDescent="0.25">
      <c r="A677" s="78"/>
      <c r="B677" s="79"/>
      <c r="C677" s="79"/>
      <c r="D677" s="79"/>
      <c r="E677" s="79"/>
      <c r="F677" s="79"/>
      <c r="G677" s="79"/>
      <c r="H677" s="79"/>
      <c r="I677" s="79"/>
      <c r="J677" s="79"/>
      <c r="K677" s="79"/>
      <c r="L677" s="79"/>
      <c r="M677" s="79"/>
      <c r="N677" s="79"/>
      <c r="O677" s="79"/>
      <c r="P677" s="79"/>
      <c r="Q677" s="79"/>
      <c r="R677" s="79"/>
      <c r="S677" s="79"/>
      <c r="T677" s="80"/>
      <c r="U677" s="80"/>
      <c r="V677" s="81"/>
    </row>
    <row r="678" spans="1:22" s="34" customFormat="1" x14ac:dyDescent="0.25">
      <c r="A678" s="239" t="s">
        <v>64</v>
      </c>
      <c r="B678" s="240"/>
      <c r="C678" s="240"/>
      <c r="D678" s="240"/>
      <c r="E678" s="240"/>
      <c r="F678" s="240"/>
      <c r="G678" s="240"/>
      <c r="H678" s="240"/>
      <c r="I678" s="240"/>
      <c r="J678" s="240"/>
      <c r="K678" s="240"/>
      <c r="L678" s="240"/>
      <c r="M678" s="240"/>
      <c r="N678" s="240"/>
      <c r="O678" s="240"/>
      <c r="P678" s="240"/>
      <c r="Q678" s="240"/>
      <c r="R678" s="240"/>
      <c r="S678" s="240"/>
      <c r="T678" s="240"/>
      <c r="U678" s="240"/>
      <c r="V678" s="241"/>
    </row>
    <row r="679" spans="1:22" s="34" customFormat="1" x14ac:dyDescent="0.25">
      <c r="A679" s="132" t="s">
        <v>60</v>
      </c>
      <c r="B679" s="133"/>
      <c r="C679" s="133"/>
      <c r="D679" s="133"/>
      <c r="E679" s="133"/>
      <c r="F679" s="133"/>
      <c r="G679" s="133"/>
      <c r="H679" s="133" t="s">
        <v>65</v>
      </c>
      <c r="I679" s="133"/>
      <c r="J679" s="133"/>
      <c r="K679" s="133" t="s">
        <v>66</v>
      </c>
      <c r="L679" s="133"/>
      <c r="M679" s="133"/>
      <c r="N679" s="133"/>
      <c r="O679" s="133" t="s">
        <v>67</v>
      </c>
      <c r="P679" s="133"/>
      <c r="Q679" s="133"/>
      <c r="R679" s="133" t="s">
        <v>68</v>
      </c>
      <c r="S679" s="133"/>
      <c r="T679" s="134" t="s">
        <v>69</v>
      </c>
      <c r="U679" s="134"/>
      <c r="V679" s="135"/>
    </row>
    <row r="680" spans="1:22" s="34" customFormat="1" x14ac:dyDescent="0.25">
      <c r="A680" s="132"/>
      <c r="B680" s="133"/>
      <c r="C680" s="133"/>
      <c r="D680" s="133"/>
      <c r="E680" s="133"/>
      <c r="F680" s="133"/>
      <c r="G680" s="133"/>
      <c r="H680" s="133"/>
      <c r="I680" s="133"/>
      <c r="J680" s="133"/>
      <c r="K680" s="133"/>
      <c r="L680" s="133"/>
      <c r="M680" s="133"/>
      <c r="N680" s="133"/>
      <c r="O680" s="153"/>
      <c r="P680" s="153"/>
      <c r="Q680" s="153"/>
      <c r="R680" s="210"/>
      <c r="S680" s="210"/>
      <c r="T680" s="134"/>
      <c r="U680" s="134"/>
      <c r="V680" s="135"/>
    </row>
    <row r="681" spans="1:22" s="34" customFormat="1" x14ac:dyDescent="0.25">
      <c r="A681" s="132" t="s">
        <v>70</v>
      </c>
      <c r="B681" s="133"/>
      <c r="C681" s="133"/>
      <c r="D681" s="133"/>
      <c r="E681" s="133"/>
      <c r="F681" s="133"/>
      <c r="G681" s="133"/>
      <c r="H681" s="133"/>
      <c r="I681" s="133"/>
      <c r="J681" s="133"/>
      <c r="K681" s="133"/>
      <c r="L681" s="133"/>
      <c r="M681" s="133"/>
      <c r="N681" s="133"/>
      <c r="O681" s="153"/>
      <c r="P681" s="153"/>
      <c r="Q681" s="153"/>
      <c r="R681" s="209">
        <v>0.03</v>
      </c>
      <c r="S681" s="210"/>
      <c r="T681" s="134">
        <f>+T703*R681</f>
        <v>81.652200000000008</v>
      </c>
      <c r="U681" s="134"/>
      <c r="V681" s="135"/>
    </row>
    <row r="682" spans="1:22" s="34" customFormat="1" x14ac:dyDescent="0.25">
      <c r="A682" s="132"/>
      <c r="B682" s="133"/>
      <c r="C682" s="133"/>
      <c r="D682" s="133"/>
      <c r="E682" s="133"/>
      <c r="F682" s="133"/>
      <c r="G682" s="133"/>
      <c r="H682" s="133"/>
      <c r="I682" s="133"/>
      <c r="J682" s="133"/>
      <c r="K682" s="133"/>
      <c r="L682" s="133"/>
      <c r="M682" s="133"/>
      <c r="N682" s="133"/>
      <c r="O682" s="133"/>
      <c r="P682" s="133"/>
      <c r="Q682" s="133"/>
      <c r="R682" s="133"/>
      <c r="S682" s="133"/>
      <c r="T682" s="134"/>
      <c r="U682" s="134"/>
      <c r="V682" s="135"/>
    </row>
    <row r="683" spans="1:22" s="34" customFormat="1" x14ac:dyDescent="0.25">
      <c r="A683" s="136" t="s">
        <v>71</v>
      </c>
      <c r="B683" s="137"/>
      <c r="C683" s="137"/>
      <c r="D683" s="137"/>
      <c r="E683" s="137"/>
      <c r="F683" s="137"/>
      <c r="G683" s="137"/>
      <c r="H683" s="137"/>
      <c r="I683" s="137"/>
      <c r="J683" s="137"/>
      <c r="K683" s="137"/>
      <c r="L683" s="137"/>
      <c r="M683" s="137"/>
      <c r="N683" s="137"/>
      <c r="O683" s="137"/>
      <c r="P683" s="137"/>
      <c r="Q683" s="137"/>
      <c r="R683" s="137"/>
      <c r="S683" s="137"/>
      <c r="T683" s="134">
        <f>T681+T680</f>
        <v>81.652200000000008</v>
      </c>
      <c r="U683" s="134"/>
      <c r="V683" s="135"/>
    </row>
    <row r="684" spans="1:22" s="34" customFormat="1" x14ac:dyDescent="0.25">
      <c r="A684" s="19"/>
      <c r="B684" s="20"/>
      <c r="C684" s="20"/>
      <c r="D684" s="20"/>
      <c r="E684" s="20"/>
      <c r="F684" s="20"/>
      <c r="G684" s="20"/>
      <c r="H684" s="20"/>
      <c r="I684" s="20"/>
      <c r="J684" s="20"/>
      <c r="K684" s="20"/>
      <c r="L684" s="20"/>
      <c r="M684" s="20"/>
      <c r="N684" s="20"/>
      <c r="O684" s="20"/>
      <c r="P684" s="20"/>
      <c r="Q684" s="20"/>
      <c r="R684" s="20"/>
      <c r="S684" s="21"/>
      <c r="T684" s="22"/>
      <c r="U684" s="22"/>
      <c r="V684" s="23"/>
    </row>
    <row r="685" spans="1:22" s="34" customFormat="1" x14ac:dyDescent="0.25">
      <c r="A685" s="239" t="s">
        <v>72</v>
      </c>
      <c r="B685" s="240"/>
      <c r="C685" s="240"/>
      <c r="D685" s="240"/>
      <c r="E685" s="240"/>
      <c r="F685" s="240"/>
      <c r="G685" s="240"/>
      <c r="H685" s="240"/>
      <c r="I685" s="240"/>
      <c r="J685" s="240"/>
      <c r="K685" s="240"/>
      <c r="L685" s="240"/>
      <c r="M685" s="240"/>
      <c r="N685" s="240"/>
      <c r="O685" s="240"/>
      <c r="P685" s="240"/>
      <c r="Q685" s="240"/>
      <c r="R685" s="240"/>
      <c r="S685" s="240"/>
      <c r="T685" s="240"/>
      <c r="U685" s="240"/>
      <c r="V685" s="241"/>
    </row>
    <row r="686" spans="1:22" s="34" customFormat="1" x14ac:dyDescent="0.25">
      <c r="A686" s="242" t="s">
        <v>60</v>
      </c>
      <c r="B686" s="226"/>
      <c r="C686" s="226"/>
      <c r="D686" s="226"/>
      <c r="E686" s="226"/>
      <c r="F686" s="226"/>
      <c r="G686" s="226"/>
      <c r="H686" s="226"/>
      <c r="I686" s="226"/>
      <c r="J686" s="226"/>
      <c r="K686" s="226"/>
      <c r="L686" s="226"/>
      <c r="M686" s="226" t="s">
        <v>61</v>
      </c>
      <c r="N686" s="226"/>
      <c r="O686" s="226" t="s">
        <v>62</v>
      </c>
      <c r="P686" s="226"/>
      <c r="Q686" s="226" t="s">
        <v>73</v>
      </c>
      <c r="R686" s="226"/>
      <c r="S686" s="226"/>
      <c r="T686" s="243" t="s">
        <v>74</v>
      </c>
      <c r="U686" s="243"/>
      <c r="V686" s="244"/>
    </row>
    <row r="687" spans="1:22" s="34" customFormat="1" x14ac:dyDescent="0.25">
      <c r="A687" s="242" t="s">
        <v>153</v>
      </c>
      <c r="B687" s="226"/>
      <c r="C687" s="226"/>
      <c r="D687" s="226"/>
      <c r="E687" s="226"/>
      <c r="F687" s="226"/>
      <c r="G687" s="226"/>
      <c r="H687" s="226"/>
      <c r="I687" s="226"/>
      <c r="J687" s="226"/>
      <c r="K687" s="226"/>
      <c r="L687" s="226"/>
      <c r="M687" s="226" t="s">
        <v>95</v>
      </c>
      <c r="N687" s="226"/>
      <c r="O687" s="226">
        <v>3.0000000000000001E-3</v>
      </c>
      <c r="P687" s="226"/>
      <c r="Q687" s="227">
        <v>4998</v>
      </c>
      <c r="R687" s="228"/>
      <c r="S687" s="229"/>
      <c r="T687" s="243">
        <f>+Q687*O687</f>
        <v>14.994</v>
      </c>
      <c r="U687" s="243"/>
      <c r="V687" s="244"/>
    </row>
    <row r="688" spans="1:22" s="34" customFormat="1" x14ac:dyDescent="0.25">
      <c r="A688" s="242" t="s">
        <v>154</v>
      </c>
      <c r="B688" s="226"/>
      <c r="C688" s="226"/>
      <c r="D688" s="226"/>
      <c r="E688" s="226"/>
      <c r="F688" s="226"/>
      <c r="G688" s="226"/>
      <c r="H688" s="226"/>
      <c r="I688" s="226"/>
      <c r="J688" s="226"/>
      <c r="K688" s="226"/>
      <c r="L688" s="226"/>
      <c r="M688" s="226" t="s">
        <v>95</v>
      </c>
      <c r="N688" s="226"/>
      <c r="O688" s="226">
        <v>1.05</v>
      </c>
      <c r="P688" s="226"/>
      <c r="Q688" s="227">
        <v>4650</v>
      </c>
      <c r="R688" s="228"/>
      <c r="S688" s="229"/>
      <c r="T688" s="243">
        <f>+Q688*O688</f>
        <v>4882.5</v>
      </c>
      <c r="U688" s="243"/>
      <c r="V688" s="244"/>
    </row>
    <row r="689" spans="1:22" s="34" customFormat="1" x14ac:dyDescent="0.25">
      <c r="A689" s="242"/>
      <c r="B689" s="226"/>
      <c r="C689" s="226"/>
      <c r="D689" s="226"/>
      <c r="E689" s="226"/>
      <c r="F689" s="226"/>
      <c r="G689" s="226"/>
      <c r="H689" s="226"/>
      <c r="I689" s="226"/>
      <c r="J689" s="226"/>
      <c r="K689" s="226"/>
      <c r="L689" s="226"/>
      <c r="M689" s="226"/>
      <c r="N689" s="226"/>
      <c r="O689" s="226"/>
      <c r="P689" s="226"/>
      <c r="Q689" s="227"/>
      <c r="R689" s="228"/>
      <c r="S689" s="229"/>
      <c r="T689" s="243"/>
      <c r="U689" s="243"/>
      <c r="V689" s="244"/>
    </row>
    <row r="690" spans="1:22" s="34" customFormat="1" x14ac:dyDescent="0.25">
      <c r="A690" s="242"/>
      <c r="B690" s="226"/>
      <c r="C690" s="226"/>
      <c r="D690" s="226"/>
      <c r="E690" s="226"/>
      <c r="F690" s="226"/>
      <c r="G690" s="226"/>
      <c r="H690" s="226"/>
      <c r="I690" s="226"/>
      <c r="J690" s="226"/>
      <c r="K690" s="226"/>
      <c r="L690" s="226"/>
      <c r="M690" s="226"/>
      <c r="N690" s="226"/>
      <c r="O690" s="226"/>
      <c r="P690" s="226"/>
      <c r="Q690" s="227"/>
      <c r="R690" s="228"/>
      <c r="S690" s="229"/>
      <c r="T690" s="134"/>
      <c r="U690" s="134"/>
      <c r="V690" s="135"/>
    </row>
    <row r="691" spans="1:22" s="34" customFormat="1" x14ac:dyDescent="0.25">
      <c r="A691" s="242"/>
      <c r="B691" s="226"/>
      <c r="C691" s="226"/>
      <c r="D691" s="226"/>
      <c r="E691" s="226"/>
      <c r="F691" s="226"/>
      <c r="G691" s="226"/>
      <c r="H691" s="226"/>
      <c r="I691" s="226"/>
      <c r="J691" s="226"/>
      <c r="K691" s="226"/>
      <c r="L691" s="226"/>
      <c r="M691" s="226"/>
      <c r="N691" s="226"/>
      <c r="O691" s="226"/>
      <c r="P691" s="226"/>
      <c r="Q691" s="227"/>
      <c r="R691" s="228"/>
      <c r="S691" s="229"/>
      <c r="T691" s="134"/>
      <c r="U691" s="134"/>
      <c r="V691" s="135"/>
    </row>
    <row r="692" spans="1:22" s="34" customFormat="1" x14ac:dyDescent="0.25">
      <c r="A692" s="136" t="s">
        <v>71</v>
      </c>
      <c r="B692" s="137"/>
      <c r="C692" s="137"/>
      <c r="D692" s="137"/>
      <c r="E692" s="137"/>
      <c r="F692" s="137"/>
      <c r="G692" s="137"/>
      <c r="H692" s="137"/>
      <c r="I692" s="137"/>
      <c r="J692" s="137"/>
      <c r="K692" s="137"/>
      <c r="L692" s="137"/>
      <c r="M692" s="137"/>
      <c r="N692" s="137"/>
      <c r="O692" s="137"/>
      <c r="P692" s="137"/>
      <c r="Q692" s="137"/>
      <c r="R692" s="137"/>
      <c r="S692" s="137"/>
      <c r="T692" s="134">
        <f>+SUM(T687:V691)</f>
        <v>4897.4939999999997</v>
      </c>
      <c r="U692" s="134"/>
      <c r="V692" s="135"/>
    </row>
    <row r="693" spans="1:22" s="34" customFormat="1" x14ac:dyDescent="0.25">
      <c r="A693" s="69"/>
      <c r="B693" s="70"/>
      <c r="C693" s="70"/>
      <c r="D693" s="70"/>
      <c r="E693" s="70"/>
      <c r="F693" s="70"/>
      <c r="G693" s="70"/>
      <c r="H693" s="70"/>
      <c r="I693" s="70"/>
      <c r="J693" s="70"/>
      <c r="K693" s="70"/>
      <c r="L693" s="70"/>
      <c r="M693" s="70"/>
      <c r="N693" s="70"/>
      <c r="O693" s="70"/>
      <c r="P693" s="70"/>
      <c r="Q693" s="70"/>
      <c r="R693" s="70"/>
      <c r="S693" s="21"/>
      <c r="T693" s="22"/>
      <c r="U693" s="22"/>
      <c r="V693" s="23"/>
    </row>
    <row r="694" spans="1:22" s="34" customFormat="1" x14ac:dyDescent="0.25">
      <c r="A694" s="239" t="s">
        <v>75</v>
      </c>
      <c r="B694" s="240"/>
      <c r="C694" s="240"/>
      <c r="D694" s="240"/>
      <c r="E694" s="240"/>
      <c r="F694" s="240"/>
      <c r="G694" s="240"/>
      <c r="H694" s="240"/>
      <c r="I694" s="240"/>
      <c r="J694" s="240"/>
      <c r="K694" s="240"/>
      <c r="L694" s="240"/>
      <c r="M694" s="240"/>
      <c r="N694" s="240"/>
      <c r="O694" s="240"/>
      <c r="P694" s="240"/>
      <c r="Q694" s="240"/>
      <c r="R694" s="240"/>
      <c r="S694" s="240"/>
      <c r="T694" s="240"/>
      <c r="U694" s="240"/>
      <c r="V694" s="241"/>
    </row>
    <row r="695" spans="1:22" s="34" customFormat="1" x14ac:dyDescent="0.25">
      <c r="A695" s="132" t="s">
        <v>76</v>
      </c>
      <c r="B695" s="133"/>
      <c r="C695" s="133"/>
      <c r="D695" s="133"/>
      <c r="E695" s="133"/>
      <c r="F695" s="133"/>
      <c r="G695" s="133"/>
      <c r="H695" s="133"/>
      <c r="I695" s="133"/>
      <c r="J695" s="133"/>
      <c r="K695" s="133" t="s">
        <v>77</v>
      </c>
      <c r="L695" s="133"/>
      <c r="M695" s="133" t="s">
        <v>78</v>
      </c>
      <c r="N695" s="133"/>
      <c r="O695" s="133" t="s">
        <v>79</v>
      </c>
      <c r="P695" s="133"/>
      <c r="Q695" s="133"/>
      <c r="R695" s="133" t="s">
        <v>80</v>
      </c>
      <c r="S695" s="133"/>
      <c r="T695" s="134" t="s">
        <v>69</v>
      </c>
      <c r="U695" s="134"/>
      <c r="V695" s="135"/>
    </row>
    <row r="696" spans="1:22" s="34" customFormat="1" x14ac:dyDescent="0.25">
      <c r="A696" s="132"/>
      <c r="B696" s="133"/>
      <c r="C696" s="133"/>
      <c r="D696" s="133"/>
      <c r="E696" s="133"/>
      <c r="F696" s="133"/>
      <c r="G696" s="133"/>
      <c r="H696" s="133"/>
      <c r="I696" s="133"/>
      <c r="J696" s="133"/>
      <c r="K696" s="133"/>
      <c r="L696" s="133"/>
      <c r="M696" s="133"/>
      <c r="N696" s="133"/>
      <c r="O696" s="133"/>
      <c r="P696" s="133"/>
      <c r="Q696" s="133"/>
      <c r="R696" s="133"/>
      <c r="S696" s="133"/>
      <c r="T696" s="134"/>
      <c r="U696" s="134"/>
      <c r="V696" s="135"/>
    </row>
    <row r="697" spans="1:22" s="34" customFormat="1" x14ac:dyDescent="0.25">
      <c r="A697" s="132"/>
      <c r="B697" s="133"/>
      <c r="C697" s="133"/>
      <c r="D697" s="133"/>
      <c r="E697" s="133"/>
      <c r="F697" s="133"/>
      <c r="G697" s="133"/>
      <c r="H697" s="133"/>
      <c r="I697" s="133"/>
      <c r="J697" s="133"/>
      <c r="K697" s="133"/>
      <c r="L697" s="133"/>
      <c r="M697" s="133"/>
      <c r="N697" s="133"/>
      <c r="O697" s="133"/>
      <c r="P697" s="133"/>
      <c r="Q697" s="133"/>
      <c r="R697" s="133"/>
      <c r="S697" s="133"/>
      <c r="T697" s="134"/>
      <c r="U697" s="134"/>
      <c r="V697" s="135"/>
    </row>
    <row r="698" spans="1:22" s="34" customFormat="1" x14ac:dyDescent="0.25">
      <c r="A698" s="132"/>
      <c r="B698" s="133"/>
      <c r="C698" s="133"/>
      <c r="D698" s="133"/>
      <c r="E698" s="133"/>
      <c r="F698" s="133"/>
      <c r="G698" s="133"/>
      <c r="H698" s="133"/>
      <c r="I698" s="133"/>
      <c r="J698" s="133"/>
      <c r="K698" s="133"/>
      <c r="L698" s="133"/>
      <c r="M698" s="133"/>
      <c r="N698" s="133"/>
      <c r="O698" s="133"/>
      <c r="P698" s="133"/>
      <c r="Q698" s="133"/>
      <c r="R698" s="133"/>
      <c r="S698" s="133"/>
      <c r="T698" s="134"/>
      <c r="U698" s="134"/>
      <c r="V698" s="135"/>
    </row>
    <row r="699" spans="1:22" s="34" customFormat="1" x14ac:dyDescent="0.25">
      <c r="A699" s="136" t="s">
        <v>71</v>
      </c>
      <c r="B699" s="137"/>
      <c r="C699" s="137"/>
      <c r="D699" s="137"/>
      <c r="E699" s="137"/>
      <c r="F699" s="137"/>
      <c r="G699" s="137"/>
      <c r="H699" s="137"/>
      <c r="I699" s="137"/>
      <c r="J699" s="137"/>
      <c r="K699" s="137"/>
      <c r="L699" s="137"/>
      <c r="M699" s="137"/>
      <c r="N699" s="137"/>
      <c r="O699" s="137"/>
      <c r="P699" s="137"/>
      <c r="Q699" s="137"/>
      <c r="R699" s="137"/>
      <c r="S699" s="137"/>
      <c r="T699" s="134">
        <f>+T696</f>
        <v>0</v>
      </c>
      <c r="U699" s="134"/>
      <c r="V699" s="135"/>
    </row>
    <row r="700" spans="1:22" s="34" customFormat="1" x14ac:dyDescent="0.25">
      <c r="A700" s="19"/>
      <c r="B700" s="20"/>
      <c r="C700" s="20"/>
      <c r="D700" s="20"/>
      <c r="E700" s="20"/>
      <c r="F700" s="20"/>
      <c r="G700" s="20"/>
      <c r="H700" s="20"/>
      <c r="I700" s="20"/>
      <c r="J700" s="20"/>
      <c r="K700" s="20"/>
      <c r="L700" s="20"/>
      <c r="M700" s="20"/>
      <c r="N700" s="20"/>
      <c r="O700" s="20"/>
      <c r="P700" s="20"/>
      <c r="Q700" s="20"/>
      <c r="R700" s="20"/>
      <c r="S700" s="21"/>
      <c r="T700" s="22"/>
      <c r="U700" s="22"/>
      <c r="V700" s="23"/>
    </row>
    <row r="701" spans="1:22" s="34" customFormat="1" x14ac:dyDescent="0.25">
      <c r="A701" s="239" t="s">
        <v>81</v>
      </c>
      <c r="B701" s="240"/>
      <c r="C701" s="240"/>
      <c r="D701" s="240"/>
      <c r="E701" s="240"/>
      <c r="F701" s="240"/>
      <c r="G701" s="240"/>
      <c r="H701" s="240"/>
      <c r="I701" s="240"/>
      <c r="J701" s="240"/>
      <c r="K701" s="240"/>
      <c r="L701" s="240"/>
      <c r="M701" s="240"/>
      <c r="N701" s="240"/>
      <c r="O701" s="240"/>
      <c r="P701" s="240"/>
      <c r="Q701" s="240"/>
      <c r="R701" s="240"/>
      <c r="S701" s="240"/>
      <c r="T701" s="240"/>
      <c r="U701" s="240"/>
      <c r="V701" s="241"/>
    </row>
    <row r="702" spans="1:22" s="34" customFormat="1" x14ac:dyDescent="0.25">
      <c r="A702" s="132" t="s">
        <v>82</v>
      </c>
      <c r="B702" s="133"/>
      <c r="C702" s="133"/>
      <c r="D702" s="133"/>
      <c r="E702" s="133"/>
      <c r="F702" s="133"/>
      <c r="G702" s="133"/>
      <c r="H702" s="133"/>
      <c r="I702" s="133"/>
      <c r="J702" s="133" t="s">
        <v>83</v>
      </c>
      <c r="K702" s="133"/>
      <c r="L702" s="133" t="s">
        <v>84</v>
      </c>
      <c r="M702" s="133"/>
      <c r="N702" s="133" t="s">
        <v>85</v>
      </c>
      <c r="O702" s="133"/>
      <c r="P702" s="133"/>
      <c r="Q702" s="133" t="s">
        <v>68</v>
      </c>
      <c r="R702" s="133"/>
      <c r="S702" s="133"/>
      <c r="T702" s="134" t="s">
        <v>69</v>
      </c>
      <c r="U702" s="134"/>
      <c r="V702" s="135"/>
    </row>
    <row r="703" spans="1:22" s="34" customFormat="1" x14ac:dyDescent="0.25">
      <c r="A703" s="132" t="s">
        <v>86</v>
      </c>
      <c r="B703" s="133"/>
      <c r="C703" s="133"/>
      <c r="D703" s="133"/>
      <c r="E703" s="133"/>
      <c r="F703" s="133"/>
      <c r="G703" s="133"/>
      <c r="H703" s="133"/>
      <c r="I703" s="133"/>
      <c r="J703" s="153">
        <v>171314.64448972844</v>
      </c>
      <c r="K703" s="153"/>
      <c r="L703" s="133">
        <v>1.8157000000000001</v>
      </c>
      <c r="M703" s="133"/>
      <c r="N703" s="134">
        <v>38882</v>
      </c>
      <c r="O703" s="134"/>
      <c r="P703" s="134"/>
      <c r="Q703" s="133">
        <v>7.0000000000000007E-2</v>
      </c>
      <c r="R703" s="133"/>
      <c r="S703" s="133"/>
      <c r="T703" s="134">
        <f>+Q703*N703</f>
        <v>2721.7400000000002</v>
      </c>
      <c r="U703" s="134"/>
      <c r="V703" s="135"/>
    </row>
    <row r="704" spans="1:22" s="34" customFormat="1" x14ac:dyDescent="0.25">
      <c r="A704" s="132"/>
      <c r="B704" s="133"/>
      <c r="C704" s="133"/>
      <c r="D704" s="133"/>
      <c r="E704" s="133"/>
      <c r="F704" s="133"/>
      <c r="G704" s="133"/>
      <c r="H704" s="133"/>
      <c r="I704" s="133"/>
      <c r="J704" s="133"/>
      <c r="K704" s="133"/>
      <c r="L704" s="133"/>
      <c r="M704" s="133"/>
      <c r="N704" s="133"/>
      <c r="O704" s="133"/>
      <c r="P704" s="133"/>
      <c r="Q704" s="133"/>
      <c r="R704" s="133"/>
      <c r="S704" s="133"/>
      <c r="T704" s="134"/>
      <c r="U704" s="134"/>
      <c r="V704" s="135"/>
    </row>
    <row r="705" spans="1:22" s="43" customFormat="1" x14ac:dyDescent="0.2">
      <c r="A705" s="132"/>
      <c r="B705" s="133"/>
      <c r="C705" s="133"/>
      <c r="D705" s="133"/>
      <c r="E705" s="133"/>
      <c r="F705" s="133"/>
      <c r="G705" s="133"/>
      <c r="H705" s="133"/>
      <c r="I705" s="133"/>
      <c r="J705" s="133"/>
      <c r="K705" s="133"/>
      <c r="L705" s="133"/>
      <c r="M705" s="133"/>
      <c r="N705" s="133"/>
      <c r="O705" s="133"/>
      <c r="P705" s="133"/>
      <c r="Q705" s="133"/>
      <c r="R705" s="133"/>
      <c r="S705" s="133"/>
      <c r="T705" s="134"/>
      <c r="U705" s="134"/>
      <c r="V705" s="135"/>
    </row>
    <row r="706" spans="1:22" s="43" customFormat="1" x14ac:dyDescent="0.2">
      <c r="A706" s="136" t="s">
        <v>71</v>
      </c>
      <c r="B706" s="137"/>
      <c r="C706" s="137"/>
      <c r="D706" s="137"/>
      <c r="E706" s="137"/>
      <c r="F706" s="137"/>
      <c r="G706" s="137"/>
      <c r="H706" s="137"/>
      <c r="I706" s="137"/>
      <c r="J706" s="137"/>
      <c r="K706" s="137"/>
      <c r="L706" s="137"/>
      <c r="M706" s="137"/>
      <c r="N706" s="137"/>
      <c r="O706" s="137"/>
      <c r="P706" s="137"/>
      <c r="Q706" s="137"/>
      <c r="R706" s="137"/>
      <c r="S706" s="137"/>
      <c r="T706" s="134">
        <f>+T703</f>
        <v>2721.7400000000002</v>
      </c>
      <c r="U706" s="134"/>
      <c r="V706" s="135"/>
    </row>
    <row r="707" spans="1:22" s="43" customFormat="1" ht="15" x14ac:dyDescent="0.25">
      <c r="A707" s="235" t="s">
        <v>15</v>
      </c>
      <c r="B707" s="236"/>
      <c r="C707" s="236"/>
      <c r="D707" s="236"/>
      <c r="E707" s="236"/>
      <c r="F707" s="236"/>
      <c r="G707" s="236"/>
      <c r="H707" s="236"/>
      <c r="I707" s="236"/>
      <c r="J707" s="236"/>
      <c r="K707" s="236"/>
      <c r="L707" s="236"/>
      <c r="M707" s="236"/>
      <c r="N707" s="236"/>
      <c r="O707" s="236"/>
      <c r="P707" s="236"/>
      <c r="Q707" s="236"/>
      <c r="R707" s="236"/>
      <c r="S707" s="236"/>
      <c r="T707" s="237">
        <f>ROUND(T706+T699+T692+T683,0)</f>
        <v>7701</v>
      </c>
      <c r="U707" s="237"/>
      <c r="V707" s="238"/>
    </row>
    <row r="708" spans="1:22" s="43" customFormat="1" ht="15" x14ac:dyDescent="0.25">
      <c r="A708" s="72" t="s">
        <v>87</v>
      </c>
      <c r="B708" s="73">
        <f>+'[1]CARGA PRESTACIONAL'!$E$40</f>
        <v>0.29949999999999999</v>
      </c>
      <c r="C708" s="74"/>
      <c r="D708" s="75"/>
      <c r="E708" s="76"/>
      <c r="F708" s="74"/>
      <c r="G708" s="74"/>
      <c r="H708" s="74"/>
      <c r="I708" s="74"/>
      <c r="J708" s="74"/>
      <c r="K708" s="74"/>
      <c r="L708" s="74"/>
      <c r="M708" s="75"/>
      <c r="N708" s="71"/>
      <c r="O708" s="71"/>
      <c r="P708" s="71"/>
      <c r="Q708" s="71"/>
      <c r="R708" s="71"/>
      <c r="S708" s="71" t="s">
        <v>19</v>
      </c>
      <c r="T708" s="237">
        <f>+T707*B708</f>
        <v>2306.4494999999997</v>
      </c>
      <c r="U708" s="237"/>
      <c r="V708" s="238"/>
    </row>
    <row r="709" spans="1:22" s="43" customFormat="1" ht="15" x14ac:dyDescent="0.25">
      <c r="A709" s="231" t="s">
        <v>88</v>
      </c>
      <c r="B709" s="232"/>
      <c r="C709" s="232"/>
      <c r="D709" s="232"/>
      <c r="E709" s="232"/>
      <c r="F709" s="232"/>
      <c r="G709" s="232"/>
      <c r="H709" s="232"/>
      <c r="I709" s="232"/>
      <c r="J709" s="232"/>
      <c r="K709" s="232"/>
      <c r="L709" s="232"/>
      <c r="M709" s="232"/>
      <c r="N709" s="232"/>
      <c r="O709" s="232"/>
      <c r="P709" s="232"/>
      <c r="Q709" s="232"/>
      <c r="R709" s="232"/>
      <c r="S709" s="232"/>
      <c r="T709" s="233">
        <f>+T708+T707</f>
        <v>10007.449499999999</v>
      </c>
      <c r="U709" s="233"/>
      <c r="V709" s="234"/>
    </row>
    <row r="710" spans="1:22" s="34" customFormat="1" ht="43.5" customHeight="1" x14ac:dyDescent="0.25">
      <c r="A710" s="231" t="s">
        <v>89</v>
      </c>
      <c r="B710" s="232"/>
      <c r="C710" s="232"/>
      <c r="D710" s="232"/>
      <c r="E710" s="232"/>
      <c r="F710" s="232"/>
      <c r="G710" s="232"/>
      <c r="H710" s="232"/>
      <c r="I710" s="232"/>
      <c r="J710" s="232"/>
      <c r="K710" s="232"/>
      <c r="L710" s="232"/>
      <c r="M710" s="232"/>
      <c r="N710" s="232"/>
      <c r="O710" s="232"/>
      <c r="P710" s="232"/>
      <c r="Q710" s="232"/>
      <c r="R710" s="232"/>
      <c r="S710" s="232"/>
      <c r="T710" s="233">
        <f>ROUND(T709*T676,0)</f>
        <v>243181</v>
      </c>
      <c r="U710" s="233"/>
      <c r="V710" s="234"/>
    </row>
    <row r="711" spans="1:22" s="34" customFormat="1" x14ac:dyDescent="0.25">
      <c r="A711" s="24"/>
      <c r="B711" s="25"/>
      <c r="C711" s="25"/>
      <c r="D711" s="25"/>
      <c r="E711" s="25"/>
      <c r="F711" s="25"/>
      <c r="G711" s="25"/>
      <c r="H711" s="25"/>
      <c r="I711" s="25"/>
      <c r="J711" s="25"/>
      <c r="K711" s="25"/>
      <c r="L711" s="25"/>
      <c r="M711" s="25"/>
      <c r="N711" s="25"/>
      <c r="O711" s="25"/>
      <c r="P711" s="25"/>
      <c r="Q711" s="25"/>
      <c r="R711" s="25"/>
      <c r="S711" s="26"/>
      <c r="T711" s="27"/>
      <c r="U711" s="27"/>
      <c r="V711" s="28"/>
    </row>
    <row r="712" spans="1:22" s="34" customFormat="1" ht="46.5" customHeight="1" x14ac:dyDescent="0.25">
      <c r="A712" s="24"/>
      <c r="B712" s="25"/>
      <c r="C712" s="25"/>
      <c r="D712" s="29"/>
      <c r="E712" s="30" t="s">
        <v>90</v>
      </c>
      <c r="F712" s="54"/>
      <c r="G712" s="54"/>
      <c r="H712" s="54"/>
      <c r="I712" s="54"/>
      <c r="J712" s="54"/>
      <c r="K712" s="54"/>
      <c r="L712" s="54"/>
      <c r="M712" s="55"/>
      <c r="N712" s="25"/>
      <c r="O712" s="25"/>
      <c r="P712" s="25"/>
      <c r="Q712" s="25"/>
      <c r="R712" s="25"/>
      <c r="S712" s="26"/>
      <c r="T712" s="27"/>
      <c r="U712" s="27"/>
      <c r="V712" s="28"/>
    </row>
    <row r="713" spans="1:22" s="34" customFormat="1" x14ac:dyDescent="0.25">
      <c r="A713" s="24"/>
      <c r="B713" s="25"/>
      <c r="C713" s="25"/>
      <c r="D713" s="25"/>
      <c r="E713" s="131" t="s">
        <v>105</v>
      </c>
      <c r="F713" s="131"/>
      <c r="G713" s="131"/>
      <c r="H713" s="131"/>
      <c r="I713" s="131"/>
      <c r="J713" s="131"/>
      <c r="K713" s="131"/>
      <c r="L713" s="131"/>
      <c r="M713" s="131"/>
      <c r="N713" s="57"/>
      <c r="O713" s="57"/>
      <c r="P713" s="25"/>
      <c r="Q713" s="25"/>
      <c r="R713" s="25"/>
      <c r="S713" s="26"/>
      <c r="T713" s="27"/>
      <c r="U713" s="27"/>
      <c r="V713" s="28"/>
    </row>
    <row r="714" spans="1:22" s="34" customFormat="1" x14ac:dyDescent="0.25">
      <c r="A714" s="24"/>
      <c r="B714" s="25"/>
      <c r="C714" s="25"/>
      <c r="D714" s="25"/>
      <c r="E714" s="131"/>
      <c r="F714" s="131"/>
      <c r="G714" s="131"/>
      <c r="H714" s="131"/>
      <c r="I714" s="131"/>
      <c r="J714" s="131"/>
      <c r="K714" s="131"/>
      <c r="L714" s="131"/>
      <c r="M714" s="131"/>
      <c r="N714" s="57"/>
      <c r="O714" s="57"/>
      <c r="P714" s="25"/>
      <c r="Q714" s="25"/>
      <c r="R714" s="25"/>
      <c r="S714" s="26"/>
      <c r="T714" s="27"/>
      <c r="U714" s="27"/>
      <c r="V714" s="28"/>
    </row>
    <row r="715" spans="1:22" s="34" customFormat="1" ht="14.25" thickBot="1" x14ac:dyDescent="0.3">
      <c r="A715" s="58"/>
      <c r="B715" s="59"/>
      <c r="C715" s="59"/>
      <c r="D715" s="59"/>
      <c r="E715" s="59"/>
      <c r="F715" s="60"/>
      <c r="G715" s="60"/>
      <c r="H715" s="60"/>
      <c r="I715" s="60"/>
      <c r="J715" s="60"/>
      <c r="K715" s="60"/>
      <c r="L715" s="59"/>
      <c r="M715" s="59"/>
      <c r="N715" s="59"/>
      <c r="O715" s="59"/>
      <c r="P715" s="59"/>
      <c r="Q715" s="59"/>
      <c r="R715" s="59"/>
      <c r="S715" s="59"/>
      <c r="T715" s="61"/>
      <c r="U715" s="61"/>
      <c r="V715" s="62"/>
    </row>
    <row r="716" spans="1:22" ht="14.25" thickBot="1" x14ac:dyDescent="0.3"/>
    <row r="717" spans="1:22" s="32" customFormat="1" ht="30" customHeight="1" x14ac:dyDescent="0.25">
      <c r="A717" s="154"/>
      <c r="B717" s="155"/>
      <c r="C717" s="155"/>
      <c r="D717" s="156"/>
      <c r="E717" s="163" t="s">
        <v>92</v>
      </c>
      <c r="F717" s="164"/>
      <c r="G717" s="164"/>
      <c r="H717" s="164"/>
      <c r="I717" s="164"/>
      <c r="J717" s="164"/>
      <c r="K717" s="164"/>
      <c r="L717" s="164"/>
      <c r="M717" s="164"/>
      <c r="N717" s="164"/>
      <c r="O717" s="164"/>
      <c r="P717" s="164"/>
      <c r="Q717" s="164"/>
      <c r="R717" s="164"/>
      <c r="S717" s="165"/>
      <c r="T717" s="169" t="s">
        <v>47</v>
      </c>
      <c r="U717" s="170"/>
      <c r="V717" s="171"/>
    </row>
    <row r="718" spans="1:22" s="32" customFormat="1" ht="30" customHeight="1" thickBot="1" x14ac:dyDescent="0.3">
      <c r="A718" s="157"/>
      <c r="B718" s="158"/>
      <c r="C718" s="158"/>
      <c r="D718" s="159"/>
      <c r="E718" s="166"/>
      <c r="F718" s="167"/>
      <c r="G718" s="167"/>
      <c r="H718" s="167"/>
      <c r="I718" s="167"/>
      <c r="J718" s="167"/>
      <c r="K718" s="167"/>
      <c r="L718" s="167"/>
      <c r="M718" s="167"/>
      <c r="N718" s="167"/>
      <c r="O718" s="167"/>
      <c r="P718" s="167"/>
      <c r="Q718" s="167"/>
      <c r="R718" s="167"/>
      <c r="S718" s="168"/>
      <c r="T718" s="172"/>
      <c r="U718" s="173"/>
      <c r="V718" s="174"/>
    </row>
    <row r="719" spans="1:22" s="32" customFormat="1" ht="5.0999999999999996" customHeight="1" thickBot="1" x14ac:dyDescent="0.25">
      <c r="A719" s="157"/>
      <c r="B719" s="158"/>
      <c r="C719" s="158"/>
      <c r="D719" s="159"/>
      <c r="E719" s="175"/>
      <c r="F719" s="176"/>
      <c r="G719" s="176"/>
      <c r="H719" s="176"/>
      <c r="I719" s="176"/>
      <c r="J719" s="176"/>
      <c r="K719" s="176"/>
      <c r="L719" s="176"/>
      <c r="M719" s="176"/>
      <c r="N719" s="176"/>
      <c r="O719" s="176"/>
      <c r="P719" s="176"/>
      <c r="Q719" s="176"/>
      <c r="R719" s="176"/>
      <c r="S719" s="176"/>
      <c r="T719" s="176"/>
      <c r="U719" s="176"/>
      <c r="V719" s="177"/>
    </row>
    <row r="720" spans="1:22" s="32" customFormat="1" ht="24.95" customHeight="1" thickBot="1" x14ac:dyDescent="0.3">
      <c r="A720" s="157"/>
      <c r="B720" s="158"/>
      <c r="C720" s="158"/>
      <c r="D720" s="159"/>
      <c r="E720" s="178" t="s">
        <v>48</v>
      </c>
      <c r="F720" s="179"/>
      <c r="G720" s="179"/>
      <c r="H720" s="179"/>
      <c r="I720" s="179"/>
      <c r="J720" s="179"/>
      <c r="K720" s="179"/>
      <c r="L720" s="179"/>
      <c r="M720" s="179"/>
      <c r="N720" s="179"/>
      <c r="O720" s="179"/>
      <c r="P720" s="179"/>
      <c r="Q720" s="179"/>
      <c r="R720" s="179"/>
      <c r="S720" s="179"/>
      <c r="T720" s="179"/>
      <c r="U720" s="179"/>
      <c r="V720" s="180"/>
    </row>
    <row r="721" spans="1:39" s="32" customFormat="1" ht="5.0999999999999996" customHeight="1" thickBot="1" x14ac:dyDescent="0.3">
      <c r="A721" s="160"/>
      <c r="B721" s="161"/>
      <c r="C721" s="161"/>
      <c r="D721" s="162"/>
      <c r="E721" s="181"/>
      <c r="F721" s="182"/>
      <c r="G721" s="182"/>
      <c r="H721" s="182"/>
      <c r="I721" s="182"/>
      <c r="J721" s="182"/>
      <c r="K721" s="182"/>
      <c r="L721" s="182"/>
      <c r="M721" s="182"/>
      <c r="N721" s="182"/>
      <c r="O721" s="182"/>
      <c r="P721" s="182"/>
      <c r="Q721" s="182"/>
      <c r="R721" s="182"/>
      <c r="S721" s="182"/>
      <c r="T721" s="182"/>
      <c r="U721" s="182"/>
      <c r="V721" s="183"/>
    </row>
    <row r="722" spans="1:39" s="34" customFormat="1" x14ac:dyDescent="0.25">
      <c r="A722" s="211" t="s">
        <v>49</v>
      </c>
      <c r="B722" s="212"/>
      <c r="C722" s="212"/>
      <c r="D722" s="212"/>
      <c r="E722" s="212"/>
      <c r="F722" s="212"/>
      <c r="G722" s="212"/>
      <c r="H722" s="212"/>
      <c r="I722" s="212"/>
      <c r="J722" s="212"/>
      <c r="K722" s="212"/>
      <c r="L722" s="212"/>
      <c r="M722" s="212"/>
      <c r="N722" s="212"/>
      <c r="O722" s="212"/>
      <c r="P722" s="212"/>
      <c r="Q722" s="212"/>
      <c r="R722" s="212"/>
      <c r="S722" s="212"/>
      <c r="T722" s="212"/>
      <c r="U722" s="212"/>
      <c r="V722" s="213"/>
      <c r="AE722" s="35"/>
      <c r="AF722" s="35"/>
      <c r="AG722" s="35"/>
      <c r="AH722" s="35"/>
      <c r="AI722" s="35"/>
      <c r="AJ722" s="35"/>
      <c r="AK722" s="35"/>
      <c r="AL722" s="35"/>
      <c r="AM722" s="35"/>
    </row>
    <row r="723" spans="1:39" s="34" customFormat="1" x14ac:dyDescent="0.25">
      <c r="A723" s="184" t="s">
        <v>50</v>
      </c>
      <c r="B723" s="185"/>
      <c r="C723" s="185"/>
      <c r="D723" s="185"/>
      <c r="E723" s="36" t="s">
        <v>51</v>
      </c>
      <c r="F723" s="37"/>
      <c r="G723" s="37"/>
      <c r="H723" s="37"/>
      <c r="I723" s="37"/>
      <c r="J723" s="186" t="s">
        <v>52</v>
      </c>
      <c r="K723" s="186"/>
      <c r="L723" s="186"/>
      <c r="M723" s="186"/>
      <c r="N723" s="186"/>
      <c r="O723" s="186"/>
      <c r="P723" s="186" t="s">
        <v>53</v>
      </c>
      <c r="Q723" s="186"/>
      <c r="R723" s="186"/>
      <c r="S723" s="186"/>
      <c r="T723" s="186"/>
      <c r="U723" s="186"/>
      <c r="V723" s="187"/>
      <c r="AE723" s="35"/>
      <c r="AF723" s="35"/>
      <c r="AG723" s="35"/>
      <c r="AH723" s="35"/>
      <c r="AI723" s="35"/>
      <c r="AJ723" s="35"/>
      <c r="AK723" s="35"/>
      <c r="AL723" s="35"/>
      <c r="AM723" s="35"/>
    </row>
    <row r="724" spans="1:39" s="34" customFormat="1" ht="30.75" customHeight="1" x14ac:dyDescent="0.25">
      <c r="A724" s="188" t="s">
        <v>54</v>
      </c>
      <c r="B724" s="189"/>
      <c r="C724" s="189"/>
      <c r="D724" s="190"/>
      <c r="E724" s="191" t="s">
        <v>24</v>
      </c>
      <c r="F724" s="191"/>
      <c r="G724" s="191"/>
      <c r="H724" s="191"/>
      <c r="I724" s="191"/>
      <c r="J724" s="191"/>
      <c r="K724" s="191"/>
      <c r="L724" s="191"/>
      <c r="M724" s="191"/>
      <c r="N724" s="191"/>
      <c r="O724" s="191"/>
      <c r="P724" s="191"/>
      <c r="Q724" s="191"/>
      <c r="R724" s="191"/>
      <c r="S724" s="191"/>
      <c r="T724" s="191"/>
      <c r="U724" s="191"/>
      <c r="V724" s="192"/>
    </row>
    <row r="725" spans="1:39" s="34" customFormat="1" x14ac:dyDescent="0.25">
      <c r="A725" s="193" t="s">
        <v>55</v>
      </c>
      <c r="B725" s="194"/>
      <c r="C725" s="194"/>
      <c r="D725" s="194"/>
      <c r="E725" s="195"/>
      <c r="F725" s="195"/>
      <c r="G725" s="195"/>
      <c r="H725" s="195"/>
      <c r="I725" s="195"/>
      <c r="J725" s="195"/>
      <c r="K725" s="195"/>
      <c r="L725" s="195"/>
      <c r="M725" s="195"/>
      <c r="N725" s="195"/>
      <c r="O725" s="195"/>
      <c r="P725" s="195"/>
      <c r="Q725" s="195"/>
      <c r="R725" s="195"/>
      <c r="S725" s="195"/>
      <c r="T725" s="195"/>
      <c r="U725" s="195"/>
      <c r="V725" s="196"/>
    </row>
    <row r="726" spans="1:39" s="34" customFormat="1" x14ac:dyDescent="0.25">
      <c r="A726" s="193" t="s">
        <v>56</v>
      </c>
      <c r="B726" s="194"/>
      <c r="C726" s="194"/>
      <c r="D726" s="194"/>
      <c r="E726" s="195"/>
      <c r="F726" s="195"/>
      <c r="G726" s="195"/>
      <c r="H726" s="195"/>
      <c r="I726" s="195"/>
      <c r="J726" s="195"/>
      <c r="K726" s="195"/>
      <c r="L726" s="195"/>
      <c r="M726" s="195"/>
      <c r="N726" s="195"/>
      <c r="O726" s="195"/>
      <c r="P726" s="195"/>
      <c r="Q726" s="195"/>
      <c r="R726" s="195"/>
      <c r="S726" s="195"/>
      <c r="T726" s="195"/>
      <c r="U726" s="195"/>
      <c r="V726" s="196"/>
    </row>
    <row r="727" spans="1:39" s="34" customFormat="1" x14ac:dyDescent="0.25">
      <c r="A727" s="193" t="s">
        <v>57</v>
      </c>
      <c r="B727" s="194"/>
      <c r="C727" s="194"/>
      <c r="D727" s="194"/>
      <c r="E727" s="195"/>
      <c r="F727" s="195"/>
      <c r="G727" s="195"/>
      <c r="H727" s="195"/>
      <c r="I727" s="195"/>
      <c r="J727" s="195"/>
      <c r="K727" s="195"/>
      <c r="L727" s="195"/>
      <c r="M727" s="195"/>
      <c r="N727" s="195"/>
      <c r="O727" s="195"/>
      <c r="P727" s="195"/>
      <c r="Q727" s="195"/>
      <c r="R727" s="195"/>
      <c r="S727" s="195"/>
      <c r="T727" s="195"/>
      <c r="U727" s="195"/>
      <c r="V727" s="196"/>
    </row>
    <row r="728" spans="1:39" s="34" customFormat="1" x14ac:dyDescent="0.25">
      <c r="A728" s="38"/>
      <c r="B728" s="39"/>
      <c r="C728" s="39"/>
      <c r="D728" s="40"/>
      <c r="E728" s="40"/>
      <c r="F728" s="40"/>
      <c r="G728" s="40"/>
      <c r="H728" s="40"/>
      <c r="I728" s="40"/>
      <c r="J728" s="40"/>
      <c r="K728" s="40"/>
      <c r="L728" s="40"/>
      <c r="M728" s="40"/>
      <c r="N728" s="40"/>
      <c r="O728" s="40"/>
      <c r="P728" s="40"/>
      <c r="Q728" s="40"/>
      <c r="R728" s="40"/>
      <c r="S728" s="40"/>
      <c r="T728" s="27"/>
      <c r="U728" s="27"/>
      <c r="V728" s="28"/>
    </row>
    <row r="729" spans="1:39" s="34" customFormat="1" x14ac:dyDescent="0.25">
      <c r="A729" s="150" t="s">
        <v>58</v>
      </c>
      <c r="B729" s="151"/>
      <c r="C729" s="151"/>
      <c r="D729" s="151"/>
      <c r="E729" s="151"/>
      <c r="F729" s="151"/>
      <c r="G729" s="151"/>
      <c r="H729" s="151"/>
      <c r="I729" s="151"/>
      <c r="J729" s="151"/>
      <c r="K729" s="151"/>
      <c r="L729" s="151"/>
      <c r="M729" s="151"/>
      <c r="N729" s="151"/>
      <c r="O729" s="151"/>
      <c r="P729" s="151"/>
      <c r="Q729" s="151"/>
      <c r="R729" s="151"/>
      <c r="S729" s="151"/>
      <c r="T729" s="151"/>
      <c r="U729" s="151"/>
      <c r="V729" s="197"/>
    </row>
    <row r="730" spans="1:39" s="34" customFormat="1" x14ac:dyDescent="0.25">
      <c r="A730" s="198" t="s">
        <v>59</v>
      </c>
      <c r="B730" s="199"/>
      <c r="C730" s="199" t="s">
        <v>60</v>
      </c>
      <c r="D730" s="199"/>
      <c r="E730" s="199"/>
      <c r="F730" s="199"/>
      <c r="G730" s="199"/>
      <c r="H730" s="199"/>
      <c r="I730" s="199"/>
      <c r="J730" s="199"/>
      <c r="K730" s="199"/>
      <c r="L730" s="199"/>
      <c r="M730" s="199"/>
      <c r="N730" s="199"/>
      <c r="O730" s="199"/>
      <c r="P730" s="199"/>
      <c r="Q730" s="199"/>
      <c r="R730" s="199" t="s">
        <v>61</v>
      </c>
      <c r="S730" s="199"/>
      <c r="T730" s="200" t="s">
        <v>62</v>
      </c>
      <c r="U730" s="200"/>
      <c r="V730" s="201"/>
    </row>
    <row r="731" spans="1:39" s="34" customFormat="1" ht="16.5" customHeight="1" x14ac:dyDescent="0.25">
      <c r="A731" s="202">
        <v>7.7</v>
      </c>
      <c r="B731" s="203"/>
      <c r="C731" s="204" t="s">
        <v>46</v>
      </c>
      <c r="D731" s="205"/>
      <c r="E731" s="205"/>
      <c r="F731" s="205"/>
      <c r="G731" s="205"/>
      <c r="H731" s="205"/>
      <c r="I731" s="205"/>
      <c r="J731" s="205"/>
      <c r="K731" s="205"/>
      <c r="L731" s="205"/>
      <c r="M731" s="205"/>
      <c r="N731" s="205"/>
      <c r="O731" s="205"/>
      <c r="P731" s="205"/>
      <c r="Q731" s="205"/>
      <c r="R731" s="205" t="s">
        <v>61</v>
      </c>
      <c r="S731" s="205"/>
      <c r="T731" s="206">
        <f>+'OFERTA ECONOMICA'!C102</f>
        <v>1</v>
      </c>
      <c r="U731" s="206"/>
      <c r="V731" s="207"/>
    </row>
    <row r="732" spans="1:39" s="34" customFormat="1" x14ac:dyDescent="0.25">
      <c r="A732" s="41"/>
      <c r="B732" s="40"/>
      <c r="C732" s="40"/>
      <c r="D732" s="40"/>
      <c r="E732" s="40"/>
      <c r="F732" s="40"/>
      <c r="G732" s="40"/>
      <c r="H732" s="40"/>
      <c r="I732" s="40"/>
      <c r="J732" s="40"/>
      <c r="K732" s="40"/>
      <c r="L732" s="40"/>
      <c r="M732" s="40"/>
      <c r="N732" s="40"/>
      <c r="O732" s="40"/>
      <c r="P732" s="40"/>
      <c r="Q732" s="40"/>
      <c r="R732" s="40"/>
      <c r="S732" s="40"/>
      <c r="T732" s="27"/>
      <c r="U732" s="27"/>
      <c r="V732" s="28"/>
    </row>
    <row r="733" spans="1:39" s="34" customFormat="1" x14ac:dyDescent="0.25">
      <c r="A733" s="145" t="s">
        <v>64</v>
      </c>
      <c r="B733" s="146"/>
      <c r="C733" s="146"/>
      <c r="D733" s="146"/>
      <c r="E733" s="146"/>
      <c r="F733" s="146"/>
      <c r="G733" s="146"/>
      <c r="H733" s="146"/>
      <c r="I733" s="146"/>
      <c r="J733" s="146"/>
      <c r="K733" s="146"/>
      <c r="L733" s="146"/>
      <c r="M733" s="146"/>
      <c r="N733" s="146"/>
      <c r="O733" s="146"/>
      <c r="P733" s="146"/>
      <c r="Q733" s="146"/>
      <c r="R733" s="146"/>
      <c r="S733" s="146"/>
      <c r="T733" s="146"/>
      <c r="U733" s="146"/>
      <c r="V733" s="147"/>
    </row>
    <row r="734" spans="1:39" s="34" customFormat="1" x14ac:dyDescent="0.25">
      <c r="A734" s="132" t="s">
        <v>60</v>
      </c>
      <c r="B734" s="133"/>
      <c r="C734" s="133"/>
      <c r="D734" s="133"/>
      <c r="E734" s="133"/>
      <c r="F734" s="133"/>
      <c r="G734" s="133"/>
      <c r="H734" s="133" t="s">
        <v>65</v>
      </c>
      <c r="I734" s="133"/>
      <c r="J734" s="133"/>
      <c r="K734" s="133" t="s">
        <v>66</v>
      </c>
      <c r="L734" s="133"/>
      <c r="M734" s="133"/>
      <c r="N734" s="133"/>
      <c r="O734" s="133" t="s">
        <v>67</v>
      </c>
      <c r="P734" s="133"/>
      <c r="Q734" s="133"/>
      <c r="R734" s="133" t="s">
        <v>68</v>
      </c>
      <c r="S734" s="133"/>
      <c r="T734" s="134" t="s">
        <v>69</v>
      </c>
      <c r="U734" s="134"/>
      <c r="V734" s="135"/>
    </row>
    <row r="735" spans="1:39" s="34" customFormat="1" x14ac:dyDescent="0.25">
      <c r="A735" s="132"/>
      <c r="B735" s="133"/>
      <c r="C735" s="133"/>
      <c r="D735" s="133"/>
      <c r="E735" s="133"/>
      <c r="F735" s="133"/>
      <c r="G735" s="133"/>
      <c r="H735" s="133"/>
      <c r="I735" s="133"/>
      <c r="J735" s="133"/>
      <c r="K735" s="133"/>
      <c r="L735" s="133"/>
      <c r="M735" s="133"/>
      <c r="N735" s="133"/>
      <c r="O735" s="153"/>
      <c r="P735" s="153"/>
      <c r="Q735" s="153"/>
      <c r="R735" s="133"/>
      <c r="S735" s="133"/>
      <c r="T735" s="134"/>
      <c r="U735" s="134"/>
      <c r="V735" s="135"/>
    </row>
    <row r="736" spans="1:39" s="34" customFormat="1" x14ac:dyDescent="0.25">
      <c r="A736" s="132" t="s">
        <v>70</v>
      </c>
      <c r="B736" s="133"/>
      <c r="C736" s="133"/>
      <c r="D736" s="133"/>
      <c r="E736" s="133"/>
      <c r="F736" s="133"/>
      <c r="G736" s="133"/>
      <c r="H736" s="133"/>
      <c r="I736" s="133"/>
      <c r="J736" s="133"/>
      <c r="K736" s="133"/>
      <c r="L736" s="133"/>
      <c r="M736" s="133"/>
      <c r="N736" s="133"/>
      <c r="O736" s="153"/>
      <c r="P736" s="153"/>
      <c r="Q736" s="153"/>
      <c r="R736" s="209">
        <v>0.03</v>
      </c>
      <c r="S736" s="210"/>
      <c r="T736" s="134"/>
      <c r="U736" s="134"/>
      <c r="V736" s="135"/>
    </row>
    <row r="737" spans="1:22" s="34" customFormat="1" x14ac:dyDescent="0.25">
      <c r="A737" s="132"/>
      <c r="B737" s="133"/>
      <c r="C737" s="133"/>
      <c r="D737" s="133"/>
      <c r="E737" s="133"/>
      <c r="F737" s="133"/>
      <c r="G737" s="133"/>
      <c r="H737" s="133"/>
      <c r="I737" s="133"/>
      <c r="J737" s="133"/>
      <c r="K737" s="133"/>
      <c r="L737" s="133"/>
      <c r="M737" s="133"/>
      <c r="N737" s="133"/>
      <c r="O737" s="133"/>
      <c r="P737" s="133"/>
      <c r="Q737" s="133"/>
      <c r="R737" s="133"/>
      <c r="S737" s="133"/>
      <c r="T737" s="134"/>
      <c r="U737" s="134"/>
      <c r="V737" s="135"/>
    </row>
    <row r="738" spans="1:22" s="34" customFormat="1" x14ac:dyDescent="0.25">
      <c r="A738" s="136" t="s">
        <v>71</v>
      </c>
      <c r="B738" s="137"/>
      <c r="C738" s="137"/>
      <c r="D738" s="137"/>
      <c r="E738" s="137"/>
      <c r="F738" s="137"/>
      <c r="G738" s="137"/>
      <c r="H738" s="137"/>
      <c r="I738" s="137"/>
      <c r="J738" s="137"/>
      <c r="K738" s="137"/>
      <c r="L738" s="137"/>
      <c r="M738" s="137"/>
      <c r="N738" s="137"/>
      <c r="O738" s="137"/>
      <c r="P738" s="137"/>
      <c r="Q738" s="137"/>
      <c r="R738" s="137"/>
      <c r="S738" s="137"/>
      <c r="T738" s="134">
        <f>+T736+T735</f>
        <v>0</v>
      </c>
      <c r="U738" s="134"/>
      <c r="V738" s="135"/>
    </row>
    <row r="739" spans="1:22" s="34" customFormat="1" x14ac:dyDescent="0.25">
      <c r="A739" s="19"/>
      <c r="B739" s="20"/>
      <c r="C739" s="20"/>
      <c r="D739" s="20"/>
      <c r="E739" s="20"/>
      <c r="F739" s="20"/>
      <c r="G739" s="20"/>
      <c r="H739" s="20"/>
      <c r="I739" s="20"/>
      <c r="J739" s="20"/>
      <c r="K739" s="20"/>
      <c r="L739" s="20"/>
      <c r="M739" s="20"/>
      <c r="N739" s="20"/>
      <c r="O739" s="20"/>
      <c r="P739" s="20"/>
      <c r="Q739" s="20"/>
      <c r="R739" s="20"/>
      <c r="S739" s="21"/>
      <c r="T739" s="22"/>
      <c r="U739" s="22"/>
      <c r="V739" s="23"/>
    </row>
    <row r="740" spans="1:22" s="34" customFormat="1" x14ac:dyDescent="0.25">
      <c r="A740" s="145" t="s">
        <v>72</v>
      </c>
      <c r="B740" s="146"/>
      <c r="C740" s="146"/>
      <c r="D740" s="146"/>
      <c r="E740" s="146"/>
      <c r="F740" s="146"/>
      <c r="G740" s="146"/>
      <c r="H740" s="146"/>
      <c r="I740" s="146"/>
      <c r="J740" s="146"/>
      <c r="K740" s="146"/>
      <c r="L740" s="146"/>
      <c r="M740" s="146"/>
      <c r="N740" s="146"/>
      <c r="O740" s="146"/>
      <c r="P740" s="146"/>
      <c r="Q740" s="146"/>
      <c r="R740" s="146"/>
      <c r="S740" s="146"/>
      <c r="T740" s="146"/>
      <c r="U740" s="146"/>
      <c r="V740" s="147"/>
    </row>
    <row r="741" spans="1:22" s="34" customFormat="1" x14ac:dyDescent="0.25">
      <c r="A741" s="132" t="s">
        <v>60</v>
      </c>
      <c r="B741" s="133"/>
      <c r="C741" s="133"/>
      <c r="D741" s="133"/>
      <c r="E741" s="133"/>
      <c r="F741" s="133"/>
      <c r="G741" s="133"/>
      <c r="H741" s="133"/>
      <c r="I741" s="133"/>
      <c r="J741" s="133"/>
      <c r="K741" s="133"/>
      <c r="L741" s="133"/>
      <c r="M741" s="133" t="s">
        <v>61</v>
      </c>
      <c r="N741" s="133"/>
      <c r="O741" s="133" t="s">
        <v>62</v>
      </c>
      <c r="P741" s="133"/>
      <c r="Q741" s="133" t="s">
        <v>73</v>
      </c>
      <c r="R741" s="133"/>
      <c r="S741" s="133"/>
      <c r="T741" s="134" t="s">
        <v>74</v>
      </c>
      <c r="U741" s="134"/>
      <c r="V741" s="135"/>
    </row>
    <row r="742" spans="1:22" s="34" customFormat="1" ht="24" customHeight="1" x14ac:dyDescent="0.25">
      <c r="A742" s="252" t="s">
        <v>157</v>
      </c>
      <c r="B742" s="253"/>
      <c r="C742" s="253"/>
      <c r="D742" s="253"/>
      <c r="E742" s="253"/>
      <c r="F742" s="253"/>
      <c r="G742" s="253"/>
      <c r="H742" s="253"/>
      <c r="I742" s="253"/>
      <c r="J742" s="253"/>
      <c r="K742" s="253"/>
      <c r="L742" s="253"/>
      <c r="M742" s="133" t="s">
        <v>61</v>
      </c>
      <c r="N742" s="133"/>
      <c r="O742" s="133">
        <v>1</v>
      </c>
      <c r="P742" s="133"/>
      <c r="Q742" s="134">
        <v>985000</v>
      </c>
      <c r="R742" s="134"/>
      <c r="S742" s="134"/>
      <c r="T742" s="134">
        <f>+Q742*O742</f>
        <v>985000</v>
      </c>
      <c r="U742" s="134"/>
      <c r="V742" s="135"/>
    </row>
    <row r="743" spans="1:22" s="34" customFormat="1" x14ac:dyDescent="0.25">
      <c r="A743" s="132"/>
      <c r="B743" s="133"/>
      <c r="C743" s="133"/>
      <c r="D743" s="133"/>
      <c r="E743" s="133"/>
      <c r="F743" s="133"/>
      <c r="G743" s="133"/>
      <c r="H743" s="133"/>
      <c r="I743" s="133"/>
      <c r="J743" s="133"/>
      <c r="K743" s="133"/>
      <c r="L743" s="133"/>
      <c r="M743" s="133"/>
      <c r="N743" s="133"/>
      <c r="O743" s="133"/>
      <c r="P743" s="133"/>
      <c r="Q743" s="134"/>
      <c r="R743" s="134"/>
      <c r="S743" s="134"/>
      <c r="T743" s="134">
        <f>+Q743*O743</f>
        <v>0</v>
      </c>
      <c r="U743" s="134"/>
      <c r="V743" s="135"/>
    </row>
    <row r="744" spans="1:22" s="34" customFormat="1" x14ac:dyDescent="0.25">
      <c r="A744" s="132"/>
      <c r="B744" s="133"/>
      <c r="C744" s="133"/>
      <c r="D744" s="133"/>
      <c r="E744" s="133"/>
      <c r="F744" s="133"/>
      <c r="G744" s="133"/>
      <c r="H744" s="133"/>
      <c r="I744" s="133"/>
      <c r="J744" s="133"/>
      <c r="K744" s="133"/>
      <c r="L744" s="133"/>
      <c r="M744" s="133"/>
      <c r="N744" s="133"/>
      <c r="O744" s="133"/>
      <c r="P744" s="133"/>
      <c r="Q744" s="133"/>
      <c r="R744" s="133"/>
      <c r="S744" s="133"/>
      <c r="T744" s="134"/>
      <c r="U744" s="134"/>
      <c r="V744" s="135"/>
    </row>
    <row r="745" spans="1:22" s="34" customFormat="1" x14ac:dyDescent="0.25">
      <c r="A745" s="136" t="s">
        <v>71</v>
      </c>
      <c r="B745" s="137"/>
      <c r="C745" s="137"/>
      <c r="D745" s="137"/>
      <c r="E745" s="137"/>
      <c r="F745" s="137"/>
      <c r="G745" s="137"/>
      <c r="H745" s="137"/>
      <c r="I745" s="137"/>
      <c r="J745" s="137"/>
      <c r="K745" s="137"/>
      <c r="L745" s="137"/>
      <c r="M745" s="137"/>
      <c r="N745" s="137"/>
      <c r="O745" s="137"/>
      <c r="P745" s="137"/>
      <c r="Q745" s="137"/>
      <c r="R745" s="137"/>
      <c r="S745" s="137"/>
      <c r="T745" s="134">
        <f>+T743+T742</f>
        <v>985000</v>
      </c>
      <c r="U745" s="134"/>
      <c r="V745" s="135"/>
    </row>
    <row r="746" spans="1:22" s="34" customFormat="1" x14ac:dyDescent="0.25">
      <c r="A746" s="19"/>
      <c r="B746" s="20"/>
      <c r="C746" s="20"/>
      <c r="D746" s="20"/>
      <c r="E746" s="20"/>
      <c r="F746" s="20"/>
      <c r="G746" s="20"/>
      <c r="H746" s="20"/>
      <c r="I746" s="20"/>
      <c r="J746" s="20"/>
      <c r="K746" s="20"/>
      <c r="L746" s="20"/>
      <c r="M746" s="20"/>
      <c r="N746" s="20"/>
      <c r="O746" s="20"/>
      <c r="P746" s="20"/>
      <c r="Q746" s="20"/>
      <c r="R746" s="20"/>
      <c r="S746" s="21"/>
      <c r="T746" s="22"/>
      <c r="U746" s="22"/>
      <c r="V746" s="23"/>
    </row>
    <row r="747" spans="1:22" s="34" customFormat="1" x14ac:dyDescent="0.25">
      <c r="A747" s="145" t="s">
        <v>75</v>
      </c>
      <c r="B747" s="146"/>
      <c r="C747" s="146"/>
      <c r="D747" s="146"/>
      <c r="E747" s="146"/>
      <c r="F747" s="146"/>
      <c r="G747" s="146"/>
      <c r="H747" s="146"/>
      <c r="I747" s="146"/>
      <c r="J747" s="146"/>
      <c r="K747" s="146"/>
      <c r="L747" s="146"/>
      <c r="M747" s="146"/>
      <c r="N747" s="146"/>
      <c r="O747" s="146"/>
      <c r="P747" s="146"/>
      <c r="Q747" s="146"/>
      <c r="R747" s="146"/>
      <c r="S747" s="146"/>
      <c r="T747" s="146"/>
      <c r="U747" s="146"/>
      <c r="V747" s="147"/>
    </row>
    <row r="748" spans="1:22" s="34" customFormat="1" x14ac:dyDescent="0.25">
      <c r="A748" s="132" t="s">
        <v>76</v>
      </c>
      <c r="B748" s="133"/>
      <c r="C748" s="133"/>
      <c r="D748" s="133"/>
      <c r="E748" s="133"/>
      <c r="F748" s="133"/>
      <c r="G748" s="133"/>
      <c r="H748" s="133"/>
      <c r="I748" s="133"/>
      <c r="J748" s="133"/>
      <c r="K748" s="133" t="s">
        <v>77</v>
      </c>
      <c r="L748" s="133"/>
      <c r="M748" s="133" t="s">
        <v>78</v>
      </c>
      <c r="N748" s="133"/>
      <c r="O748" s="133" t="s">
        <v>79</v>
      </c>
      <c r="P748" s="133"/>
      <c r="Q748" s="133"/>
      <c r="R748" s="133" t="s">
        <v>80</v>
      </c>
      <c r="S748" s="133"/>
      <c r="T748" s="134" t="s">
        <v>69</v>
      </c>
      <c r="U748" s="134"/>
      <c r="V748" s="135"/>
    </row>
    <row r="749" spans="1:22" s="34" customFormat="1" x14ac:dyDescent="0.25">
      <c r="A749" s="132"/>
      <c r="B749" s="133"/>
      <c r="C749" s="133"/>
      <c r="D749" s="133"/>
      <c r="E749" s="133"/>
      <c r="F749" s="133"/>
      <c r="G749" s="133"/>
      <c r="H749" s="133"/>
      <c r="I749" s="133"/>
      <c r="J749" s="133"/>
      <c r="K749" s="133"/>
      <c r="L749" s="133"/>
      <c r="M749" s="133"/>
      <c r="N749" s="133"/>
      <c r="O749" s="133"/>
      <c r="P749" s="133"/>
      <c r="Q749" s="133"/>
      <c r="R749" s="133"/>
      <c r="S749" s="133"/>
      <c r="T749" s="134"/>
      <c r="U749" s="134"/>
      <c r="V749" s="135"/>
    </row>
    <row r="750" spans="1:22" s="34" customFormat="1" x14ac:dyDescent="0.25">
      <c r="A750" s="132"/>
      <c r="B750" s="133"/>
      <c r="C750" s="133"/>
      <c r="D750" s="133"/>
      <c r="E750" s="133"/>
      <c r="F750" s="133"/>
      <c r="G750" s="133"/>
      <c r="H750" s="133"/>
      <c r="I750" s="133"/>
      <c r="J750" s="133"/>
      <c r="K750" s="133"/>
      <c r="L750" s="133"/>
      <c r="M750" s="133"/>
      <c r="N750" s="133"/>
      <c r="O750" s="133"/>
      <c r="P750" s="133"/>
      <c r="Q750" s="133"/>
      <c r="R750" s="133"/>
      <c r="S750" s="133"/>
      <c r="T750" s="134"/>
      <c r="U750" s="134"/>
      <c r="V750" s="135"/>
    </row>
    <row r="751" spans="1:22" s="34" customFormat="1" x14ac:dyDescent="0.25">
      <c r="A751" s="132"/>
      <c r="B751" s="133"/>
      <c r="C751" s="133"/>
      <c r="D751" s="133"/>
      <c r="E751" s="133"/>
      <c r="F751" s="133"/>
      <c r="G751" s="133"/>
      <c r="H751" s="133"/>
      <c r="I751" s="133"/>
      <c r="J751" s="133"/>
      <c r="K751" s="133"/>
      <c r="L751" s="133"/>
      <c r="M751" s="133"/>
      <c r="N751" s="133"/>
      <c r="O751" s="133"/>
      <c r="P751" s="133"/>
      <c r="Q751" s="133"/>
      <c r="R751" s="133"/>
      <c r="S751" s="133"/>
      <c r="T751" s="134"/>
      <c r="U751" s="134"/>
      <c r="V751" s="135"/>
    </row>
    <row r="752" spans="1:22" s="34" customFormat="1" x14ac:dyDescent="0.25">
      <c r="A752" s="136" t="s">
        <v>71</v>
      </c>
      <c r="B752" s="137"/>
      <c r="C752" s="137"/>
      <c r="D752" s="137"/>
      <c r="E752" s="137"/>
      <c r="F752" s="137"/>
      <c r="G752" s="137"/>
      <c r="H752" s="137"/>
      <c r="I752" s="137"/>
      <c r="J752" s="137"/>
      <c r="K752" s="137"/>
      <c r="L752" s="137"/>
      <c r="M752" s="137"/>
      <c r="N752" s="137"/>
      <c r="O752" s="137"/>
      <c r="P752" s="137"/>
      <c r="Q752" s="137"/>
      <c r="R752" s="137"/>
      <c r="S752" s="137"/>
      <c r="T752" s="134"/>
      <c r="U752" s="134"/>
      <c r="V752" s="135"/>
    </row>
    <row r="753" spans="1:22" s="34" customFormat="1" x14ac:dyDescent="0.25">
      <c r="A753" s="19"/>
      <c r="B753" s="20"/>
      <c r="C753" s="20"/>
      <c r="D753" s="20"/>
      <c r="E753" s="20"/>
      <c r="F753" s="20"/>
      <c r="G753" s="20"/>
      <c r="H753" s="20"/>
      <c r="I753" s="20"/>
      <c r="J753" s="20"/>
      <c r="K753" s="20"/>
      <c r="L753" s="20"/>
      <c r="M753" s="20"/>
      <c r="N753" s="20"/>
      <c r="O753" s="20"/>
      <c r="P753" s="20"/>
      <c r="Q753" s="20"/>
      <c r="R753" s="20"/>
      <c r="S753" s="21"/>
      <c r="T753" s="22"/>
      <c r="U753" s="22"/>
      <c r="V753" s="23"/>
    </row>
    <row r="754" spans="1:22" s="34" customFormat="1" x14ac:dyDescent="0.25">
      <c r="A754" s="145" t="s">
        <v>81</v>
      </c>
      <c r="B754" s="146"/>
      <c r="C754" s="146"/>
      <c r="D754" s="146"/>
      <c r="E754" s="146"/>
      <c r="F754" s="146"/>
      <c r="G754" s="146"/>
      <c r="H754" s="146"/>
      <c r="I754" s="146"/>
      <c r="J754" s="146"/>
      <c r="K754" s="146"/>
      <c r="L754" s="146"/>
      <c r="M754" s="146"/>
      <c r="N754" s="146"/>
      <c r="O754" s="146"/>
      <c r="P754" s="146"/>
      <c r="Q754" s="146"/>
      <c r="R754" s="146"/>
      <c r="S754" s="146"/>
      <c r="T754" s="146"/>
      <c r="U754" s="146"/>
      <c r="V754" s="147"/>
    </row>
    <row r="755" spans="1:22" s="34" customFormat="1" x14ac:dyDescent="0.25">
      <c r="A755" s="132" t="s">
        <v>82</v>
      </c>
      <c r="B755" s="133"/>
      <c r="C755" s="133"/>
      <c r="D755" s="133"/>
      <c r="E755" s="133"/>
      <c r="F755" s="133"/>
      <c r="G755" s="133"/>
      <c r="H755" s="133"/>
      <c r="I755" s="133"/>
      <c r="J755" s="133" t="s">
        <v>83</v>
      </c>
      <c r="K755" s="133"/>
      <c r="L755" s="133" t="s">
        <v>84</v>
      </c>
      <c r="M755" s="133"/>
      <c r="N755" s="133" t="s">
        <v>85</v>
      </c>
      <c r="O755" s="133"/>
      <c r="P755" s="133"/>
      <c r="Q755" s="133" t="s">
        <v>68</v>
      </c>
      <c r="R755" s="133"/>
      <c r="S755" s="133"/>
      <c r="T755" s="134" t="s">
        <v>69</v>
      </c>
      <c r="U755" s="134"/>
      <c r="V755" s="135"/>
    </row>
    <row r="756" spans="1:22" s="34" customFormat="1" x14ac:dyDescent="0.25">
      <c r="A756" s="132" t="s">
        <v>86</v>
      </c>
      <c r="B756" s="133"/>
      <c r="C756" s="133"/>
      <c r="D756" s="133"/>
      <c r="E756" s="133"/>
      <c r="F756" s="133"/>
      <c r="G756" s="133"/>
      <c r="H756" s="133"/>
      <c r="I756" s="133"/>
      <c r="J756" s="148"/>
      <c r="K756" s="133"/>
      <c r="L756" s="149">
        <v>1.8157000000000001</v>
      </c>
      <c r="M756" s="149"/>
      <c r="N756" s="134">
        <f>+(L756*J756)/8</f>
        <v>0</v>
      </c>
      <c r="O756" s="134"/>
      <c r="P756" s="134"/>
      <c r="Q756" s="133"/>
      <c r="R756" s="133"/>
      <c r="S756" s="133"/>
      <c r="T756" s="134">
        <f>+Q756*N756</f>
        <v>0</v>
      </c>
      <c r="U756" s="134"/>
      <c r="V756" s="135"/>
    </row>
    <row r="757" spans="1:22" s="34" customFormat="1" x14ac:dyDescent="0.25">
      <c r="A757" s="132"/>
      <c r="B757" s="133"/>
      <c r="C757" s="133"/>
      <c r="D757" s="133"/>
      <c r="E757" s="133"/>
      <c r="F757" s="133"/>
      <c r="G757" s="133"/>
      <c r="H757" s="133"/>
      <c r="I757" s="133"/>
      <c r="J757" s="133"/>
      <c r="K757" s="133"/>
      <c r="L757" s="133"/>
      <c r="M757" s="133"/>
      <c r="N757" s="133"/>
      <c r="O757" s="133"/>
      <c r="P757" s="133"/>
      <c r="Q757" s="133"/>
      <c r="R757" s="133"/>
      <c r="S757" s="133"/>
      <c r="T757" s="134"/>
      <c r="U757" s="134"/>
      <c r="V757" s="135"/>
    </row>
    <row r="758" spans="1:22" s="34" customFormat="1" x14ac:dyDescent="0.25">
      <c r="A758" s="132"/>
      <c r="B758" s="133"/>
      <c r="C758" s="133"/>
      <c r="D758" s="133"/>
      <c r="E758" s="133"/>
      <c r="F758" s="133"/>
      <c r="G758" s="133"/>
      <c r="H758" s="133"/>
      <c r="I758" s="133"/>
      <c r="J758" s="133"/>
      <c r="K758" s="133"/>
      <c r="L758" s="133"/>
      <c r="M758" s="133"/>
      <c r="N758" s="133"/>
      <c r="O758" s="133"/>
      <c r="P758" s="133"/>
      <c r="Q758" s="133"/>
      <c r="R758" s="133"/>
      <c r="S758" s="133"/>
      <c r="T758" s="134"/>
      <c r="U758" s="134"/>
      <c r="V758" s="135"/>
    </row>
    <row r="759" spans="1:22" s="34" customFormat="1" x14ac:dyDescent="0.25">
      <c r="A759" s="136" t="s">
        <v>71</v>
      </c>
      <c r="B759" s="137"/>
      <c r="C759" s="137"/>
      <c r="D759" s="137"/>
      <c r="E759" s="137"/>
      <c r="F759" s="137"/>
      <c r="G759" s="137"/>
      <c r="H759" s="137"/>
      <c r="I759" s="137"/>
      <c r="J759" s="137"/>
      <c r="K759" s="137"/>
      <c r="L759" s="137"/>
      <c r="M759" s="137"/>
      <c r="N759" s="137"/>
      <c r="O759" s="137"/>
      <c r="P759" s="137"/>
      <c r="Q759" s="137"/>
      <c r="R759" s="137"/>
      <c r="S759" s="137"/>
      <c r="T759" s="134">
        <f>+T756</f>
        <v>0</v>
      </c>
      <c r="U759" s="134"/>
      <c r="V759" s="135"/>
    </row>
    <row r="760" spans="1:22" s="43" customFormat="1" x14ac:dyDescent="0.2">
      <c r="A760" s="136" t="s">
        <v>15</v>
      </c>
      <c r="B760" s="137"/>
      <c r="C760" s="137"/>
      <c r="D760" s="137"/>
      <c r="E760" s="137"/>
      <c r="F760" s="137"/>
      <c r="G760" s="137"/>
      <c r="H760" s="137"/>
      <c r="I760" s="137"/>
      <c r="J760" s="137"/>
      <c r="K760" s="137"/>
      <c r="L760" s="137"/>
      <c r="M760" s="137"/>
      <c r="N760" s="137"/>
      <c r="O760" s="137"/>
      <c r="P760" s="137"/>
      <c r="Q760" s="137"/>
      <c r="R760" s="137"/>
      <c r="S760" s="137"/>
      <c r="T760" s="134">
        <f>ROUND(T759+T752+T745+T738,0)</f>
        <v>985000</v>
      </c>
      <c r="U760" s="134"/>
      <c r="V760" s="135"/>
    </row>
    <row r="761" spans="1:22" s="43" customFormat="1" x14ac:dyDescent="0.2">
      <c r="A761" s="44" t="s">
        <v>87</v>
      </c>
      <c r="B761" s="45">
        <f>+'[1]CARGA PRESTACIONAL'!$E$40</f>
        <v>0.29949999999999999</v>
      </c>
      <c r="C761" s="46"/>
      <c r="D761" s="47"/>
      <c r="E761" s="48"/>
      <c r="F761" s="46"/>
      <c r="G761" s="46"/>
      <c r="H761" s="46"/>
      <c r="I761" s="46"/>
      <c r="J761" s="46"/>
      <c r="K761" s="46"/>
      <c r="L761" s="46"/>
      <c r="M761" s="47"/>
      <c r="N761" s="18"/>
      <c r="O761" s="18"/>
      <c r="P761" s="18"/>
      <c r="Q761" s="18"/>
      <c r="R761" s="18"/>
      <c r="S761" s="18" t="s">
        <v>19</v>
      </c>
      <c r="T761" s="134">
        <f>+T760*B761</f>
        <v>295007.5</v>
      </c>
      <c r="U761" s="134"/>
      <c r="V761" s="135"/>
    </row>
    <row r="762" spans="1:22" s="43" customFormat="1" x14ac:dyDescent="0.2">
      <c r="A762" s="138" t="s">
        <v>88</v>
      </c>
      <c r="B762" s="139"/>
      <c r="C762" s="139"/>
      <c r="D762" s="139"/>
      <c r="E762" s="139"/>
      <c r="F762" s="139"/>
      <c r="G762" s="139"/>
      <c r="H762" s="139"/>
      <c r="I762" s="139"/>
      <c r="J762" s="139"/>
      <c r="K762" s="139"/>
      <c r="L762" s="139"/>
      <c r="M762" s="139"/>
      <c r="N762" s="139"/>
      <c r="O762" s="139"/>
      <c r="P762" s="139"/>
      <c r="Q762" s="139"/>
      <c r="R762" s="139"/>
      <c r="S762" s="139"/>
      <c r="T762" s="140">
        <f>+T761+T760</f>
        <v>1280007.5</v>
      </c>
      <c r="U762" s="140"/>
      <c r="V762" s="141"/>
    </row>
    <row r="763" spans="1:22" s="43" customFormat="1" x14ac:dyDescent="0.2">
      <c r="A763" s="138" t="s">
        <v>89</v>
      </c>
      <c r="B763" s="139"/>
      <c r="C763" s="139"/>
      <c r="D763" s="139"/>
      <c r="E763" s="139"/>
      <c r="F763" s="139"/>
      <c r="G763" s="139"/>
      <c r="H763" s="139"/>
      <c r="I763" s="139"/>
      <c r="J763" s="139"/>
      <c r="K763" s="139"/>
      <c r="L763" s="139"/>
      <c r="M763" s="139"/>
      <c r="N763" s="139"/>
      <c r="O763" s="139"/>
      <c r="P763" s="139"/>
      <c r="Q763" s="139"/>
      <c r="R763" s="139"/>
      <c r="S763" s="139"/>
      <c r="T763" s="140">
        <f>ROUND(T762*T731,0)</f>
        <v>1280008</v>
      </c>
      <c r="U763" s="140"/>
      <c r="V763" s="141"/>
    </row>
    <row r="764" spans="1:22" s="43" customFormat="1" x14ac:dyDescent="0.2">
      <c r="A764" s="49"/>
      <c r="B764" s="29"/>
      <c r="C764" s="29"/>
      <c r="D764" s="29"/>
      <c r="E764" s="29"/>
      <c r="F764" s="29"/>
      <c r="G764" s="29"/>
      <c r="H764" s="29"/>
      <c r="I764" s="29"/>
      <c r="J764" s="29"/>
      <c r="K764" s="29"/>
      <c r="L764" s="29"/>
      <c r="M764" s="29"/>
      <c r="N764" s="29"/>
      <c r="O764" s="29"/>
      <c r="P764" s="29"/>
      <c r="Q764" s="29"/>
      <c r="R764" s="29"/>
      <c r="S764" s="29"/>
      <c r="T764" s="50"/>
      <c r="U764" s="50"/>
      <c r="V764" s="51"/>
    </row>
    <row r="765" spans="1:22" s="34" customFormat="1" ht="43.5" customHeight="1" x14ac:dyDescent="0.25">
      <c r="A765" s="142" t="s">
        <v>121</v>
      </c>
      <c r="B765" s="143"/>
      <c r="C765" s="143"/>
      <c r="D765" s="143"/>
      <c r="E765" s="143"/>
      <c r="F765" s="143"/>
      <c r="G765" s="143"/>
      <c r="H765" s="143"/>
      <c r="I765" s="143"/>
      <c r="J765" s="143"/>
      <c r="K765" s="143"/>
      <c r="L765" s="143"/>
      <c r="M765" s="143"/>
      <c r="N765" s="143"/>
      <c r="O765" s="143"/>
      <c r="P765" s="143"/>
      <c r="Q765" s="143"/>
      <c r="R765" s="143"/>
      <c r="S765" s="143"/>
      <c r="T765" s="143"/>
      <c r="U765" s="143"/>
      <c r="V765" s="144"/>
    </row>
    <row r="766" spans="1:22" s="34" customFormat="1" x14ac:dyDescent="0.25">
      <c r="A766" s="24"/>
      <c r="B766" s="25"/>
      <c r="C766" s="25"/>
      <c r="D766" s="25"/>
      <c r="E766" s="25"/>
      <c r="F766" s="25"/>
      <c r="G766" s="25"/>
      <c r="H766" s="25"/>
      <c r="I766" s="25"/>
      <c r="J766" s="25"/>
      <c r="K766" s="25"/>
      <c r="L766" s="25"/>
      <c r="M766" s="25"/>
      <c r="N766" s="25"/>
      <c r="O766" s="25"/>
      <c r="P766" s="25"/>
      <c r="Q766" s="25"/>
      <c r="R766" s="25"/>
      <c r="S766" s="26"/>
      <c r="T766" s="27"/>
      <c r="U766" s="27"/>
      <c r="V766" s="28"/>
    </row>
    <row r="767" spans="1:22" s="34" customFormat="1" ht="46.5" customHeight="1" x14ac:dyDescent="0.25">
      <c r="A767" s="24"/>
      <c r="B767" s="25"/>
      <c r="C767" s="25"/>
      <c r="D767" s="29"/>
      <c r="E767" s="30" t="s">
        <v>90</v>
      </c>
      <c r="F767" s="54"/>
      <c r="G767" s="54"/>
      <c r="H767" s="54"/>
      <c r="I767" s="54"/>
      <c r="J767" s="54"/>
      <c r="K767" s="54"/>
      <c r="L767" s="54"/>
      <c r="M767" s="55"/>
      <c r="N767" s="25"/>
      <c r="O767" s="25"/>
      <c r="P767" s="25"/>
      <c r="Q767" s="25"/>
      <c r="R767" s="25"/>
      <c r="S767" s="26"/>
      <c r="T767" s="27"/>
      <c r="U767" s="27"/>
      <c r="V767" s="28"/>
    </row>
    <row r="768" spans="1:22" s="34" customFormat="1" x14ac:dyDescent="0.25">
      <c r="A768" s="24"/>
      <c r="B768" s="25"/>
      <c r="C768" s="25"/>
      <c r="D768" s="25"/>
      <c r="E768" s="131" t="s">
        <v>105</v>
      </c>
      <c r="F768" s="131"/>
      <c r="G768" s="131"/>
      <c r="H768" s="131"/>
      <c r="I768" s="131"/>
      <c r="J768" s="131"/>
      <c r="K768" s="131"/>
      <c r="L768" s="131"/>
      <c r="M768" s="131"/>
      <c r="N768" s="57"/>
      <c r="O768" s="57"/>
      <c r="P768" s="25"/>
      <c r="Q768" s="25"/>
      <c r="R768" s="25"/>
      <c r="S768" s="26"/>
      <c r="T768" s="27"/>
      <c r="U768" s="27"/>
      <c r="V768" s="28"/>
    </row>
    <row r="769" spans="1:39" s="34" customFormat="1" x14ac:dyDescent="0.25">
      <c r="A769" s="24"/>
      <c r="B769" s="25"/>
      <c r="C769" s="25"/>
      <c r="D769" s="25"/>
      <c r="E769" s="131"/>
      <c r="F769" s="131"/>
      <c r="G769" s="131"/>
      <c r="H769" s="131"/>
      <c r="I769" s="131"/>
      <c r="J769" s="131"/>
      <c r="K769" s="131"/>
      <c r="L769" s="131"/>
      <c r="M769" s="131"/>
      <c r="N769" s="57"/>
      <c r="O769" s="57"/>
      <c r="P769" s="25"/>
      <c r="Q769" s="25"/>
      <c r="R769" s="25"/>
      <c r="S769" s="26"/>
      <c r="T769" s="27"/>
      <c r="U769" s="27"/>
      <c r="V769" s="28"/>
    </row>
    <row r="770" spans="1:39" s="34" customFormat="1" ht="14.25" thickBot="1" x14ac:dyDescent="0.3">
      <c r="A770" s="58"/>
      <c r="B770" s="59"/>
      <c r="C770" s="59"/>
      <c r="D770" s="59"/>
      <c r="E770" s="59"/>
      <c r="F770" s="60"/>
      <c r="G770" s="60"/>
      <c r="H770" s="60"/>
      <c r="I770" s="60"/>
      <c r="J770" s="60"/>
      <c r="K770" s="60"/>
      <c r="L770" s="59"/>
      <c r="M770" s="59"/>
      <c r="N770" s="59"/>
      <c r="O770" s="59"/>
      <c r="P770" s="59"/>
      <c r="Q770" s="59"/>
      <c r="R770" s="59"/>
      <c r="S770" s="59"/>
      <c r="T770" s="61"/>
      <c r="U770" s="61"/>
      <c r="V770" s="62"/>
    </row>
    <row r="771" spans="1:39" ht="14.25" thickBot="1" x14ac:dyDescent="0.3"/>
    <row r="772" spans="1:39" s="32" customFormat="1" ht="30" customHeight="1" x14ac:dyDescent="0.25">
      <c r="A772" s="154"/>
      <c r="B772" s="155"/>
      <c r="C772" s="155"/>
      <c r="D772" s="156"/>
      <c r="E772" s="163" t="s">
        <v>92</v>
      </c>
      <c r="F772" s="164"/>
      <c r="G772" s="164"/>
      <c r="H772" s="164"/>
      <c r="I772" s="164"/>
      <c r="J772" s="164"/>
      <c r="K772" s="164"/>
      <c r="L772" s="164"/>
      <c r="M772" s="164"/>
      <c r="N772" s="164"/>
      <c r="O772" s="164"/>
      <c r="P772" s="164"/>
      <c r="Q772" s="164"/>
      <c r="R772" s="164"/>
      <c r="S772" s="165"/>
      <c r="T772" s="169" t="s">
        <v>47</v>
      </c>
      <c r="U772" s="170"/>
      <c r="V772" s="171"/>
    </row>
    <row r="773" spans="1:39" s="32" customFormat="1" ht="30" customHeight="1" thickBot="1" x14ac:dyDescent="0.3">
      <c r="A773" s="157"/>
      <c r="B773" s="158"/>
      <c r="C773" s="158"/>
      <c r="D773" s="159"/>
      <c r="E773" s="166"/>
      <c r="F773" s="167"/>
      <c r="G773" s="167"/>
      <c r="H773" s="167"/>
      <c r="I773" s="167"/>
      <c r="J773" s="167"/>
      <c r="K773" s="167"/>
      <c r="L773" s="167"/>
      <c r="M773" s="167"/>
      <c r="N773" s="167"/>
      <c r="O773" s="167"/>
      <c r="P773" s="167"/>
      <c r="Q773" s="167"/>
      <c r="R773" s="167"/>
      <c r="S773" s="168"/>
      <c r="T773" s="172"/>
      <c r="U773" s="173"/>
      <c r="V773" s="174"/>
    </row>
    <row r="774" spans="1:39" s="32" customFormat="1" ht="5.0999999999999996" customHeight="1" thickBot="1" x14ac:dyDescent="0.25">
      <c r="A774" s="157"/>
      <c r="B774" s="158"/>
      <c r="C774" s="158"/>
      <c r="D774" s="159"/>
      <c r="E774" s="175"/>
      <c r="F774" s="176"/>
      <c r="G774" s="176"/>
      <c r="H774" s="176"/>
      <c r="I774" s="176"/>
      <c r="J774" s="176"/>
      <c r="K774" s="176"/>
      <c r="L774" s="176"/>
      <c r="M774" s="176"/>
      <c r="N774" s="176"/>
      <c r="O774" s="176"/>
      <c r="P774" s="176"/>
      <c r="Q774" s="176"/>
      <c r="R774" s="176"/>
      <c r="S774" s="176"/>
      <c r="T774" s="176"/>
      <c r="U774" s="176"/>
      <c r="V774" s="177"/>
    </row>
    <row r="775" spans="1:39" s="32" customFormat="1" ht="24.95" customHeight="1" thickBot="1" x14ac:dyDescent="0.3">
      <c r="A775" s="157"/>
      <c r="B775" s="158"/>
      <c r="C775" s="158"/>
      <c r="D775" s="159"/>
      <c r="E775" s="178" t="s">
        <v>48</v>
      </c>
      <c r="F775" s="179"/>
      <c r="G775" s="179"/>
      <c r="H775" s="179"/>
      <c r="I775" s="179"/>
      <c r="J775" s="179"/>
      <c r="K775" s="179"/>
      <c r="L775" s="179"/>
      <c r="M775" s="179"/>
      <c r="N775" s="179"/>
      <c r="O775" s="179"/>
      <c r="P775" s="179"/>
      <c r="Q775" s="179"/>
      <c r="R775" s="179"/>
      <c r="S775" s="179"/>
      <c r="T775" s="179"/>
      <c r="U775" s="179"/>
      <c r="V775" s="180"/>
    </row>
    <row r="776" spans="1:39" s="32" customFormat="1" ht="5.0999999999999996" customHeight="1" thickBot="1" x14ac:dyDescent="0.3">
      <c r="A776" s="160"/>
      <c r="B776" s="161"/>
      <c r="C776" s="161"/>
      <c r="D776" s="162"/>
      <c r="E776" s="181"/>
      <c r="F776" s="182"/>
      <c r="G776" s="182"/>
      <c r="H776" s="182"/>
      <c r="I776" s="182"/>
      <c r="J776" s="182"/>
      <c r="K776" s="182"/>
      <c r="L776" s="182"/>
      <c r="M776" s="182"/>
      <c r="N776" s="182"/>
      <c r="O776" s="182"/>
      <c r="P776" s="182"/>
      <c r="Q776" s="182"/>
      <c r="R776" s="182"/>
      <c r="S776" s="182"/>
      <c r="T776" s="182"/>
      <c r="U776" s="182"/>
      <c r="V776" s="183"/>
    </row>
    <row r="777" spans="1:39" s="34" customFormat="1" x14ac:dyDescent="0.25">
      <c r="A777" s="211" t="s">
        <v>49</v>
      </c>
      <c r="B777" s="212"/>
      <c r="C777" s="212"/>
      <c r="D777" s="212"/>
      <c r="E777" s="212"/>
      <c r="F777" s="212"/>
      <c r="G777" s="212"/>
      <c r="H777" s="212"/>
      <c r="I777" s="212"/>
      <c r="J777" s="212"/>
      <c r="K777" s="212"/>
      <c r="L777" s="212"/>
      <c r="M777" s="212"/>
      <c r="N777" s="212"/>
      <c r="O777" s="212"/>
      <c r="P777" s="212"/>
      <c r="Q777" s="212"/>
      <c r="R777" s="212"/>
      <c r="S777" s="212"/>
      <c r="T777" s="212"/>
      <c r="U777" s="212"/>
      <c r="V777" s="213"/>
      <c r="AE777" s="35"/>
      <c r="AF777" s="35"/>
      <c r="AG777" s="35"/>
      <c r="AH777" s="35"/>
      <c r="AI777" s="35"/>
      <c r="AJ777" s="35"/>
      <c r="AK777" s="35"/>
      <c r="AL777" s="35"/>
      <c r="AM777" s="35"/>
    </row>
    <row r="778" spans="1:39" s="34" customFormat="1" x14ac:dyDescent="0.25">
      <c r="A778" s="184" t="s">
        <v>50</v>
      </c>
      <c r="B778" s="185"/>
      <c r="C778" s="185"/>
      <c r="D778" s="185"/>
      <c r="E778" s="36" t="s">
        <v>51</v>
      </c>
      <c r="F778" s="37"/>
      <c r="G778" s="37"/>
      <c r="H778" s="37"/>
      <c r="I778" s="37"/>
      <c r="J778" s="186" t="s">
        <v>52</v>
      </c>
      <c r="K778" s="186"/>
      <c r="L778" s="186"/>
      <c r="M778" s="186"/>
      <c r="N778" s="186"/>
      <c r="O778" s="186"/>
      <c r="P778" s="186" t="s">
        <v>53</v>
      </c>
      <c r="Q778" s="186"/>
      <c r="R778" s="186"/>
      <c r="S778" s="186"/>
      <c r="T778" s="186"/>
      <c r="U778" s="186"/>
      <c r="V778" s="187"/>
      <c r="AE778" s="35"/>
      <c r="AF778" s="35"/>
      <c r="AG778" s="35"/>
      <c r="AH778" s="35"/>
      <c r="AI778" s="35"/>
      <c r="AJ778" s="35"/>
      <c r="AK778" s="35"/>
      <c r="AL778" s="35"/>
      <c r="AM778" s="35"/>
    </row>
    <row r="779" spans="1:39" s="34" customFormat="1" ht="30.75" customHeight="1" x14ac:dyDescent="0.25">
      <c r="A779" s="188" t="s">
        <v>54</v>
      </c>
      <c r="B779" s="189"/>
      <c r="C779" s="189"/>
      <c r="D779" s="190"/>
      <c r="E779" s="191" t="s">
        <v>24</v>
      </c>
      <c r="F779" s="191"/>
      <c r="G779" s="191"/>
      <c r="H779" s="191"/>
      <c r="I779" s="191"/>
      <c r="J779" s="191"/>
      <c r="K779" s="191"/>
      <c r="L779" s="191"/>
      <c r="M779" s="191"/>
      <c r="N779" s="191"/>
      <c r="O779" s="191"/>
      <c r="P779" s="191"/>
      <c r="Q779" s="191"/>
      <c r="R779" s="191"/>
      <c r="S779" s="191"/>
      <c r="T779" s="191"/>
      <c r="U779" s="191"/>
      <c r="V779" s="192"/>
    </row>
    <row r="780" spans="1:39" s="34" customFormat="1" x14ac:dyDescent="0.25">
      <c r="A780" s="193" t="s">
        <v>55</v>
      </c>
      <c r="B780" s="194"/>
      <c r="C780" s="194"/>
      <c r="D780" s="194"/>
      <c r="E780" s="195"/>
      <c r="F780" s="195"/>
      <c r="G780" s="195"/>
      <c r="H780" s="195"/>
      <c r="I780" s="195"/>
      <c r="J780" s="195"/>
      <c r="K780" s="195"/>
      <c r="L780" s="195"/>
      <c r="M780" s="195"/>
      <c r="N780" s="195"/>
      <c r="O780" s="195"/>
      <c r="P780" s="195"/>
      <c r="Q780" s="195"/>
      <c r="R780" s="195"/>
      <c r="S780" s="195"/>
      <c r="T780" s="195"/>
      <c r="U780" s="195"/>
      <c r="V780" s="196"/>
    </row>
    <row r="781" spans="1:39" s="34" customFormat="1" x14ac:dyDescent="0.25">
      <c r="A781" s="193" t="s">
        <v>56</v>
      </c>
      <c r="B781" s="194"/>
      <c r="C781" s="194"/>
      <c r="D781" s="194"/>
      <c r="E781" s="195"/>
      <c r="F781" s="195"/>
      <c r="G781" s="195"/>
      <c r="H781" s="195"/>
      <c r="I781" s="195"/>
      <c r="J781" s="195"/>
      <c r="K781" s="195"/>
      <c r="L781" s="195"/>
      <c r="M781" s="195"/>
      <c r="N781" s="195"/>
      <c r="O781" s="195"/>
      <c r="P781" s="195"/>
      <c r="Q781" s="195"/>
      <c r="R781" s="195"/>
      <c r="S781" s="195"/>
      <c r="T781" s="195"/>
      <c r="U781" s="195"/>
      <c r="V781" s="196"/>
    </row>
    <row r="782" spans="1:39" s="34" customFormat="1" x14ac:dyDescent="0.25">
      <c r="A782" s="193" t="s">
        <v>57</v>
      </c>
      <c r="B782" s="194"/>
      <c r="C782" s="194"/>
      <c r="D782" s="194"/>
      <c r="E782" s="195"/>
      <c r="F782" s="195"/>
      <c r="G782" s="195"/>
      <c r="H782" s="195"/>
      <c r="I782" s="195"/>
      <c r="J782" s="195"/>
      <c r="K782" s="195"/>
      <c r="L782" s="195"/>
      <c r="M782" s="195"/>
      <c r="N782" s="195"/>
      <c r="O782" s="195"/>
      <c r="P782" s="195"/>
      <c r="Q782" s="195"/>
      <c r="R782" s="195"/>
      <c r="S782" s="195"/>
      <c r="T782" s="195"/>
      <c r="U782" s="195"/>
      <c r="V782" s="196"/>
    </row>
    <row r="783" spans="1:39" s="34" customFormat="1" x14ac:dyDescent="0.25">
      <c r="A783" s="38"/>
      <c r="B783" s="39"/>
      <c r="C783" s="39"/>
      <c r="D783" s="40"/>
      <c r="E783" s="40"/>
      <c r="F783" s="40"/>
      <c r="G783" s="40"/>
      <c r="H783" s="40"/>
      <c r="I783" s="40"/>
      <c r="J783" s="40"/>
      <c r="K783" s="40"/>
      <c r="L783" s="40"/>
      <c r="M783" s="40"/>
      <c r="N783" s="40"/>
      <c r="O783" s="40"/>
      <c r="P783" s="40"/>
      <c r="Q783" s="40"/>
      <c r="R783" s="40"/>
      <c r="S783" s="40"/>
      <c r="T783" s="27"/>
      <c r="U783" s="27"/>
      <c r="V783" s="28"/>
    </row>
    <row r="784" spans="1:39" s="34" customFormat="1" x14ac:dyDescent="0.25">
      <c r="A784" s="150" t="s">
        <v>58</v>
      </c>
      <c r="B784" s="151"/>
      <c r="C784" s="151"/>
      <c r="D784" s="151"/>
      <c r="E784" s="151"/>
      <c r="F784" s="151"/>
      <c r="G784" s="151"/>
      <c r="H784" s="151"/>
      <c r="I784" s="151"/>
      <c r="J784" s="151"/>
      <c r="K784" s="151"/>
      <c r="L784" s="151"/>
      <c r="M784" s="151"/>
      <c r="N784" s="151"/>
      <c r="O784" s="151"/>
      <c r="P784" s="151"/>
      <c r="Q784" s="151"/>
      <c r="R784" s="151"/>
      <c r="S784" s="151"/>
      <c r="T784" s="151"/>
      <c r="U784" s="151"/>
      <c r="V784" s="197"/>
    </row>
    <row r="785" spans="1:22" s="34" customFormat="1" x14ac:dyDescent="0.25">
      <c r="A785" s="198" t="s">
        <v>59</v>
      </c>
      <c r="B785" s="199"/>
      <c r="C785" s="199" t="s">
        <v>60</v>
      </c>
      <c r="D785" s="199"/>
      <c r="E785" s="199"/>
      <c r="F785" s="199"/>
      <c r="G785" s="199"/>
      <c r="H785" s="199"/>
      <c r="I785" s="199"/>
      <c r="J785" s="199"/>
      <c r="K785" s="199"/>
      <c r="L785" s="199"/>
      <c r="M785" s="199"/>
      <c r="N785" s="199"/>
      <c r="O785" s="199"/>
      <c r="P785" s="199"/>
      <c r="Q785" s="199"/>
      <c r="R785" s="199" t="s">
        <v>61</v>
      </c>
      <c r="S785" s="199"/>
      <c r="T785" s="200" t="s">
        <v>62</v>
      </c>
      <c r="U785" s="200"/>
      <c r="V785" s="201"/>
    </row>
    <row r="786" spans="1:22" s="34" customFormat="1" ht="16.5" customHeight="1" x14ac:dyDescent="0.25">
      <c r="A786" s="202">
        <v>7.8</v>
      </c>
      <c r="B786" s="203"/>
      <c r="C786" s="204" t="s">
        <v>44</v>
      </c>
      <c r="D786" s="205"/>
      <c r="E786" s="205"/>
      <c r="F786" s="205"/>
      <c r="G786" s="205"/>
      <c r="H786" s="205"/>
      <c r="I786" s="205"/>
      <c r="J786" s="205"/>
      <c r="K786" s="205"/>
      <c r="L786" s="205"/>
      <c r="M786" s="205"/>
      <c r="N786" s="205"/>
      <c r="O786" s="205"/>
      <c r="P786" s="205"/>
      <c r="Q786" s="205"/>
      <c r="R786" s="205" t="s">
        <v>158</v>
      </c>
      <c r="S786" s="205"/>
      <c r="T786" s="206">
        <f>+'OFERTA ECONOMICA'!C103</f>
        <v>8</v>
      </c>
      <c r="U786" s="206"/>
      <c r="V786" s="207"/>
    </row>
    <row r="787" spans="1:22" s="34" customFormat="1" x14ac:dyDescent="0.25">
      <c r="A787" s="41"/>
      <c r="B787" s="40"/>
      <c r="C787" s="40"/>
      <c r="D787" s="40"/>
      <c r="E787" s="40"/>
      <c r="F787" s="40"/>
      <c r="G787" s="40"/>
      <c r="H787" s="40"/>
      <c r="I787" s="40"/>
      <c r="J787" s="40"/>
      <c r="K787" s="40"/>
      <c r="L787" s="40"/>
      <c r="M787" s="40"/>
      <c r="N787" s="40"/>
      <c r="O787" s="40"/>
      <c r="P787" s="40"/>
      <c r="Q787" s="40"/>
      <c r="R787" s="40"/>
      <c r="S787" s="40"/>
      <c r="T787" s="27"/>
      <c r="U787" s="27"/>
      <c r="V787" s="28"/>
    </row>
    <row r="788" spans="1:22" s="34" customFormat="1" x14ac:dyDescent="0.25">
      <c r="A788" s="145" t="s">
        <v>64</v>
      </c>
      <c r="B788" s="146"/>
      <c r="C788" s="146"/>
      <c r="D788" s="146"/>
      <c r="E788" s="146"/>
      <c r="F788" s="146"/>
      <c r="G788" s="146"/>
      <c r="H788" s="146"/>
      <c r="I788" s="146"/>
      <c r="J788" s="146"/>
      <c r="K788" s="146"/>
      <c r="L788" s="146"/>
      <c r="M788" s="146"/>
      <c r="N788" s="146"/>
      <c r="O788" s="146"/>
      <c r="P788" s="146"/>
      <c r="Q788" s="146"/>
      <c r="R788" s="146"/>
      <c r="S788" s="146"/>
      <c r="T788" s="146"/>
      <c r="U788" s="146"/>
      <c r="V788" s="147"/>
    </row>
    <row r="789" spans="1:22" s="34" customFormat="1" x14ac:dyDescent="0.25">
      <c r="A789" s="132" t="s">
        <v>60</v>
      </c>
      <c r="B789" s="133"/>
      <c r="C789" s="133"/>
      <c r="D789" s="133"/>
      <c r="E789" s="133"/>
      <c r="F789" s="133"/>
      <c r="G789" s="133"/>
      <c r="H789" s="133" t="s">
        <v>65</v>
      </c>
      <c r="I789" s="133"/>
      <c r="J789" s="133"/>
      <c r="K789" s="133" t="s">
        <v>66</v>
      </c>
      <c r="L789" s="133"/>
      <c r="M789" s="133"/>
      <c r="N789" s="133"/>
      <c r="O789" s="133" t="s">
        <v>67</v>
      </c>
      <c r="P789" s="133"/>
      <c r="Q789" s="133"/>
      <c r="R789" s="133" t="s">
        <v>68</v>
      </c>
      <c r="S789" s="133"/>
      <c r="T789" s="134" t="s">
        <v>69</v>
      </c>
      <c r="U789" s="134"/>
      <c r="V789" s="135"/>
    </row>
    <row r="790" spans="1:22" s="34" customFormat="1" x14ac:dyDescent="0.25">
      <c r="A790" s="132"/>
      <c r="B790" s="133"/>
      <c r="C790" s="133"/>
      <c r="D790" s="133"/>
      <c r="E790" s="133"/>
      <c r="F790" s="133"/>
      <c r="G790" s="133"/>
      <c r="H790" s="133"/>
      <c r="I790" s="133"/>
      <c r="J790" s="133"/>
      <c r="K790" s="133"/>
      <c r="L790" s="133"/>
      <c r="M790" s="133"/>
      <c r="N790" s="133"/>
      <c r="O790" s="153"/>
      <c r="P790" s="153"/>
      <c r="Q790" s="153"/>
      <c r="R790" s="133"/>
      <c r="S790" s="133"/>
      <c r="T790" s="134"/>
      <c r="U790" s="134"/>
      <c r="V790" s="135"/>
    </row>
    <row r="791" spans="1:22" s="34" customFormat="1" x14ac:dyDescent="0.25">
      <c r="A791" s="132" t="s">
        <v>70</v>
      </c>
      <c r="B791" s="133"/>
      <c r="C791" s="133"/>
      <c r="D791" s="133"/>
      <c r="E791" s="133"/>
      <c r="F791" s="133"/>
      <c r="G791" s="133"/>
      <c r="H791" s="133"/>
      <c r="I791" s="133"/>
      <c r="J791" s="133"/>
      <c r="K791" s="133"/>
      <c r="L791" s="133"/>
      <c r="M791" s="133"/>
      <c r="N791" s="133"/>
      <c r="O791" s="153"/>
      <c r="P791" s="153"/>
      <c r="Q791" s="153"/>
      <c r="R791" s="209">
        <v>0.03</v>
      </c>
      <c r="S791" s="210"/>
      <c r="T791" s="134">
        <f>+R791*T813</f>
        <v>275.00999999999993</v>
      </c>
      <c r="U791" s="134"/>
      <c r="V791" s="135"/>
    </row>
    <row r="792" spans="1:22" s="34" customFormat="1" x14ac:dyDescent="0.25">
      <c r="A792" s="132"/>
      <c r="B792" s="133"/>
      <c r="C792" s="133"/>
      <c r="D792" s="133"/>
      <c r="E792" s="133"/>
      <c r="F792" s="133"/>
      <c r="G792" s="133"/>
      <c r="H792" s="133"/>
      <c r="I792" s="133"/>
      <c r="J792" s="133"/>
      <c r="K792" s="133"/>
      <c r="L792" s="133"/>
      <c r="M792" s="133"/>
      <c r="N792" s="133"/>
      <c r="O792" s="133"/>
      <c r="P792" s="133"/>
      <c r="Q792" s="133"/>
      <c r="R792" s="133"/>
      <c r="S792" s="133"/>
      <c r="T792" s="134"/>
      <c r="U792" s="134"/>
      <c r="V792" s="135"/>
    </row>
    <row r="793" spans="1:22" s="34" customFormat="1" x14ac:dyDescent="0.25">
      <c r="A793" s="136" t="s">
        <v>71</v>
      </c>
      <c r="B793" s="137"/>
      <c r="C793" s="137"/>
      <c r="D793" s="137"/>
      <c r="E793" s="137"/>
      <c r="F793" s="137"/>
      <c r="G793" s="137"/>
      <c r="H793" s="137"/>
      <c r="I793" s="137"/>
      <c r="J793" s="137"/>
      <c r="K793" s="137"/>
      <c r="L793" s="137"/>
      <c r="M793" s="137"/>
      <c r="N793" s="137"/>
      <c r="O793" s="137"/>
      <c r="P793" s="137"/>
      <c r="Q793" s="137"/>
      <c r="R793" s="137"/>
      <c r="S793" s="137"/>
      <c r="T793" s="134">
        <f>+T791+T790</f>
        <v>275.00999999999993</v>
      </c>
      <c r="U793" s="134"/>
      <c r="V793" s="135"/>
    </row>
    <row r="794" spans="1:22" s="34" customFormat="1" x14ac:dyDescent="0.25">
      <c r="A794" s="19"/>
      <c r="B794" s="20"/>
      <c r="C794" s="20"/>
      <c r="D794" s="20"/>
      <c r="E794" s="20"/>
      <c r="F794" s="20"/>
      <c r="G794" s="20"/>
      <c r="H794" s="20"/>
      <c r="I794" s="20"/>
      <c r="J794" s="20"/>
      <c r="K794" s="20"/>
      <c r="L794" s="20"/>
      <c r="M794" s="20"/>
      <c r="N794" s="20"/>
      <c r="O794" s="20"/>
      <c r="P794" s="20"/>
      <c r="Q794" s="20"/>
      <c r="R794" s="20"/>
      <c r="S794" s="21"/>
      <c r="T794" s="22"/>
      <c r="U794" s="22"/>
      <c r="V794" s="23"/>
    </row>
    <row r="795" spans="1:22" s="34" customFormat="1" x14ac:dyDescent="0.25">
      <c r="A795" s="145" t="s">
        <v>72</v>
      </c>
      <c r="B795" s="146"/>
      <c r="C795" s="146"/>
      <c r="D795" s="146"/>
      <c r="E795" s="146"/>
      <c r="F795" s="146"/>
      <c r="G795" s="146"/>
      <c r="H795" s="146"/>
      <c r="I795" s="146"/>
      <c r="J795" s="146"/>
      <c r="K795" s="146"/>
      <c r="L795" s="146"/>
      <c r="M795" s="146"/>
      <c r="N795" s="146"/>
      <c r="O795" s="146"/>
      <c r="P795" s="146"/>
      <c r="Q795" s="146"/>
      <c r="R795" s="146"/>
      <c r="S795" s="146"/>
      <c r="T795" s="146"/>
      <c r="U795" s="146"/>
      <c r="V795" s="147"/>
    </row>
    <row r="796" spans="1:22" s="34" customFormat="1" x14ac:dyDescent="0.25">
      <c r="A796" s="132" t="s">
        <v>60</v>
      </c>
      <c r="B796" s="133"/>
      <c r="C796" s="133"/>
      <c r="D796" s="133"/>
      <c r="E796" s="133"/>
      <c r="F796" s="133"/>
      <c r="G796" s="133"/>
      <c r="H796" s="133"/>
      <c r="I796" s="133"/>
      <c r="J796" s="133"/>
      <c r="K796" s="133"/>
      <c r="L796" s="133"/>
      <c r="M796" s="133" t="s">
        <v>61</v>
      </c>
      <c r="N796" s="133"/>
      <c r="O796" s="133" t="s">
        <v>62</v>
      </c>
      <c r="P796" s="133"/>
      <c r="Q796" s="133" t="s">
        <v>73</v>
      </c>
      <c r="R796" s="133"/>
      <c r="S796" s="133"/>
      <c r="T796" s="134" t="s">
        <v>74</v>
      </c>
      <c r="U796" s="134"/>
      <c r="V796" s="135"/>
    </row>
    <row r="797" spans="1:22" s="34" customFormat="1" x14ac:dyDescent="0.25">
      <c r="A797" s="132" t="s">
        <v>159</v>
      </c>
      <c r="B797" s="133"/>
      <c r="C797" s="133"/>
      <c r="D797" s="133"/>
      <c r="E797" s="133"/>
      <c r="F797" s="133"/>
      <c r="G797" s="133"/>
      <c r="H797" s="133"/>
      <c r="I797" s="133"/>
      <c r="J797" s="133"/>
      <c r="K797" s="133"/>
      <c r="L797" s="133"/>
      <c r="M797" s="208" t="s">
        <v>106</v>
      </c>
      <c r="N797" s="152"/>
      <c r="O797" s="133">
        <v>1</v>
      </c>
      <c r="P797" s="133"/>
      <c r="Q797" s="134">
        <v>20241.96</v>
      </c>
      <c r="R797" s="134"/>
      <c r="S797" s="134"/>
      <c r="T797" s="134">
        <f>+Q797*O797</f>
        <v>20241.96</v>
      </c>
      <c r="U797" s="134"/>
      <c r="V797" s="135"/>
    </row>
    <row r="798" spans="1:22" s="34" customFormat="1" x14ac:dyDescent="0.25">
      <c r="A798" s="132" t="s">
        <v>160</v>
      </c>
      <c r="B798" s="133"/>
      <c r="C798" s="133"/>
      <c r="D798" s="133"/>
      <c r="E798" s="133"/>
      <c r="F798" s="133"/>
      <c r="G798" s="133"/>
      <c r="H798" s="133"/>
      <c r="I798" s="133"/>
      <c r="J798" s="133"/>
      <c r="K798" s="133"/>
      <c r="L798" s="133"/>
      <c r="M798" s="208" t="s">
        <v>106</v>
      </c>
      <c r="N798" s="152"/>
      <c r="O798" s="133">
        <v>1</v>
      </c>
      <c r="P798" s="133"/>
      <c r="Q798" s="134">
        <v>950</v>
      </c>
      <c r="R798" s="134"/>
      <c r="S798" s="134"/>
      <c r="T798" s="220">
        <f>+Q798*O798</f>
        <v>950</v>
      </c>
      <c r="U798" s="221"/>
      <c r="V798" s="222"/>
    </row>
    <row r="799" spans="1:22" s="34" customFormat="1" x14ac:dyDescent="0.25">
      <c r="A799" s="132" t="s">
        <v>161</v>
      </c>
      <c r="B799" s="133"/>
      <c r="C799" s="133"/>
      <c r="D799" s="133"/>
      <c r="E799" s="133"/>
      <c r="F799" s="133"/>
      <c r="G799" s="133"/>
      <c r="H799" s="133"/>
      <c r="I799" s="133"/>
      <c r="J799" s="133"/>
      <c r="K799" s="133"/>
      <c r="L799" s="133"/>
      <c r="M799" s="208" t="s">
        <v>106</v>
      </c>
      <c r="N799" s="152"/>
      <c r="O799" s="133">
        <v>0.01</v>
      </c>
      <c r="P799" s="133"/>
      <c r="Q799" s="134">
        <f>489/0.01</f>
        <v>48900</v>
      </c>
      <c r="R799" s="134"/>
      <c r="S799" s="134"/>
      <c r="T799" s="220">
        <f>+Q799*O799</f>
        <v>489</v>
      </c>
      <c r="U799" s="221"/>
      <c r="V799" s="222"/>
    </row>
    <row r="800" spans="1:22" s="34" customFormat="1" x14ac:dyDescent="0.25">
      <c r="A800" s="132" t="s">
        <v>162</v>
      </c>
      <c r="B800" s="133"/>
      <c r="C800" s="133"/>
      <c r="D800" s="133"/>
      <c r="E800" s="133"/>
      <c r="F800" s="133"/>
      <c r="G800" s="133"/>
      <c r="H800" s="133"/>
      <c r="I800" s="133"/>
      <c r="J800" s="133"/>
      <c r="K800" s="133"/>
      <c r="L800" s="133"/>
      <c r="M800" s="208" t="s">
        <v>106</v>
      </c>
      <c r="N800" s="152"/>
      <c r="O800" s="133">
        <v>0.01</v>
      </c>
      <c r="P800" s="133"/>
      <c r="Q800" s="134">
        <f>689/0.01</f>
        <v>68900</v>
      </c>
      <c r="R800" s="134"/>
      <c r="S800" s="134"/>
      <c r="T800" s="220">
        <f>+Q800*O800</f>
        <v>689</v>
      </c>
      <c r="U800" s="221"/>
      <c r="V800" s="222"/>
    </row>
    <row r="801" spans="1:22" s="34" customFormat="1" x14ac:dyDescent="0.25">
      <c r="A801" s="132" t="s">
        <v>163</v>
      </c>
      <c r="B801" s="133"/>
      <c r="C801" s="133"/>
      <c r="D801" s="133"/>
      <c r="E801" s="133"/>
      <c r="F801" s="133"/>
      <c r="G801" s="133"/>
      <c r="H801" s="133"/>
      <c r="I801" s="133"/>
      <c r="J801" s="133"/>
      <c r="K801" s="133"/>
      <c r="L801" s="133"/>
      <c r="M801" s="208" t="s">
        <v>106</v>
      </c>
      <c r="N801" s="152"/>
      <c r="O801" s="133">
        <v>1</v>
      </c>
      <c r="P801" s="133"/>
      <c r="Q801" s="134">
        <v>8598</v>
      </c>
      <c r="R801" s="134"/>
      <c r="S801" s="134"/>
      <c r="T801" s="220">
        <f>+Q801*O801</f>
        <v>8598</v>
      </c>
      <c r="U801" s="221"/>
      <c r="V801" s="222"/>
    </row>
    <row r="802" spans="1:22" s="34" customFormat="1" x14ac:dyDescent="0.25">
      <c r="A802" s="136" t="s">
        <v>71</v>
      </c>
      <c r="B802" s="137"/>
      <c r="C802" s="137"/>
      <c r="D802" s="137"/>
      <c r="E802" s="137"/>
      <c r="F802" s="137"/>
      <c r="G802" s="137"/>
      <c r="H802" s="137"/>
      <c r="I802" s="137"/>
      <c r="J802" s="137"/>
      <c r="K802" s="137"/>
      <c r="L802" s="137"/>
      <c r="M802" s="137"/>
      <c r="N802" s="137"/>
      <c r="O802" s="137"/>
      <c r="P802" s="137"/>
      <c r="Q802" s="137"/>
      <c r="R802" s="137"/>
      <c r="S802" s="137"/>
      <c r="T802" s="134">
        <f>+SUM(T797:V801)</f>
        <v>30967.96</v>
      </c>
      <c r="U802" s="134"/>
      <c r="V802" s="135"/>
    </row>
    <row r="803" spans="1:22" s="34" customFormat="1" x14ac:dyDescent="0.25">
      <c r="A803" s="19"/>
      <c r="B803" s="20"/>
      <c r="C803" s="20"/>
      <c r="D803" s="20"/>
      <c r="E803" s="20"/>
      <c r="F803" s="20"/>
      <c r="G803" s="20"/>
      <c r="H803" s="20"/>
      <c r="I803" s="20"/>
      <c r="J803" s="20"/>
      <c r="K803" s="20"/>
      <c r="L803" s="20"/>
      <c r="M803" s="20"/>
      <c r="N803" s="20"/>
      <c r="O803" s="20"/>
      <c r="P803" s="20"/>
      <c r="Q803" s="20"/>
      <c r="R803" s="20"/>
      <c r="S803" s="21"/>
      <c r="T803" s="22"/>
      <c r="U803" s="22"/>
      <c r="V803" s="23"/>
    </row>
    <row r="804" spans="1:22" s="34" customFormat="1" x14ac:dyDescent="0.25">
      <c r="A804" s="145" t="s">
        <v>75</v>
      </c>
      <c r="B804" s="146"/>
      <c r="C804" s="146"/>
      <c r="D804" s="146"/>
      <c r="E804" s="146"/>
      <c r="F804" s="146"/>
      <c r="G804" s="146"/>
      <c r="H804" s="146"/>
      <c r="I804" s="146"/>
      <c r="J804" s="146"/>
      <c r="K804" s="146"/>
      <c r="L804" s="146"/>
      <c r="M804" s="146"/>
      <c r="N804" s="146"/>
      <c r="O804" s="146"/>
      <c r="P804" s="146"/>
      <c r="Q804" s="146"/>
      <c r="R804" s="146"/>
      <c r="S804" s="146"/>
      <c r="T804" s="146"/>
      <c r="U804" s="146"/>
      <c r="V804" s="147"/>
    </row>
    <row r="805" spans="1:22" s="34" customFormat="1" x14ac:dyDescent="0.25">
      <c r="A805" s="132" t="s">
        <v>76</v>
      </c>
      <c r="B805" s="133"/>
      <c r="C805" s="133"/>
      <c r="D805" s="133"/>
      <c r="E805" s="133"/>
      <c r="F805" s="133"/>
      <c r="G805" s="133"/>
      <c r="H805" s="133"/>
      <c r="I805" s="133"/>
      <c r="J805" s="133"/>
      <c r="K805" s="133" t="s">
        <v>77</v>
      </c>
      <c r="L805" s="133"/>
      <c r="M805" s="133" t="s">
        <v>78</v>
      </c>
      <c r="N805" s="133"/>
      <c r="O805" s="133" t="s">
        <v>79</v>
      </c>
      <c r="P805" s="133"/>
      <c r="Q805" s="133"/>
      <c r="R805" s="133" t="s">
        <v>80</v>
      </c>
      <c r="S805" s="133"/>
      <c r="T805" s="134" t="s">
        <v>69</v>
      </c>
      <c r="U805" s="134"/>
      <c r="V805" s="135"/>
    </row>
    <row r="806" spans="1:22" s="34" customFormat="1" x14ac:dyDescent="0.25">
      <c r="A806" s="132"/>
      <c r="B806" s="133"/>
      <c r="C806" s="133"/>
      <c r="D806" s="133"/>
      <c r="E806" s="133"/>
      <c r="F806" s="133"/>
      <c r="G806" s="133"/>
      <c r="H806" s="133"/>
      <c r="I806" s="133"/>
      <c r="J806" s="133"/>
      <c r="K806" s="133"/>
      <c r="L806" s="133"/>
      <c r="M806" s="133"/>
      <c r="N806" s="133"/>
      <c r="O806" s="133"/>
      <c r="P806" s="133"/>
      <c r="Q806" s="133"/>
      <c r="R806" s="133"/>
      <c r="S806" s="133"/>
      <c r="T806" s="134"/>
      <c r="U806" s="134"/>
      <c r="V806" s="135"/>
    </row>
    <row r="807" spans="1:22" s="34" customFormat="1" x14ac:dyDescent="0.25">
      <c r="A807" s="132"/>
      <c r="B807" s="133"/>
      <c r="C807" s="133"/>
      <c r="D807" s="133"/>
      <c r="E807" s="133"/>
      <c r="F807" s="133"/>
      <c r="G807" s="133"/>
      <c r="H807" s="133"/>
      <c r="I807" s="133"/>
      <c r="J807" s="133"/>
      <c r="K807" s="133"/>
      <c r="L807" s="133"/>
      <c r="M807" s="133"/>
      <c r="N807" s="133"/>
      <c r="O807" s="133"/>
      <c r="P807" s="133"/>
      <c r="Q807" s="133"/>
      <c r="R807" s="133"/>
      <c r="S807" s="133"/>
      <c r="T807" s="134"/>
      <c r="U807" s="134"/>
      <c r="V807" s="135"/>
    </row>
    <row r="808" spans="1:22" s="34" customFormat="1" x14ac:dyDescent="0.25">
      <c r="A808" s="132"/>
      <c r="B808" s="133"/>
      <c r="C808" s="133"/>
      <c r="D808" s="133"/>
      <c r="E808" s="133"/>
      <c r="F808" s="133"/>
      <c r="G808" s="133"/>
      <c r="H808" s="133"/>
      <c r="I808" s="133"/>
      <c r="J808" s="133"/>
      <c r="K808" s="133"/>
      <c r="L808" s="133"/>
      <c r="M808" s="133"/>
      <c r="N808" s="133"/>
      <c r="O808" s="133"/>
      <c r="P808" s="133"/>
      <c r="Q808" s="133"/>
      <c r="R808" s="133"/>
      <c r="S808" s="133"/>
      <c r="T808" s="134"/>
      <c r="U808" s="134"/>
      <c r="V808" s="135"/>
    </row>
    <row r="809" spans="1:22" s="34" customFormat="1" x14ac:dyDescent="0.25">
      <c r="A809" s="136" t="s">
        <v>71</v>
      </c>
      <c r="B809" s="137"/>
      <c r="C809" s="137"/>
      <c r="D809" s="137"/>
      <c r="E809" s="137"/>
      <c r="F809" s="137"/>
      <c r="G809" s="137"/>
      <c r="H809" s="137"/>
      <c r="I809" s="137"/>
      <c r="J809" s="137"/>
      <c r="K809" s="137"/>
      <c r="L809" s="137"/>
      <c r="M809" s="137"/>
      <c r="N809" s="137"/>
      <c r="O809" s="137"/>
      <c r="P809" s="137"/>
      <c r="Q809" s="137"/>
      <c r="R809" s="137"/>
      <c r="S809" s="137"/>
      <c r="T809" s="134"/>
      <c r="U809" s="134"/>
      <c r="V809" s="135"/>
    </row>
    <row r="810" spans="1:22" s="34" customFormat="1" x14ac:dyDescent="0.25">
      <c r="A810" s="19"/>
      <c r="B810" s="20"/>
      <c r="C810" s="20"/>
      <c r="D810" s="20"/>
      <c r="E810" s="20"/>
      <c r="F810" s="20"/>
      <c r="G810" s="20"/>
      <c r="H810" s="20"/>
      <c r="I810" s="20"/>
      <c r="J810" s="20"/>
      <c r="K810" s="20"/>
      <c r="L810" s="20"/>
      <c r="M810" s="20"/>
      <c r="N810" s="20"/>
      <c r="O810" s="20"/>
      <c r="P810" s="20"/>
      <c r="Q810" s="20"/>
      <c r="R810" s="20"/>
      <c r="S810" s="21"/>
      <c r="T810" s="22"/>
      <c r="U810" s="22"/>
      <c r="V810" s="23"/>
    </row>
    <row r="811" spans="1:22" s="34" customFormat="1" x14ac:dyDescent="0.25">
      <c r="A811" s="145" t="s">
        <v>81</v>
      </c>
      <c r="B811" s="146"/>
      <c r="C811" s="146"/>
      <c r="D811" s="146"/>
      <c r="E811" s="146"/>
      <c r="F811" s="146"/>
      <c r="G811" s="146"/>
      <c r="H811" s="146"/>
      <c r="I811" s="146"/>
      <c r="J811" s="146"/>
      <c r="K811" s="146"/>
      <c r="L811" s="146"/>
      <c r="M811" s="146"/>
      <c r="N811" s="146"/>
      <c r="O811" s="146"/>
      <c r="P811" s="146"/>
      <c r="Q811" s="146"/>
      <c r="R811" s="146"/>
      <c r="S811" s="146"/>
      <c r="T811" s="146"/>
      <c r="U811" s="146"/>
      <c r="V811" s="147"/>
    </row>
    <row r="812" spans="1:22" s="34" customFormat="1" x14ac:dyDescent="0.25">
      <c r="A812" s="132" t="s">
        <v>82</v>
      </c>
      <c r="B812" s="133"/>
      <c r="C812" s="133"/>
      <c r="D812" s="133"/>
      <c r="E812" s="133"/>
      <c r="F812" s="133"/>
      <c r="G812" s="133"/>
      <c r="H812" s="133"/>
      <c r="I812" s="133"/>
      <c r="J812" s="133" t="s">
        <v>83</v>
      </c>
      <c r="K812" s="133"/>
      <c r="L812" s="133" t="s">
        <v>84</v>
      </c>
      <c r="M812" s="133"/>
      <c r="N812" s="133" t="s">
        <v>85</v>
      </c>
      <c r="O812" s="133"/>
      <c r="P812" s="133"/>
      <c r="Q812" s="133" t="s">
        <v>68</v>
      </c>
      <c r="R812" s="133"/>
      <c r="S812" s="133"/>
      <c r="T812" s="134" t="s">
        <v>69</v>
      </c>
      <c r="U812" s="134"/>
      <c r="V812" s="135"/>
    </row>
    <row r="813" spans="1:22" s="34" customFormat="1" x14ac:dyDescent="0.25">
      <c r="A813" s="132" t="s">
        <v>171</v>
      </c>
      <c r="B813" s="133"/>
      <c r="C813" s="133"/>
      <c r="D813" s="133"/>
      <c r="E813" s="133"/>
      <c r="F813" s="133"/>
      <c r="G813" s="133"/>
      <c r="H813" s="133"/>
      <c r="I813" s="133"/>
      <c r="J813" s="148">
        <v>201949.66128765763</v>
      </c>
      <c r="K813" s="133"/>
      <c r="L813" s="149">
        <v>1.8157000000000001</v>
      </c>
      <c r="M813" s="149"/>
      <c r="N813" s="134">
        <f>+(L813*J813)/8</f>
        <v>45834.999999999993</v>
      </c>
      <c r="O813" s="134"/>
      <c r="P813" s="134"/>
      <c r="Q813" s="133">
        <v>0.2</v>
      </c>
      <c r="R813" s="133"/>
      <c r="S813" s="133"/>
      <c r="T813" s="134">
        <f>+Q813*N813</f>
        <v>9166.9999999999982</v>
      </c>
      <c r="U813" s="134"/>
      <c r="V813" s="135"/>
    </row>
    <row r="814" spans="1:22" s="34" customFormat="1" x14ac:dyDescent="0.25">
      <c r="A814" s="132"/>
      <c r="B814" s="133"/>
      <c r="C814" s="133"/>
      <c r="D814" s="133"/>
      <c r="E814" s="133"/>
      <c r="F814" s="133"/>
      <c r="G814" s="133"/>
      <c r="H814" s="133"/>
      <c r="I814" s="133"/>
      <c r="J814" s="133"/>
      <c r="K814" s="133"/>
      <c r="L814" s="133"/>
      <c r="M814" s="133"/>
      <c r="N814" s="133"/>
      <c r="O814" s="133"/>
      <c r="P814" s="133"/>
      <c r="Q814" s="133"/>
      <c r="R814" s="133"/>
      <c r="S814" s="133"/>
      <c r="T814" s="134"/>
      <c r="U814" s="134"/>
      <c r="V814" s="135"/>
    </row>
    <row r="815" spans="1:22" s="34" customFormat="1" x14ac:dyDescent="0.25">
      <c r="A815" s="132"/>
      <c r="B815" s="133"/>
      <c r="C815" s="133"/>
      <c r="D815" s="133"/>
      <c r="E815" s="133"/>
      <c r="F815" s="133"/>
      <c r="G815" s="133"/>
      <c r="H815" s="133"/>
      <c r="I815" s="133"/>
      <c r="J815" s="133"/>
      <c r="K815" s="133"/>
      <c r="L815" s="133"/>
      <c r="M815" s="133"/>
      <c r="N815" s="133"/>
      <c r="O815" s="133"/>
      <c r="P815" s="133"/>
      <c r="Q815" s="133"/>
      <c r="R815" s="133"/>
      <c r="S815" s="133"/>
      <c r="T815" s="134"/>
      <c r="U815" s="134"/>
      <c r="V815" s="135"/>
    </row>
    <row r="816" spans="1:22" s="34" customFormat="1" x14ac:dyDescent="0.25">
      <c r="A816" s="136" t="s">
        <v>71</v>
      </c>
      <c r="B816" s="137"/>
      <c r="C816" s="137"/>
      <c r="D816" s="137"/>
      <c r="E816" s="137"/>
      <c r="F816" s="137"/>
      <c r="G816" s="137"/>
      <c r="H816" s="137"/>
      <c r="I816" s="137"/>
      <c r="J816" s="137"/>
      <c r="K816" s="137"/>
      <c r="L816" s="137"/>
      <c r="M816" s="137"/>
      <c r="N816" s="137"/>
      <c r="O816" s="137"/>
      <c r="P816" s="137"/>
      <c r="Q816" s="137"/>
      <c r="R816" s="137"/>
      <c r="S816" s="137"/>
      <c r="T816" s="134">
        <f>+T813</f>
        <v>9166.9999999999982</v>
      </c>
      <c r="U816" s="134"/>
      <c r="V816" s="135"/>
    </row>
    <row r="817" spans="1:22" s="43" customFormat="1" x14ac:dyDescent="0.2">
      <c r="A817" s="136" t="s">
        <v>15</v>
      </c>
      <c r="B817" s="137"/>
      <c r="C817" s="137"/>
      <c r="D817" s="137"/>
      <c r="E817" s="137"/>
      <c r="F817" s="137"/>
      <c r="G817" s="137"/>
      <c r="H817" s="137"/>
      <c r="I817" s="137"/>
      <c r="J817" s="137"/>
      <c r="K817" s="137"/>
      <c r="L817" s="137"/>
      <c r="M817" s="137"/>
      <c r="N817" s="137"/>
      <c r="O817" s="137"/>
      <c r="P817" s="137"/>
      <c r="Q817" s="137"/>
      <c r="R817" s="137"/>
      <c r="S817" s="137"/>
      <c r="T817" s="134">
        <f>ROUND(T816+T809+T802+T793,0)</f>
        <v>40410</v>
      </c>
      <c r="U817" s="134"/>
      <c r="V817" s="135"/>
    </row>
    <row r="818" spans="1:22" s="43" customFormat="1" x14ac:dyDescent="0.2">
      <c r="A818" s="44" t="s">
        <v>87</v>
      </c>
      <c r="B818" s="45">
        <f>+'[1]CARGA PRESTACIONAL'!$E$40</f>
        <v>0.29949999999999999</v>
      </c>
      <c r="C818" s="46"/>
      <c r="D818" s="47"/>
      <c r="E818" s="48"/>
      <c r="F818" s="46"/>
      <c r="G818" s="46"/>
      <c r="H818" s="46"/>
      <c r="I818" s="46"/>
      <c r="J818" s="46"/>
      <c r="K818" s="46"/>
      <c r="L818" s="46"/>
      <c r="M818" s="47"/>
      <c r="N818" s="18"/>
      <c r="O818" s="18"/>
      <c r="P818" s="18"/>
      <c r="Q818" s="18"/>
      <c r="R818" s="18"/>
      <c r="S818" s="18" t="s">
        <v>19</v>
      </c>
      <c r="T818" s="134">
        <f>+T817*B818</f>
        <v>12102.795</v>
      </c>
      <c r="U818" s="134"/>
      <c r="V818" s="135"/>
    </row>
    <row r="819" spans="1:22" s="43" customFormat="1" x14ac:dyDescent="0.2">
      <c r="A819" s="138" t="s">
        <v>88</v>
      </c>
      <c r="B819" s="139"/>
      <c r="C819" s="139"/>
      <c r="D819" s="139"/>
      <c r="E819" s="139"/>
      <c r="F819" s="139"/>
      <c r="G819" s="139"/>
      <c r="H819" s="139"/>
      <c r="I819" s="139"/>
      <c r="J819" s="139"/>
      <c r="K819" s="139"/>
      <c r="L819" s="139"/>
      <c r="M819" s="139"/>
      <c r="N819" s="139"/>
      <c r="O819" s="139"/>
      <c r="P819" s="139"/>
      <c r="Q819" s="139"/>
      <c r="R819" s="139"/>
      <c r="S819" s="139"/>
      <c r="T819" s="140">
        <f>+T818+T817</f>
        <v>52512.794999999998</v>
      </c>
      <c r="U819" s="140"/>
      <c r="V819" s="141"/>
    </row>
    <row r="820" spans="1:22" s="43" customFormat="1" x14ac:dyDescent="0.2">
      <c r="A820" s="138" t="s">
        <v>89</v>
      </c>
      <c r="B820" s="139"/>
      <c r="C820" s="139"/>
      <c r="D820" s="139"/>
      <c r="E820" s="139"/>
      <c r="F820" s="139"/>
      <c r="G820" s="139"/>
      <c r="H820" s="139"/>
      <c r="I820" s="139"/>
      <c r="J820" s="139"/>
      <c r="K820" s="139"/>
      <c r="L820" s="139"/>
      <c r="M820" s="139"/>
      <c r="N820" s="139"/>
      <c r="O820" s="139"/>
      <c r="P820" s="139"/>
      <c r="Q820" s="139"/>
      <c r="R820" s="139"/>
      <c r="S820" s="139"/>
      <c r="T820" s="140">
        <f>ROUND(T819*T786,0)</f>
        <v>420102</v>
      </c>
      <c r="U820" s="140"/>
      <c r="V820" s="141"/>
    </row>
    <row r="821" spans="1:22" s="43" customFormat="1" x14ac:dyDescent="0.2">
      <c r="A821" s="49"/>
      <c r="B821" s="29"/>
      <c r="C821" s="29"/>
      <c r="D821" s="29"/>
      <c r="E821" s="29"/>
      <c r="F821" s="29"/>
      <c r="G821" s="29"/>
      <c r="H821" s="29"/>
      <c r="I821" s="29"/>
      <c r="J821" s="29"/>
      <c r="K821" s="29"/>
      <c r="L821" s="29"/>
      <c r="M821" s="29"/>
      <c r="N821" s="29"/>
      <c r="O821" s="29"/>
      <c r="P821" s="29"/>
      <c r="Q821" s="29"/>
      <c r="R821" s="29"/>
      <c r="S821" s="29"/>
      <c r="T821" s="50"/>
      <c r="U821" s="50"/>
      <c r="V821" s="51"/>
    </row>
    <row r="822" spans="1:22" s="34" customFormat="1" ht="43.5" customHeight="1" x14ac:dyDescent="0.25">
      <c r="A822" s="142" t="s">
        <v>121</v>
      </c>
      <c r="B822" s="143"/>
      <c r="C822" s="143"/>
      <c r="D822" s="143"/>
      <c r="E822" s="143"/>
      <c r="F822" s="143"/>
      <c r="G822" s="143"/>
      <c r="H822" s="143"/>
      <c r="I822" s="143"/>
      <c r="J822" s="143"/>
      <c r="K822" s="143"/>
      <c r="L822" s="143"/>
      <c r="M822" s="143"/>
      <c r="N822" s="143"/>
      <c r="O822" s="143"/>
      <c r="P822" s="143"/>
      <c r="Q822" s="143"/>
      <c r="R822" s="143"/>
      <c r="S822" s="143"/>
      <c r="T822" s="143"/>
      <c r="U822" s="143"/>
      <c r="V822" s="144"/>
    </row>
    <row r="823" spans="1:22" s="34" customFormat="1" x14ac:dyDescent="0.25">
      <c r="A823" s="24"/>
      <c r="B823" s="25"/>
      <c r="C823" s="25"/>
      <c r="D823" s="25"/>
      <c r="E823" s="25"/>
      <c r="F823" s="25"/>
      <c r="G823" s="25"/>
      <c r="H823" s="25"/>
      <c r="I823" s="25"/>
      <c r="J823" s="25"/>
      <c r="K823" s="25"/>
      <c r="L823" s="25"/>
      <c r="M823" s="25"/>
      <c r="N823" s="25"/>
      <c r="O823" s="25"/>
      <c r="P823" s="25"/>
      <c r="Q823" s="25"/>
      <c r="R823" s="25"/>
      <c r="S823" s="26"/>
      <c r="T823" s="27"/>
      <c r="U823" s="27"/>
      <c r="V823" s="28"/>
    </row>
    <row r="824" spans="1:22" s="34" customFormat="1" ht="46.5" customHeight="1" x14ac:dyDescent="0.25">
      <c r="A824" s="24"/>
      <c r="B824" s="25"/>
      <c r="C824" s="25"/>
      <c r="D824" s="29"/>
      <c r="E824" s="30" t="s">
        <v>90</v>
      </c>
      <c r="F824" s="54"/>
      <c r="G824" s="54"/>
      <c r="H824" s="54"/>
      <c r="I824" s="54"/>
      <c r="J824" s="54"/>
      <c r="K824" s="54"/>
      <c r="L824" s="54"/>
      <c r="M824" s="55"/>
      <c r="N824" s="25"/>
      <c r="O824" s="25"/>
      <c r="P824" s="25"/>
      <c r="Q824" s="25"/>
      <c r="R824" s="25"/>
      <c r="S824" s="26"/>
      <c r="T824" s="27"/>
      <c r="U824" s="27"/>
      <c r="V824" s="28"/>
    </row>
    <row r="825" spans="1:22" s="34" customFormat="1" x14ac:dyDescent="0.25">
      <c r="A825" s="24"/>
      <c r="B825" s="25"/>
      <c r="C825" s="25"/>
      <c r="D825" s="25"/>
      <c r="E825" s="131" t="s">
        <v>105</v>
      </c>
      <c r="F825" s="131"/>
      <c r="G825" s="131"/>
      <c r="H825" s="131"/>
      <c r="I825" s="131"/>
      <c r="J825" s="131"/>
      <c r="K825" s="131"/>
      <c r="L825" s="131"/>
      <c r="M825" s="131"/>
      <c r="N825" s="57"/>
      <c r="O825" s="57"/>
      <c r="P825" s="25"/>
      <c r="Q825" s="25"/>
      <c r="R825" s="25"/>
      <c r="S825" s="26"/>
      <c r="T825" s="27"/>
      <c r="U825" s="27"/>
      <c r="V825" s="28"/>
    </row>
    <row r="826" spans="1:22" s="34" customFormat="1" x14ac:dyDescent="0.25">
      <c r="A826" s="24"/>
      <c r="B826" s="25"/>
      <c r="C826" s="25"/>
      <c r="D826" s="25"/>
      <c r="E826" s="131"/>
      <c r="F826" s="131"/>
      <c r="G826" s="131"/>
      <c r="H826" s="131"/>
      <c r="I826" s="131"/>
      <c r="J826" s="131"/>
      <c r="K826" s="131"/>
      <c r="L826" s="131"/>
      <c r="M826" s="131"/>
      <c r="N826" s="57"/>
      <c r="O826" s="57"/>
      <c r="P826" s="25"/>
      <c r="Q826" s="25"/>
      <c r="R826" s="25"/>
      <c r="S826" s="26"/>
      <c r="T826" s="27"/>
      <c r="U826" s="27"/>
      <c r="V826" s="28"/>
    </row>
    <row r="827" spans="1:22" s="34" customFormat="1" ht="14.25" thickBot="1" x14ac:dyDescent="0.3">
      <c r="A827" s="58"/>
      <c r="B827" s="59"/>
      <c r="C827" s="59"/>
      <c r="D827" s="59"/>
      <c r="E827" s="59"/>
      <c r="F827" s="60"/>
      <c r="G827" s="60"/>
      <c r="H827" s="60"/>
      <c r="I827" s="60"/>
      <c r="J827" s="60"/>
      <c r="K827" s="60"/>
      <c r="L827" s="59"/>
      <c r="M827" s="59"/>
      <c r="N827" s="59"/>
      <c r="O827" s="59"/>
      <c r="P827" s="59"/>
      <c r="Q827" s="59"/>
      <c r="R827" s="59"/>
      <c r="S827" s="59"/>
      <c r="T827" s="61"/>
      <c r="U827" s="61"/>
      <c r="V827" s="62"/>
    </row>
    <row r="828" spans="1:22" ht="14.25" thickBot="1" x14ac:dyDescent="0.3"/>
    <row r="829" spans="1:22" s="32" customFormat="1" ht="30" customHeight="1" x14ac:dyDescent="0.25">
      <c r="A829" s="154"/>
      <c r="B829" s="155"/>
      <c r="C829" s="155"/>
      <c r="D829" s="156"/>
      <c r="E829" s="163" t="s">
        <v>92</v>
      </c>
      <c r="F829" s="164"/>
      <c r="G829" s="164"/>
      <c r="H829" s="164"/>
      <c r="I829" s="164"/>
      <c r="J829" s="164"/>
      <c r="K829" s="164"/>
      <c r="L829" s="164"/>
      <c r="M829" s="164"/>
      <c r="N829" s="164"/>
      <c r="O829" s="164"/>
      <c r="P829" s="164"/>
      <c r="Q829" s="164"/>
      <c r="R829" s="164"/>
      <c r="S829" s="165"/>
      <c r="T829" s="169" t="s">
        <v>47</v>
      </c>
      <c r="U829" s="170"/>
      <c r="V829" s="171"/>
    </row>
    <row r="830" spans="1:22" s="32" customFormat="1" ht="30" customHeight="1" thickBot="1" x14ac:dyDescent="0.3">
      <c r="A830" s="157"/>
      <c r="B830" s="158"/>
      <c r="C830" s="158"/>
      <c r="D830" s="159"/>
      <c r="E830" s="166"/>
      <c r="F830" s="167"/>
      <c r="G830" s="167"/>
      <c r="H830" s="167"/>
      <c r="I830" s="167"/>
      <c r="J830" s="167"/>
      <c r="K830" s="167"/>
      <c r="L830" s="167"/>
      <c r="M830" s="167"/>
      <c r="N830" s="167"/>
      <c r="O830" s="167"/>
      <c r="P830" s="167"/>
      <c r="Q830" s="167"/>
      <c r="R830" s="167"/>
      <c r="S830" s="168"/>
      <c r="T830" s="172"/>
      <c r="U830" s="173"/>
      <c r="V830" s="174"/>
    </row>
    <row r="831" spans="1:22" s="32" customFormat="1" ht="5.0999999999999996" customHeight="1" thickBot="1" x14ac:dyDescent="0.25">
      <c r="A831" s="157"/>
      <c r="B831" s="158"/>
      <c r="C831" s="158"/>
      <c r="D831" s="159"/>
      <c r="E831" s="175"/>
      <c r="F831" s="176"/>
      <c r="G831" s="176"/>
      <c r="H831" s="176"/>
      <c r="I831" s="176"/>
      <c r="J831" s="176"/>
      <c r="K831" s="176"/>
      <c r="L831" s="176"/>
      <c r="M831" s="176"/>
      <c r="N831" s="176"/>
      <c r="O831" s="176"/>
      <c r="P831" s="176"/>
      <c r="Q831" s="176"/>
      <c r="R831" s="176"/>
      <c r="S831" s="176"/>
      <c r="T831" s="176"/>
      <c r="U831" s="176"/>
      <c r="V831" s="177"/>
    </row>
    <row r="832" spans="1:22" s="32" customFormat="1" ht="24.95" customHeight="1" thickBot="1" x14ac:dyDescent="0.3">
      <c r="A832" s="157"/>
      <c r="B832" s="158"/>
      <c r="C832" s="158"/>
      <c r="D832" s="159"/>
      <c r="E832" s="178" t="s">
        <v>48</v>
      </c>
      <c r="F832" s="179"/>
      <c r="G832" s="179"/>
      <c r="H832" s="179"/>
      <c r="I832" s="179"/>
      <c r="J832" s="179"/>
      <c r="K832" s="179"/>
      <c r="L832" s="179"/>
      <c r="M832" s="179"/>
      <c r="N832" s="179"/>
      <c r="O832" s="179"/>
      <c r="P832" s="179"/>
      <c r="Q832" s="179"/>
      <c r="R832" s="179"/>
      <c r="S832" s="179"/>
      <c r="T832" s="179"/>
      <c r="U832" s="179"/>
      <c r="V832" s="180"/>
    </row>
    <row r="833" spans="1:39" s="32" customFormat="1" ht="5.0999999999999996" customHeight="1" thickBot="1" x14ac:dyDescent="0.3">
      <c r="A833" s="160"/>
      <c r="B833" s="161"/>
      <c r="C833" s="161"/>
      <c r="D833" s="162"/>
      <c r="E833" s="181"/>
      <c r="F833" s="182"/>
      <c r="G833" s="182"/>
      <c r="H833" s="182"/>
      <c r="I833" s="182"/>
      <c r="J833" s="182"/>
      <c r="K833" s="182"/>
      <c r="L833" s="182"/>
      <c r="M833" s="182"/>
      <c r="N833" s="182"/>
      <c r="O833" s="182"/>
      <c r="P833" s="182"/>
      <c r="Q833" s="182"/>
      <c r="R833" s="182"/>
      <c r="S833" s="182"/>
      <c r="T833" s="182"/>
      <c r="U833" s="182"/>
      <c r="V833" s="183"/>
    </row>
    <row r="834" spans="1:39" s="34" customFormat="1" x14ac:dyDescent="0.25">
      <c r="A834" s="211" t="s">
        <v>49</v>
      </c>
      <c r="B834" s="212"/>
      <c r="C834" s="212"/>
      <c r="D834" s="212"/>
      <c r="E834" s="212"/>
      <c r="F834" s="212"/>
      <c r="G834" s="212"/>
      <c r="H834" s="212"/>
      <c r="I834" s="212"/>
      <c r="J834" s="212"/>
      <c r="K834" s="212"/>
      <c r="L834" s="212"/>
      <c r="M834" s="212"/>
      <c r="N834" s="212"/>
      <c r="O834" s="212"/>
      <c r="P834" s="212"/>
      <c r="Q834" s="212"/>
      <c r="R834" s="212"/>
      <c r="S834" s="212"/>
      <c r="T834" s="212"/>
      <c r="U834" s="212"/>
      <c r="V834" s="213"/>
      <c r="AE834" s="35"/>
      <c r="AF834" s="35"/>
      <c r="AG834" s="35"/>
      <c r="AH834" s="35"/>
      <c r="AI834" s="35"/>
      <c r="AJ834" s="35"/>
      <c r="AK834" s="35"/>
      <c r="AL834" s="35"/>
      <c r="AM834" s="35"/>
    </row>
    <row r="835" spans="1:39" s="34" customFormat="1" x14ac:dyDescent="0.25">
      <c r="A835" s="184" t="s">
        <v>50</v>
      </c>
      <c r="B835" s="185"/>
      <c r="C835" s="185"/>
      <c r="D835" s="185"/>
      <c r="E835" s="36" t="s">
        <v>51</v>
      </c>
      <c r="F835" s="37"/>
      <c r="G835" s="37"/>
      <c r="H835" s="37"/>
      <c r="I835" s="37"/>
      <c r="J835" s="186" t="s">
        <v>52</v>
      </c>
      <c r="K835" s="186"/>
      <c r="L835" s="186"/>
      <c r="M835" s="186"/>
      <c r="N835" s="186"/>
      <c r="O835" s="186"/>
      <c r="P835" s="186" t="s">
        <v>53</v>
      </c>
      <c r="Q835" s="186"/>
      <c r="R835" s="186"/>
      <c r="S835" s="186"/>
      <c r="T835" s="186"/>
      <c r="U835" s="186"/>
      <c r="V835" s="187"/>
      <c r="AE835" s="35"/>
      <c r="AF835" s="35"/>
      <c r="AG835" s="35"/>
      <c r="AH835" s="35"/>
      <c r="AI835" s="35"/>
      <c r="AJ835" s="35"/>
      <c r="AK835" s="35"/>
      <c r="AL835" s="35"/>
      <c r="AM835" s="35"/>
    </row>
    <row r="836" spans="1:39" s="34" customFormat="1" ht="30.75" customHeight="1" x14ac:dyDescent="0.25">
      <c r="A836" s="188" t="s">
        <v>54</v>
      </c>
      <c r="B836" s="189"/>
      <c r="C836" s="189"/>
      <c r="D836" s="190"/>
      <c r="E836" s="191" t="s">
        <v>24</v>
      </c>
      <c r="F836" s="191"/>
      <c r="G836" s="191"/>
      <c r="H836" s="191"/>
      <c r="I836" s="191"/>
      <c r="J836" s="191"/>
      <c r="K836" s="191"/>
      <c r="L836" s="191"/>
      <c r="M836" s="191"/>
      <c r="N836" s="191"/>
      <c r="O836" s="191"/>
      <c r="P836" s="191"/>
      <c r="Q836" s="191"/>
      <c r="R836" s="191"/>
      <c r="S836" s="191"/>
      <c r="T836" s="191"/>
      <c r="U836" s="191"/>
      <c r="V836" s="192"/>
    </row>
    <row r="837" spans="1:39" s="34" customFormat="1" x14ac:dyDescent="0.25">
      <c r="A837" s="193" t="s">
        <v>55</v>
      </c>
      <c r="B837" s="194"/>
      <c r="C837" s="194"/>
      <c r="D837" s="194"/>
      <c r="E837" s="195"/>
      <c r="F837" s="195"/>
      <c r="G837" s="195"/>
      <c r="H837" s="195"/>
      <c r="I837" s="195"/>
      <c r="J837" s="195"/>
      <c r="K837" s="195"/>
      <c r="L837" s="195"/>
      <c r="M837" s="195"/>
      <c r="N837" s="195"/>
      <c r="O837" s="195"/>
      <c r="P837" s="195"/>
      <c r="Q837" s="195"/>
      <c r="R837" s="195"/>
      <c r="S837" s="195"/>
      <c r="T837" s="195"/>
      <c r="U837" s="195"/>
      <c r="V837" s="196"/>
    </row>
    <row r="838" spans="1:39" s="34" customFormat="1" x14ac:dyDescent="0.25">
      <c r="A838" s="193" t="s">
        <v>56</v>
      </c>
      <c r="B838" s="194"/>
      <c r="C838" s="194"/>
      <c r="D838" s="194"/>
      <c r="E838" s="195"/>
      <c r="F838" s="195"/>
      <c r="G838" s="195"/>
      <c r="H838" s="195"/>
      <c r="I838" s="195"/>
      <c r="J838" s="195"/>
      <c r="K838" s="195"/>
      <c r="L838" s="195"/>
      <c r="M838" s="195"/>
      <c r="N838" s="195"/>
      <c r="O838" s="195"/>
      <c r="P838" s="195"/>
      <c r="Q838" s="195"/>
      <c r="R838" s="195"/>
      <c r="S838" s="195"/>
      <c r="T838" s="195"/>
      <c r="U838" s="195"/>
      <c r="V838" s="196"/>
    </row>
    <row r="839" spans="1:39" s="34" customFormat="1" x14ac:dyDescent="0.25">
      <c r="A839" s="193" t="s">
        <v>57</v>
      </c>
      <c r="B839" s="194"/>
      <c r="C839" s="194"/>
      <c r="D839" s="194"/>
      <c r="E839" s="195"/>
      <c r="F839" s="195"/>
      <c r="G839" s="195"/>
      <c r="H839" s="195"/>
      <c r="I839" s="195"/>
      <c r="J839" s="195"/>
      <c r="K839" s="195"/>
      <c r="L839" s="195"/>
      <c r="M839" s="195"/>
      <c r="N839" s="195"/>
      <c r="O839" s="195"/>
      <c r="P839" s="195"/>
      <c r="Q839" s="195"/>
      <c r="R839" s="195"/>
      <c r="S839" s="195"/>
      <c r="T839" s="195"/>
      <c r="U839" s="195"/>
      <c r="V839" s="196"/>
    </row>
    <row r="840" spans="1:39" s="34" customFormat="1" x14ac:dyDescent="0.25">
      <c r="A840" s="38"/>
      <c r="B840" s="39"/>
      <c r="C840" s="39"/>
      <c r="D840" s="40"/>
      <c r="E840" s="40"/>
      <c r="F840" s="40"/>
      <c r="G840" s="40"/>
      <c r="H840" s="40"/>
      <c r="I840" s="40"/>
      <c r="J840" s="40"/>
      <c r="K840" s="40"/>
      <c r="L840" s="40"/>
      <c r="M840" s="40"/>
      <c r="N840" s="40"/>
      <c r="O840" s="40"/>
      <c r="P840" s="40"/>
      <c r="Q840" s="40"/>
      <c r="R840" s="40"/>
      <c r="S840" s="40"/>
      <c r="T840" s="27"/>
      <c r="U840" s="27"/>
      <c r="V840" s="28"/>
    </row>
    <row r="841" spans="1:39" s="34" customFormat="1" x14ac:dyDescent="0.25">
      <c r="A841" s="150" t="s">
        <v>58</v>
      </c>
      <c r="B841" s="151"/>
      <c r="C841" s="151"/>
      <c r="D841" s="151"/>
      <c r="E841" s="151"/>
      <c r="F841" s="151"/>
      <c r="G841" s="151"/>
      <c r="H841" s="151"/>
      <c r="I841" s="151"/>
      <c r="J841" s="151"/>
      <c r="K841" s="151"/>
      <c r="L841" s="151"/>
      <c r="M841" s="151"/>
      <c r="N841" s="151"/>
      <c r="O841" s="151"/>
      <c r="P841" s="151"/>
      <c r="Q841" s="151"/>
      <c r="R841" s="151"/>
      <c r="S841" s="151"/>
      <c r="T841" s="151"/>
      <c r="U841" s="151"/>
      <c r="V841" s="197"/>
    </row>
    <row r="842" spans="1:39" s="34" customFormat="1" x14ac:dyDescent="0.25">
      <c r="A842" s="198" t="s">
        <v>59</v>
      </c>
      <c r="B842" s="199"/>
      <c r="C842" s="199" t="s">
        <v>60</v>
      </c>
      <c r="D842" s="199"/>
      <c r="E842" s="199"/>
      <c r="F842" s="199"/>
      <c r="G842" s="199"/>
      <c r="H842" s="199"/>
      <c r="I842" s="199"/>
      <c r="J842" s="199"/>
      <c r="K842" s="199"/>
      <c r="L842" s="199"/>
      <c r="M842" s="199"/>
      <c r="N842" s="199"/>
      <c r="O842" s="199"/>
      <c r="P842" s="199"/>
      <c r="Q842" s="199"/>
      <c r="R842" s="199" t="s">
        <v>61</v>
      </c>
      <c r="S842" s="199"/>
      <c r="T842" s="200" t="s">
        <v>62</v>
      </c>
      <c r="U842" s="200"/>
      <c r="V842" s="201"/>
    </row>
    <row r="843" spans="1:39" s="34" customFormat="1" ht="16.5" customHeight="1" x14ac:dyDescent="0.25">
      <c r="A843" s="202">
        <v>7.9</v>
      </c>
      <c r="B843" s="203"/>
      <c r="C843" s="204" t="s">
        <v>164</v>
      </c>
      <c r="D843" s="205"/>
      <c r="E843" s="205"/>
      <c r="F843" s="205"/>
      <c r="G843" s="205"/>
      <c r="H843" s="205"/>
      <c r="I843" s="205"/>
      <c r="J843" s="205"/>
      <c r="K843" s="205"/>
      <c r="L843" s="205"/>
      <c r="M843" s="205"/>
      <c r="N843" s="205"/>
      <c r="O843" s="205"/>
      <c r="P843" s="205"/>
      <c r="Q843" s="205"/>
      <c r="R843" s="205" t="s">
        <v>106</v>
      </c>
      <c r="S843" s="205"/>
      <c r="T843" s="206">
        <f>+'OFERTA ECONOMICA'!C104</f>
        <v>4</v>
      </c>
      <c r="U843" s="206"/>
      <c r="V843" s="207"/>
    </row>
    <row r="844" spans="1:39" s="34" customFormat="1" x14ac:dyDescent="0.25">
      <c r="A844" s="41"/>
      <c r="B844" s="40"/>
      <c r="C844" s="40"/>
      <c r="D844" s="40"/>
      <c r="E844" s="40"/>
      <c r="F844" s="40"/>
      <c r="G844" s="40"/>
      <c r="H844" s="40"/>
      <c r="I844" s="40"/>
      <c r="J844" s="40"/>
      <c r="K844" s="40"/>
      <c r="L844" s="40"/>
      <c r="M844" s="40"/>
      <c r="N844" s="40"/>
      <c r="O844" s="40"/>
      <c r="P844" s="40"/>
      <c r="Q844" s="40"/>
      <c r="R844" s="40"/>
      <c r="S844" s="40"/>
      <c r="T844" s="27"/>
      <c r="U844" s="27"/>
      <c r="V844" s="28"/>
    </row>
    <row r="845" spans="1:39" s="34" customFormat="1" x14ac:dyDescent="0.25">
      <c r="A845" s="145" t="s">
        <v>64</v>
      </c>
      <c r="B845" s="146"/>
      <c r="C845" s="146"/>
      <c r="D845" s="146"/>
      <c r="E845" s="146"/>
      <c r="F845" s="146"/>
      <c r="G845" s="146"/>
      <c r="H845" s="146"/>
      <c r="I845" s="146"/>
      <c r="J845" s="146"/>
      <c r="K845" s="146"/>
      <c r="L845" s="146"/>
      <c r="M845" s="146"/>
      <c r="N845" s="146"/>
      <c r="O845" s="146"/>
      <c r="P845" s="146"/>
      <c r="Q845" s="146"/>
      <c r="R845" s="146"/>
      <c r="S845" s="146"/>
      <c r="T845" s="146"/>
      <c r="U845" s="146"/>
      <c r="V845" s="147"/>
    </row>
    <row r="846" spans="1:39" s="34" customFormat="1" x14ac:dyDescent="0.25">
      <c r="A846" s="132" t="s">
        <v>60</v>
      </c>
      <c r="B846" s="133"/>
      <c r="C846" s="133"/>
      <c r="D846" s="133"/>
      <c r="E846" s="133"/>
      <c r="F846" s="133"/>
      <c r="G846" s="133"/>
      <c r="H846" s="133" t="s">
        <v>65</v>
      </c>
      <c r="I846" s="133"/>
      <c r="J846" s="133"/>
      <c r="K846" s="133" t="s">
        <v>66</v>
      </c>
      <c r="L846" s="133"/>
      <c r="M846" s="133"/>
      <c r="N846" s="133"/>
      <c r="O846" s="133" t="s">
        <v>67</v>
      </c>
      <c r="P846" s="133"/>
      <c r="Q846" s="133"/>
      <c r="R846" s="133" t="s">
        <v>68</v>
      </c>
      <c r="S846" s="133"/>
      <c r="T846" s="134" t="s">
        <v>69</v>
      </c>
      <c r="U846" s="134"/>
      <c r="V846" s="135"/>
    </row>
    <row r="847" spans="1:39" s="34" customFormat="1" x14ac:dyDescent="0.25">
      <c r="A847" s="132"/>
      <c r="B847" s="133"/>
      <c r="C847" s="133"/>
      <c r="D847" s="133"/>
      <c r="E847" s="133"/>
      <c r="F847" s="133"/>
      <c r="G847" s="133"/>
      <c r="H847" s="133"/>
      <c r="I847" s="133"/>
      <c r="J847" s="133"/>
      <c r="K847" s="133"/>
      <c r="L847" s="133"/>
      <c r="M847" s="133"/>
      <c r="N847" s="133"/>
      <c r="O847" s="153"/>
      <c r="P847" s="153"/>
      <c r="Q847" s="153"/>
      <c r="R847" s="133"/>
      <c r="S847" s="133"/>
      <c r="T847" s="134"/>
      <c r="U847" s="134"/>
      <c r="V847" s="135"/>
    </row>
    <row r="848" spans="1:39" s="34" customFormat="1" x14ac:dyDescent="0.25">
      <c r="A848" s="132" t="s">
        <v>70</v>
      </c>
      <c r="B848" s="133"/>
      <c r="C848" s="133"/>
      <c r="D848" s="133"/>
      <c r="E848" s="133"/>
      <c r="F848" s="133"/>
      <c r="G848" s="133"/>
      <c r="H848" s="133"/>
      <c r="I848" s="133"/>
      <c r="J848" s="133"/>
      <c r="K848" s="133"/>
      <c r="L848" s="133"/>
      <c r="M848" s="133"/>
      <c r="N848" s="133"/>
      <c r="O848" s="153"/>
      <c r="P848" s="153"/>
      <c r="Q848" s="153"/>
      <c r="R848" s="209">
        <v>0.03</v>
      </c>
      <c r="S848" s="210"/>
      <c r="T848" s="134">
        <f>+R848*T871</f>
        <v>412.51499999999993</v>
      </c>
      <c r="U848" s="134"/>
      <c r="V848" s="135"/>
    </row>
    <row r="849" spans="1:22" s="34" customFormat="1" x14ac:dyDescent="0.25">
      <c r="A849" s="132"/>
      <c r="B849" s="133"/>
      <c r="C849" s="133"/>
      <c r="D849" s="133"/>
      <c r="E849" s="133"/>
      <c r="F849" s="133"/>
      <c r="G849" s="133"/>
      <c r="H849" s="133"/>
      <c r="I849" s="133"/>
      <c r="J849" s="133"/>
      <c r="K849" s="133"/>
      <c r="L849" s="133"/>
      <c r="M849" s="133"/>
      <c r="N849" s="133"/>
      <c r="O849" s="133"/>
      <c r="P849" s="133"/>
      <c r="Q849" s="133"/>
      <c r="R849" s="133"/>
      <c r="S849" s="133"/>
      <c r="T849" s="134"/>
      <c r="U849" s="134"/>
      <c r="V849" s="135"/>
    </row>
    <row r="850" spans="1:22" s="34" customFormat="1" x14ac:dyDescent="0.25">
      <c r="A850" s="136" t="s">
        <v>71</v>
      </c>
      <c r="B850" s="137"/>
      <c r="C850" s="137"/>
      <c r="D850" s="137"/>
      <c r="E850" s="137"/>
      <c r="F850" s="137"/>
      <c r="G850" s="137"/>
      <c r="H850" s="137"/>
      <c r="I850" s="137"/>
      <c r="J850" s="137"/>
      <c r="K850" s="137"/>
      <c r="L850" s="137"/>
      <c r="M850" s="137"/>
      <c r="N850" s="137"/>
      <c r="O850" s="137"/>
      <c r="P850" s="137"/>
      <c r="Q850" s="137"/>
      <c r="R850" s="137"/>
      <c r="S850" s="137"/>
      <c r="T850" s="134">
        <f>+T848+T847</f>
        <v>412.51499999999993</v>
      </c>
      <c r="U850" s="134"/>
      <c r="V850" s="135"/>
    </row>
    <row r="851" spans="1:22" s="34" customFormat="1" x14ac:dyDescent="0.25">
      <c r="A851" s="19"/>
      <c r="B851" s="20"/>
      <c r="C851" s="20"/>
      <c r="D851" s="20"/>
      <c r="E851" s="20"/>
      <c r="F851" s="20"/>
      <c r="G851" s="20"/>
      <c r="H851" s="20"/>
      <c r="I851" s="20"/>
      <c r="J851" s="20"/>
      <c r="K851" s="20"/>
      <c r="L851" s="20"/>
      <c r="M851" s="20"/>
      <c r="N851" s="20"/>
      <c r="O851" s="20"/>
      <c r="P851" s="20"/>
      <c r="Q851" s="20"/>
      <c r="R851" s="20"/>
      <c r="S851" s="21"/>
      <c r="T851" s="22"/>
      <c r="U851" s="22"/>
      <c r="V851" s="23"/>
    </row>
    <row r="852" spans="1:22" s="34" customFormat="1" x14ac:dyDescent="0.25">
      <c r="A852" s="145" t="s">
        <v>72</v>
      </c>
      <c r="B852" s="146"/>
      <c r="C852" s="146"/>
      <c r="D852" s="146"/>
      <c r="E852" s="146"/>
      <c r="F852" s="146"/>
      <c r="G852" s="146"/>
      <c r="H852" s="146"/>
      <c r="I852" s="146"/>
      <c r="J852" s="146"/>
      <c r="K852" s="146"/>
      <c r="L852" s="146"/>
      <c r="M852" s="146"/>
      <c r="N852" s="146"/>
      <c r="O852" s="146"/>
      <c r="P852" s="146"/>
      <c r="Q852" s="146"/>
      <c r="R852" s="146"/>
      <c r="S852" s="146"/>
      <c r="T852" s="146"/>
      <c r="U852" s="146"/>
      <c r="V852" s="147"/>
    </row>
    <row r="853" spans="1:22" s="34" customFormat="1" x14ac:dyDescent="0.25">
      <c r="A853" s="132" t="s">
        <v>60</v>
      </c>
      <c r="B853" s="133"/>
      <c r="C853" s="133"/>
      <c r="D853" s="133"/>
      <c r="E853" s="133"/>
      <c r="F853" s="133"/>
      <c r="G853" s="133"/>
      <c r="H853" s="133"/>
      <c r="I853" s="133"/>
      <c r="J853" s="133"/>
      <c r="K853" s="133"/>
      <c r="L853" s="133"/>
      <c r="M853" s="133" t="s">
        <v>61</v>
      </c>
      <c r="N853" s="133"/>
      <c r="O853" s="133" t="s">
        <v>62</v>
      </c>
      <c r="P853" s="133"/>
      <c r="Q853" s="133" t="s">
        <v>73</v>
      </c>
      <c r="R853" s="133"/>
      <c r="S853" s="133"/>
      <c r="T853" s="134" t="s">
        <v>74</v>
      </c>
      <c r="U853" s="134"/>
      <c r="V853" s="135"/>
    </row>
    <row r="854" spans="1:22" s="34" customFormat="1" x14ac:dyDescent="0.25">
      <c r="A854" s="132" t="s">
        <v>170</v>
      </c>
      <c r="B854" s="133"/>
      <c r="C854" s="133"/>
      <c r="D854" s="133"/>
      <c r="E854" s="133"/>
      <c r="F854" s="133"/>
      <c r="G854" s="133"/>
      <c r="H854" s="133"/>
      <c r="I854" s="133"/>
      <c r="J854" s="133"/>
      <c r="K854" s="133"/>
      <c r="L854" s="133"/>
      <c r="M854" s="133" t="s">
        <v>106</v>
      </c>
      <c r="N854" s="133"/>
      <c r="O854" s="133">
        <v>2</v>
      </c>
      <c r="P854" s="133"/>
      <c r="Q854" s="134">
        <f>8062/2</f>
        <v>4031</v>
      </c>
      <c r="R854" s="134"/>
      <c r="S854" s="134"/>
      <c r="T854" s="134">
        <f t="shared" ref="T854:T859" si="0">+Q854*O854</f>
        <v>8062</v>
      </c>
      <c r="U854" s="134"/>
      <c r="V854" s="135"/>
    </row>
    <row r="855" spans="1:22" s="34" customFormat="1" x14ac:dyDescent="0.25">
      <c r="A855" s="132" t="s">
        <v>165</v>
      </c>
      <c r="B855" s="133"/>
      <c r="C855" s="133"/>
      <c r="D855" s="133"/>
      <c r="E855" s="133"/>
      <c r="F855" s="133"/>
      <c r="G855" s="133"/>
      <c r="H855" s="133"/>
      <c r="I855" s="133"/>
      <c r="J855" s="133"/>
      <c r="K855" s="133"/>
      <c r="L855" s="133"/>
      <c r="M855" s="133" t="s">
        <v>106</v>
      </c>
      <c r="N855" s="133"/>
      <c r="O855" s="133">
        <v>0.01</v>
      </c>
      <c r="P855" s="133"/>
      <c r="Q855" s="134">
        <f>+Q799</f>
        <v>48900</v>
      </c>
      <c r="R855" s="134"/>
      <c r="S855" s="134"/>
      <c r="T855" s="134">
        <f t="shared" si="0"/>
        <v>489</v>
      </c>
      <c r="U855" s="134"/>
      <c r="V855" s="135"/>
    </row>
    <row r="856" spans="1:22" s="34" customFormat="1" x14ac:dyDescent="0.25">
      <c r="A856" s="132" t="s">
        <v>166</v>
      </c>
      <c r="B856" s="133"/>
      <c r="C856" s="133"/>
      <c r="D856" s="133"/>
      <c r="E856" s="133"/>
      <c r="F856" s="133"/>
      <c r="G856" s="133"/>
      <c r="H856" s="133"/>
      <c r="I856" s="133"/>
      <c r="J856" s="133"/>
      <c r="K856" s="133"/>
      <c r="L856" s="133"/>
      <c r="M856" s="133" t="s">
        <v>106</v>
      </c>
      <c r="N856" s="133"/>
      <c r="O856" s="133">
        <v>0.01</v>
      </c>
      <c r="P856" s="133"/>
      <c r="Q856" s="134">
        <f>+Q800</f>
        <v>68900</v>
      </c>
      <c r="R856" s="134"/>
      <c r="S856" s="134"/>
      <c r="T856" s="134">
        <f t="shared" si="0"/>
        <v>689</v>
      </c>
      <c r="U856" s="134"/>
      <c r="V856" s="135"/>
    </row>
    <row r="857" spans="1:22" s="34" customFormat="1" x14ac:dyDescent="0.25">
      <c r="A857" s="132" t="s">
        <v>167</v>
      </c>
      <c r="B857" s="133"/>
      <c r="C857" s="133"/>
      <c r="D857" s="133"/>
      <c r="E857" s="133"/>
      <c r="F857" s="133"/>
      <c r="G857" s="133"/>
      <c r="H857" s="133"/>
      <c r="I857" s="133"/>
      <c r="J857" s="133"/>
      <c r="K857" s="133"/>
      <c r="L857" s="133"/>
      <c r="M857" s="133" t="s">
        <v>106</v>
      </c>
      <c r="N857" s="133"/>
      <c r="O857" s="133">
        <v>1</v>
      </c>
      <c r="P857" s="133"/>
      <c r="Q857" s="134">
        <v>1492</v>
      </c>
      <c r="R857" s="134"/>
      <c r="S857" s="134"/>
      <c r="T857" s="134">
        <f t="shared" si="0"/>
        <v>1492</v>
      </c>
      <c r="U857" s="134"/>
      <c r="V857" s="135"/>
    </row>
    <row r="858" spans="1:22" s="34" customFormat="1" x14ac:dyDescent="0.25">
      <c r="A858" s="132" t="s">
        <v>168</v>
      </c>
      <c r="B858" s="133"/>
      <c r="C858" s="133"/>
      <c r="D858" s="133"/>
      <c r="E858" s="133"/>
      <c r="F858" s="133"/>
      <c r="G858" s="133"/>
      <c r="H858" s="133"/>
      <c r="I858" s="133"/>
      <c r="J858" s="133"/>
      <c r="K858" s="133"/>
      <c r="L858" s="133"/>
      <c r="M858" s="133" t="s">
        <v>8</v>
      </c>
      <c r="N858" s="133"/>
      <c r="O858" s="133">
        <v>1.65</v>
      </c>
      <c r="P858" s="133"/>
      <c r="Q858" s="134">
        <f>30190.05/O858</f>
        <v>18297</v>
      </c>
      <c r="R858" s="134"/>
      <c r="S858" s="134"/>
      <c r="T858" s="134">
        <f t="shared" si="0"/>
        <v>30190.05</v>
      </c>
      <c r="U858" s="134"/>
      <c r="V858" s="135"/>
    </row>
    <row r="859" spans="1:22" s="34" customFormat="1" x14ac:dyDescent="0.25">
      <c r="A859" s="132" t="s">
        <v>169</v>
      </c>
      <c r="B859" s="133"/>
      <c r="C859" s="133"/>
      <c r="D859" s="133"/>
      <c r="E859" s="133"/>
      <c r="F859" s="133"/>
      <c r="G859" s="133"/>
      <c r="H859" s="133"/>
      <c r="I859" s="133"/>
      <c r="J859" s="133"/>
      <c r="K859" s="133"/>
      <c r="L859" s="133"/>
      <c r="M859" s="133" t="s">
        <v>106</v>
      </c>
      <c r="N859" s="133"/>
      <c r="O859" s="133">
        <v>1</v>
      </c>
      <c r="P859" s="133"/>
      <c r="Q859" s="134">
        <v>9247</v>
      </c>
      <c r="R859" s="134"/>
      <c r="S859" s="134"/>
      <c r="T859" s="134">
        <f t="shared" si="0"/>
        <v>9247</v>
      </c>
      <c r="U859" s="134"/>
      <c r="V859" s="135"/>
    </row>
    <row r="860" spans="1:22" s="34" customFormat="1" x14ac:dyDescent="0.25">
      <c r="A860" s="136" t="s">
        <v>71</v>
      </c>
      <c r="B860" s="137"/>
      <c r="C860" s="137"/>
      <c r="D860" s="137"/>
      <c r="E860" s="137"/>
      <c r="F860" s="137"/>
      <c r="G860" s="137"/>
      <c r="H860" s="137"/>
      <c r="I860" s="137"/>
      <c r="J860" s="137"/>
      <c r="K860" s="137"/>
      <c r="L860" s="137"/>
      <c r="M860" s="137"/>
      <c r="N860" s="137"/>
      <c r="O860" s="137"/>
      <c r="P860" s="137"/>
      <c r="Q860" s="137"/>
      <c r="R860" s="137"/>
      <c r="S860" s="137"/>
      <c r="T860" s="134">
        <f>+SUM(T854:V859)</f>
        <v>50169.05</v>
      </c>
      <c r="U860" s="134"/>
      <c r="V860" s="135"/>
    </row>
    <row r="861" spans="1:22" s="34" customFormat="1" x14ac:dyDescent="0.25">
      <c r="A861" s="19"/>
      <c r="B861" s="20"/>
      <c r="C861" s="20"/>
      <c r="D861" s="20"/>
      <c r="E861" s="20"/>
      <c r="F861" s="20"/>
      <c r="G861" s="20"/>
      <c r="H861" s="20"/>
      <c r="I861" s="20"/>
      <c r="J861" s="20"/>
      <c r="K861" s="20"/>
      <c r="L861" s="20"/>
      <c r="M861" s="20"/>
      <c r="N861" s="20"/>
      <c r="O861" s="20"/>
      <c r="P861" s="20"/>
      <c r="Q861" s="20"/>
      <c r="R861" s="20"/>
      <c r="S861" s="21"/>
      <c r="T861" s="22"/>
      <c r="U861" s="22"/>
      <c r="V861" s="23"/>
    </row>
    <row r="862" spans="1:22" s="34" customFormat="1" x14ac:dyDescent="0.25">
      <c r="A862" s="145" t="s">
        <v>75</v>
      </c>
      <c r="B862" s="146"/>
      <c r="C862" s="146"/>
      <c r="D862" s="146"/>
      <c r="E862" s="146"/>
      <c r="F862" s="146"/>
      <c r="G862" s="146"/>
      <c r="H862" s="146"/>
      <c r="I862" s="146"/>
      <c r="J862" s="146"/>
      <c r="K862" s="146"/>
      <c r="L862" s="146"/>
      <c r="M862" s="146"/>
      <c r="N862" s="146"/>
      <c r="O862" s="146"/>
      <c r="P862" s="146"/>
      <c r="Q862" s="146"/>
      <c r="R862" s="146"/>
      <c r="S862" s="146"/>
      <c r="T862" s="146"/>
      <c r="U862" s="146"/>
      <c r="V862" s="147"/>
    </row>
    <row r="863" spans="1:22" s="34" customFormat="1" x14ac:dyDescent="0.25">
      <c r="A863" s="132" t="s">
        <v>76</v>
      </c>
      <c r="B863" s="133"/>
      <c r="C863" s="133"/>
      <c r="D863" s="133"/>
      <c r="E863" s="133"/>
      <c r="F863" s="133"/>
      <c r="G863" s="133"/>
      <c r="H863" s="133"/>
      <c r="I863" s="133"/>
      <c r="J863" s="133"/>
      <c r="K863" s="133" t="s">
        <v>77</v>
      </c>
      <c r="L863" s="133"/>
      <c r="M863" s="133" t="s">
        <v>78</v>
      </c>
      <c r="N863" s="133"/>
      <c r="O863" s="133" t="s">
        <v>79</v>
      </c>
      <c r="P863" s="133"/>
      <c r="Q863" s="133"/>
      <c r="R863" s="133" t="s">
        <v>80</v>
      </c>
      <c r="S863" s="133"/>
      <c r="T863" s="134" t="s">
        <v>69</v>
      </c>
      <c r="U863" s="134"/>
      <c r="V863" s="135"/>
    </row>
    <row r="864" spans="1:22" s="34" customFormat="1" x14ac:dyDescent="0.25">
      <c r="A864" s="132"/>
      <c r="B864" s="133"/>
      <c r="C864" s="133"/>
      <c r="D864" s="133"/>
      <c r="E864" s="133"/>
      <c r="F864" s="133"/>
      <c r="G864" s="133"/>
      <c r="H864" s="133"/>
      <c r="I864" s="133"/>
      <c r="J864" s="133"/>
      <c r="K864" s="148"/>
      <c r="L864" s="133"/>
      <c r="M864" s="133"/>
      <c r="N864" s="133"/>
      <c r="O864" s="133"/>
      <c r="P864" s="133"/>
      <c r="Q864" s="133"/>
      <c r="R864" s="133"/>
      <c r="S864" s="133"/>
      <c r="T864" s="134"/>
      <c r="U864" s="134"/>
      <c r="V864" s="135"/>
    </row>
    <row r="865" spans="1:22" s="34" customFormat="1" x14ac:dyDescent="0.25">
      <c r="A865" s="132"/>
      <c r="B865" s="133"/>
      <c r="C865" s="133"/>
      <c r="D865" s="133"/>
      <c r="E865" s="133"/>
      <c r="F865" s="133"/>
      <c r="G865" s="133"/>
      <c r="H865" s="133"/>
      <c r="I865" s="133"/>
      <c r="J865" s="133"/>
      <c r="K865" s="133"/>
      <c r="L865" s="133"/>
      <c r="M865" s="133"/>
      <c r="N865" s="133"/>
      <c r="O865" s="133"/>
      <c r="P865" s="133"/>
      <c r="Q865" s="133"/>
      <c r="R865" s="133"/>
      <c r="S865" s="133"/>
      <c r="T865" s="134"/>
      <c r="U865" s="134"/>
      <c r="V865" s="135"/>
    </row>
    <row r="866" spans="1:22" s="34" customFormat="1" x14ac:dyDescent="0.25">
      <c r="A866" s="132"/>
      <c r="B866" s="133"/>
      <c r="C866" s="133"/>
      <c r="D866" s="133"/>
      <c r="E866" s="133"/>
      <c r="F866" s="133"/>
      <c r="G866" s="133"/>
      <c r="H866" s="133"/>
      <c r="I866" s="133"/>
      <c r="J866" s="133"/>
      <c r="K866" s="133"/>
      <c r="L866" s="133"/>
      <c r="M866" s="133"/>
      <c r="N866" s="133"/>
      <c r="O866" s="133"/>
      <c r="P866" s="133"/>
      <c r="Q866" s="133"/>
      <c r="R866" s="133"/>
      <c r="S866" s="133"/>
      <c r="T866" s="134"/>
      <c r="U866" s="134"/>
      <c r="V866" s="135"/>
    </row>
    <row r="867" spans="1:22" s="34" customFormat="1" x14ac:dyDescent="0.25">
      <c r="A867" s="136" t="s">
        <v>71</v>
      </c>
      <c r="B867" s="137"/>
      <c r="C867" s="137"/>
      <c r="D867" s="137"/>
      <c r="E867" s="137"/>
      <c r="F867" s="137"/>
      <c r="G867" s="137"/>
      <c r="H867" s="137"/>
      <c r="I867" s="137"/>
      <c r="J867" s="137"/>
      <c r="K867" s="137"/>
      <c r="L867" s="137"/>
      <c r="M867" s="137"/>
      <c r="N867" s="137"/>
      <c r="O867" s="137"/>
      <c r="P867" s="137"/>
      <c r="Q867" s="137"/>
      <c r="R867" s="137"/>
      <c r="S867" s="137"/>
      <c r="T867" s="134"/>
      <c r="U867" s="134"/>
      <c r="V867" s="135"/>
    </row>
    <row r="868" spans="1:22" s="34" customFormat="1" x14ac:dyDescent="0.25">
      <c r="A868" s="19"/>
      <c r="B868" s="20"/>
      <c r="C868" s="20"/>
      <c r="D868" s="20"/>
      <c r="E868" s="20"/>
      <c r="F868" s="20"/>
      <c r="G868" s="20"/>
      <c r="H868" s="20"/>
      <c r="I868" s="20"/>
      <c r="J868" s="20"/>
      <c r="K868" s="20"/>
      <c r="L868" s="20"/>
      <c r="M868" s="20"/>
      <c r="N868" s="20"/>
      <c r="O868" s="20"/>
      <c r="P868" s="20"/>
      <c r="Q868" s="20"/>
      <c r="R868" s="20"/>
      <c r="S868" s="21"/>
      <c r="T868" s="22"/>
      <c r="U868" s="22"/>
      <c r="V868" s="23"/>
    </row>
    <row r="869" spans="1:22" s="34" customFormat="1" x14ac:dyDescent="0.25">
      <c r="A869" s="145" t="s">
        <v>81</v>
      </c>
      <c r="B869" s="146"/>
      <c r="C869" s="146"/>
      <c r="D869" s="146"/>
      <c r="E869" s="146"/>
      <c r="F869" s="146"/>
      <c r="G869" s="146"/>
      <c r="H869" s="146"/>
      <c r="I869" s="146"/>
      <c r="J869" s="146"/>
      <c r="K869" s="146"/>
      <c r="L869" s="146"/>
      <c r="M869" s="146"/>
      <c r="N869" s="146"/>
      <c r="O869" s="146"/>
      <c r="P869" s="146"/>
      <c r="Q869" s="146"/>
      <c r="R869" s="146"/>
      <c r="S869" s="146"/>
      <c r="T869" s="146"/>
      <c r="U869" s="146"/>
      <c r="V869" s="147"/>
    </row>
    <row r="870" spans="1:22" s="34" customFormat="1" x14ac:dyDescent="0.25">
      <c r="A870" s="132" t="s">
        <v>82</v>
      </c>
      <c r="B870" s="133"/>
      <c r="C870" s="133"/>
      <c r="D870" s="133"/>
      <c r="E870" s="133"/>
      <c r="F870" s="133"/>
      <c r="G870" s="133"/>
      <c r="H870" s="133"/>
      <c r="I870" s="133"/>
      <c r="J870" s="133" t="s">
        <v>83</v>
      </c>
      <c r="K870" s="133"/>
      <c r="L870" s="133" t="s">
        <v>84</v>
      </c>
      <c r="M870" s="133"/>
      <c r="N870" s="133" t="s">
        <v>85</v>
      </c>
      <c r="O870" s="133"/>
      <c r="P870" s="133"/>
      <c r="Q870" s="133" t="s">
        <v>68</v>
      </c>
      <c r="R870" s="133"/>
      <c r="S870" s="133"/>
      <c r="T870" s="134" t="s">
        <v>69</v>
      </c>
      <c r="U870" s="134"/>
      <c r="V870" s="135"/>
    </row>
    <row r="871" spans="1:22" s="34" customFormat="1" x14ac:dyDescent="0.25">
      <c r="A871" s="132" t="str">
        <f>+A813</f>
        <v>HORA CUADRILLA BB - INSTALACIONES</v>
      </c>
      <c r="B871" s="133"/>
      <c r="C871" s="133"/>
      <c r="D871" s="133"/>
      <c r="E871" s="133"/>
      <c r="F871" s="133"/>
      <c r="G871" s="133"/>
      <c r="H871" s="133"/>
      <c r="I871" s="133"/>
      <c r="J871" s="148">
        <f>+J813</f>
        <v>201949.66128765763</v>
      </c>
      <c r="K871" s="133"/>
      <c r="L871" s="149">
        <v>1.8157000000000001</v>
      </c>
      <c r="M871" s="149"/>
      <c r="N871" s="134">
        <f>+(L871*J871)/8</f>
        <v>45834.999999999993</v>
      </c>
      <c r="O871" s="134"/>
      <c r="P871" s="134"/>
      <c r="Q871" s="133">
        <v>0.3</v>
      </c>
      <c r="R871" s="133"/>
      <c r="S871" s="133"/>
      <c r="T871" s="134">
        <f>+Q871*N871</f>
        <v>13750.499999999998</v>
      </c>
      <c r="U871" s="134"/>
      <c r="V871" s="135"/>
    </row>
    <row r="872" spans="1:22" s="34" customFormat="1" x14ac:dyDescent="0.25">
      <c r="A872" s="132"/>
      <c r="B872" s="133"/>
      <c r="C872" s="133"/>
      <c r="D872" s="133"/>
      <c r="E872" s="133"/>
      <c r="F872" s="133"/>
      <c r="G872" s="133"/>
      <c r="H872" s="133"/>
      <c r="I872" s="133"/>
      <c r="J872" s="133"/>
      <c r="K872" s="133"/>
      <c r="L872" s="133"/>
      <c r="M872" s="133"/>
      <c r="N872" s="133"/>
      <c r="O872" s="133"/>
      <c r="P872" s="133"/>
      <c r="Q872" s="133"/>
      <c r="R872" s="133"/>
      <c r="S872" s="133"/>
      <c r="T872" s="134"/>
      <c r="U872" s="134"/>
      <c r="V872" s="135"/>
    </row>
    <row r="873" spans="1:22" s="34" customFormat="1" x14ac:dyDescent="0.25">
      <c r="A873" s="132"/>
      <c r="B873" s="133"/>
      <c r="C873" s="133"/>
      <c r="D873" s="133"/>
      <c r="E873" s="133"/>
      <c r="F873" s="133"/>
      <c r="G873" s="133"/>
      <c r="H873" s="133"/>
      <c r="I873" s="133"/>
      <c r="J873" s="133"/>
      <c r="K873" s="133"/>
      <c r="L873" s="133"/>
      <c r="M873" s="133"/>
      <c r="N873" s="133"/>
      <c r="O873" s="133"/>
      <c r="P873" s="133"/>
      <c r="Q873" s="133"/>
      <c r="R873" s="133"/>
      <c r="S873" s="133"/>
      <c r="T873" s="134"/>
      <c r="U873" s="134"/>
      <c r="V873" s="135"/>
    </row>
    <row r="874" spans="1:22" s="34" customFormat="1" x14ac:dyDescent="0.25">
      <c r="A874" s="136" t="s">
        <v>71</v>
      </c>
      <c r="B874" s="137"/>
      <c r="C874" s="137"/>
      <c r="D874" s="137"/>
      <c r="E874" s="137"/>
      <c r="F874" s="137"/>
      <c r="G874" s="137"/>
      <c r="H874" s="137"/>
      <c r="I874" s="137"/>
      <c r="J874" s="137"/>
      <c r="K874" s="137"/>
      <c r="L874" s="137"/>
      <c r="M874" s="137"/>
      <c r="N874" s="137"/>
      <c r="O874" s="137"/>
      <c r="P874" s="137"/>
      <c r="Q874" s="137"/>
      <c r="R874" s="137"/>
      <c r="S874" s="137"/>
      <c r="T874" s="134">
        <f>+T871</f>
        <v>13750.499999999998</v>
      </c>
      <c r="U874" s="134"/>
      <c r="V874" s="135"/>
    </row>
    <row r="875" spans="1:22" s="43" customFormat="1" x14ac:dyDescent="0.2">
      <c r="A875" s="136" t="s">
        <v>15</v>
      </c>
      <c r="B875" s="137"/>
      <c r="C875" s="137"/>
      <c r="D875" s="137"/>
      <c r="E875" s="137"/>
      <c r="F875" s="137"/>
      <c r="G875" s="137"/>
      <c r="H875" s="137"/>
      <c r="I875" s="137"/>
      <c r="J875" s="137"/>
      <c r="K875" s="137"/>
      <c r="L875" s="137"/>
      <c r="M875" s="137"/>
      <c r="N875" s="137"/>
      <c r="O875" s="137"/>
      <c r="P875" s="137"/>
      <c r="Q875" s="137"/>
      <c r="R875" s="137"/>
      <c r="S875" s="137"/>
      <c r="T875" s="134">
        <f>ROUND(T874+T867+T860+T850,0)</f>
        <v>64332</v>
      </c>
      <c r="U875" s="134"/>
      <c r="V875" s="135"/>
    </row>
    <row r="876" spans="1:22" s="43" customFormat="1" x14ac:dyDescent="0.2">
      <c r="A876" s="44" t="s">
        <v>87</v>
      </c>
      <c r="B876" s="45">
        <f>+'[1]CARGA PRESTACIONAL'!$E$40</f>
        <v>0.29949999999999999</v>
      </c>
      <c r="C876" s="46"/>
      <c r="D876" s="47"/>
      <c r="E876" s="48"/>
      <c r="F876" s="46"/>
      <c r="G876" s="46"/>
      <c r="H876" s="46"/>
      <c r="I876" s="46"/>
      <c r="J876" s="46"/>
      <c r="K876" s="46"/>
      <c r="L876" s="46"/>
      <c r="M876" s="47"/>
      <c r="N876" s="18"/>
      <c r="O876" s="18"/>
      <c r="P876" s="18"/>
      <c r="Q876" s="18"/>
      <c r="R876" s="18"/>
      <c r="S876" s="18" t="s">
        <v>19</v>
      </c>
      <c r="T876" s="134">
        <f>+T875*B876</f>
        <v>19267.433999999997</v>
      </c>
      <c r="U876" s="134"/>
      <c r="V876" s="135"/>
    </row>
    <row r="877" spans="1:22" s="43" customFormat="1" x14ac:dyDescent="0.2">
      <c r="A877" s="138" t="s">
        <v>88</v>
      </c>
      <c r="B877" s="139"/>
      <c r="C877" s="139"/>
      <c r="D877" s="139"/>
      <c r="E877" s="139"/>
      <c r="F877" s="139"/>
      <c r="G877" s="139"/>
      <c r="H877" s="139"/>
      <c r="I877" s="139"/>
      <c r="J877" s="139"/>
      <c r="K877" s="139"/>
      <c r="L877" s="139"/>
      <c r="M877" s="139"/>
      <c r="N877" s="139"/>
      <c r="O877" s="139"/>
      <c r="P877" s="139"/>
      <c r="Q877" s="139"/>
      <c r="R877" s="139"/>
      <c r="S877" s="139"/>
      <c r="T877" s="140">
        <f>+T876+T875</f>
        <v>83599.433999999994</v>
      </c>
      <c r="U877" s="140"/>
      <c r="V877" s="141"/>
    </row>
    <row r="878" spans="1:22" s="43" customFormat="1" x14ac:dyDescent="0.2">
      <c r="A878" s="138" t="s">
        <v>89</v>
      </c>
      <c r="B878" s="139"/>
      <c r="C878" s="139"/>
      <c r="D878" s="139"/>
      <c r="E878" s="139"/>
      <c r="F878" s="139"/>
      <c r="G878" s="139"/>
      <c r="H878" s="139"/>
      <c r="I878" s="139"/>
      <c r="J878" s="139"/>
      <c r="K878" s="139"/>
      <c r="L878" s="139"/>
      <c r="M878" s="139"/>
      <c r="N878" s="139"/>
      <c r="O878" s="139"/>
      <c r="P878" s="139"/>
      <c r="Q878" s="139"/>
      <c r="R878" s="139"/>
      <c r="S878" s="139"/>
      <c r="T878" s="140">
        <f>ROUND(T877*T843,0)</f>
        <v>334398</v>
      </c>
      <c r="U878" s="140"/>
      <c r="V878" s="141"/>
    </row>
    <row r="879" spans="1:22" s="43" customFormat="1" x14ac:dyDescent="0.2">
      <c r="A879" s="49"/>
      <c r="B879" s="29"/>
      <c r="C879" s="29"/>
      <c r="D879" s="29"/>
      <c r="E879" s="29"/>
      <c r="F879" s="29"/>
      <c r="G879" s="29"/>
      <c r="H879" s="29"/>
      <c r="I879" s="29"/>
      <c r="J879" s="29"/>
      <c r="K879" s="29"/>
      <c r="L879" s="29"/>
      <c r="M879" s="29"/>
      <c r="N879" s="29"/>
      <c r="O879" s="29"/>
      <c r="P879" s="29"/>
      <c r="Q879" s="29"/>
      <c r="R879" s="29"/>
      <c r="S879" s="29"/>
      <c r="T879" s="50"/>
      <c r="U879" s="50"/>
      <c r="V879" s="51"/>
    </row>
    <row r="880" spans="1:22" s="34" customFormat="1" ht="43.5" customHeight="1" x14ac:dyDescent="0.25">
      <c r="A880" s="142" t="s">
        <v>121</v>
      </c>
      <c r="B880" s="143"/>
      <c r="C880" s="143"/>
      <c r="D880" s="143"/>
      <c r="E880" s="143"/>
      <c r="F880" s="143"/>
      <c r="G880" s="143"/>
      <c r="H880" s="143"/>
      <c r="I880" s="143"/>
      <c r="J880" s="143"/>
      <c r="K880" s="143"/>
      <c r="L880" s="143"/>
      <c r="M880" s="143"/>
      <c r="N880" s="143"/>
      <c r="O880" s="143"/>
      <c r="P880" s="143"/>
      <c r="Q880" s="143"/>
      <c r="R880" s="143"/>
      <c r="S880" s="143"/>
      <c r="T880" s="143"/>
      <c r="U880" s="143"/>
      <c r="V880" s="144"/>
    </row>
    <row r="881" spans="1:39" s="34" customFormat="1" x14ac:dyDescent="0.25">
      <c r="A881" s="24"/>
      <c r="B881" s="25"/>
      <c r="C881" s="25"/>
      <c r="D881" s="25"/>
      <c r="E881" s="25"/>
      <c r="F881" s="25"/>
      <c r="G881" s="25"/>
      <c r="H881" s="25"/>
      <c r="I881" s="25"/>
      <c r="J881" s="25"/>
      <c r="K881" s="25"/>
      <c r="L881" s="25"/>
      <c r="M881" s="25"/>
      <c r="N881" s="25"/>
      <c r="O881" s="25"/>
      <c r="P881" s="25"/>
      <c r="Q881" s="25"/>
      <c r="R881" s="25"/>
      <c r="S881" s="26"/>
      <c r="T881" s="27"/>
      <c r="U881" s="27"/>
      <c r="V881" s="28"/>
    </row>
    <row r="882" spans="1:39" s="34" customFormat="1" ht="46.5" customHeight="1" x14ac:dyDescent="0.25">
      <c r="A882" s="24"/>
      <c r="B882" s="25"/>
      <c r="C882" s="25"/>
      <c r="D882" s="29"/>
      <c r="E882" s="30" t="s">
        <v>90</v>
      </c>
      <c r="F882" s="54"/>
      <c r="G882" s="54"/>
      <c r="H882" s="54"/>
      <c r="I882" s="54"/>
      <c r="J882" s="54"/>
      <c r="K882" s="54"/>
      <c r="L882" s="54"/>
      <c r="M882" s="55"/>
      <c r="N882" s="25"/>
      <c r="O882" s="25"/>
      <c r="P882" s="25"/>
      <c r="Q882" s="25"/>
      <c r="R882" s="25"/>
      <c r="S882" s="26"/>
      <c r="T882" s="27"/>
      <c r="U882" s="27"/>
      <c r="V882" s="28"/>
    </row>
    <row r="883" spans="1:39" s="34" customFormat="1" x14ac:dyDescent="0.25">
      <c r="A883" s="24"/>
      <c r="B883" s="25"/>
      <c r="C883" s="25"/>
      <c r="D883" s="25"/>
      <c r="E883" s="131" t="s">
        <v>105</v>
      </c>
      <c r="F883" s="131"/>
      <c r="G883" s="131"/>
      <c r="H883" s="131"/>
      <c r="I883" s="131"/>
      <c r="J883" s="131"/>
      <c r="K883" s="131"/>
      <c r="L883" s="131"/>
      <c r="M883" s="131"/>
      <c r="N883" s="57"/>
      <c r="O883" s="57"/>
      <c r="P883" s="25"/>
      <c r="Q883" s="25"/>
      <c r="R883" s="25"/>
      <c r="S883" s="26"/>
      <c r="T883" s="27"/>
      <c r="U883" s="27"/>
      <c r="V883" s="28"/>
    </row>
    <row r="884" spans="1:39" s="34" customFormat="1" x14ac:dyDescent="0.25">
      <c r="A884" s="24"/>
      <c r="B884" s="25"/>
      <c r="C884" s="25"/>
      <c r="D884" s="25"/>
      <c r="E884" s="131"/>
      <c r="F884" s="131"/>
      <c r="G884" s="131"/>
      <c r="H884" s="131"/>
      <c r="I884" s="131"/>
      <c r="J884" s="131"/>
      <c r="K884" s="131"/>
      <c r="L884" s="131"/>
      <c r="M884" s="131"/>
      <c r="N884" s="57"/>
      <c r="O884" s="57"/>
      <c r="P884" s="25"/>
      <c r="Q884" s="25"/>
      <c r="R884" s="25"/>
      <c r="S884" s="26"/>
      <c r="T884" s="27"/>
      <c r="U884" s="27"/>
      <c r="V884" s="28"/>
    </row>
    <row r="885" spans="1:39" s="34" customFormat="1" ht="14.25" thickBot="1" x14ac:dyDescent="0.3">
      <c r="A885" s="58"/>
      <c r="B885" s="59"/>
      <c r="C885" s="59"/>
      <c r="D885" s="59"/>
      <c r="E885" s="59"/>
      <c r="F885" s="60"/>
      <c r="G885" s="60"/>
      <c r="H885" s="60"/>
      <c r="I885" s="60"/>
      <c r="J885" s="60"/>
      <c r="K885" s="60"/>
      <c r="L885" s="59"/>
      <c r="M885" s="59"/>
      <c r="N885" s="59"/>
      <c r="O885" s="59"/>
      <c r="P885" s="59"/>
      <c r="Q885" s="59"/>
      <c r="R885" s="59"/>
      <c r="S885" s="59"/>
      <c r="T885" s="61"/>
      <c r="U885" s="61"/>
      <c r="V885" s="62"/>
    </row>
    <row r="886" spans="1:39" ht="14.25" thickBot="1" x14ac:dyDescent="0.3"/>
    <row r="887" spans="1:39" s="32" customFormat="1" ht="30" customHeight="1" x14ac:dyDescent="0.25">
      <c r="A887" s="154"/>
      <c r="B887" s="155"/>
      <c r="C887" s="155"/>
      <c r="D887" s="156"/>
      <c r="E887" s="163" t="s">
        <v>92</v>
      </c>
      <c r="F887" s="164"/>
      <c r="G887" s="164"/>
      <c r="H887" s="164"/>
      <c r="I887" s="164"/>
      <c r="J887" s="164"/>
      <c r="K887" s="164"/>
      <c r="L887" s="164"/>
      <c r="M887" s="164"/>
      <c r="N887" s="164"/>
      <c r="O887" s="164"/>
      <c r="P887" s="164"/>
      <c r="Q887" s="164"/>
      <c r="R887" s="164"/>
      <c r="S887" s="165"/>
      <c r="T887" s="169" t="s">
        <v>47</v>
      </c>
      <c r="U887" s="170"/>
      <c r="V887" s="171"/>
    </row>
    <row r="888" spans="1:39" s="32" customFormat="1" ht="30" customHeight="1" thickBot="1" x14ac:dyDescent="0.3">
      <c r="A888" s="157"/>
      <c r="B888" s="158"/>
      <c r="C888" s="158"/>
      <c r="D888" s="159"/>
      <c r="E888" s="166"/>
      <c r="F888" s="167"/>
      <c r="G888" s="167"/>
      <c r="H888" s="167"/>
      <c r="I888" s="167"/>
      <c r="J888" s="167"/>
      <c r="K888" s="167"/>
      <c r="L888" s="167"/>
      <c r="M888" s="167"/>
      <c r="N888" s="167"/>
      <c r="O888" s="167"/>
      <c r="P888" s="167"/>
      <c r="Q888" s="167"/>
      <c r="R888" s="167"/>
      <c r="S888" s="168"/>
      <c r="T888" s="172"/>
      <c r="U888" s="173"/>
      <c r="V888" s="174"/>
    </row>
    <row r="889" spans="1:39" s="32" customFormat="1" ht="5.0999999999999996" customHeight="1" thickBot="1" x14ac:dyDescent="0.25">
      <c r="A889" s="157"/>
      <c r="B889" s="158"/>
      <c r="C889" s="158"/>
      <c r="D889" s="159"/>
      <c r="E889" s="175"/>
      <c r="F889" s="176"/>
      <c r="G889" s="176"/>
      <c r="H889" s="176"/>
      <c r="I889" s="176"/>
      <c r="J889" s="176"/>
      <c r="K889" s="176"/>
      <c r="L889" s="176"/>
      <c r="M889" s="176"/>
      <c r="N889" s="176"/>
      <c r="O889" s="176"/>
      <c r="P889" s="176"/>
      <c r="Q889" s="176"/>
      <c r="R889" s="176"/>
      <c r="S889" s="176"/>
      <c r="T889" s="176"/>
      <c r="U889" s="176"/>
      <c r="V889" s="177"/>
    </row>
    <row r="890" spans="1:39" s="32" customFormat="1" ht="24.95" customHeight="1" thickBot="1" x14ac:dyDescent="0.3">
      <c r="A890" s="157"/>
      <c r="B890" s="158"/>
      <c r="C890" s="158"/>
      <c r="D890" s="159"/>
      <c r="E890" s="178" t="s">
        <v>48</v>
      </c>
      <c r="F890" s="179"/>
      <c r="G890" s="179"/>
      <c r="H890" s="179"/>
      <c r="I890" s="179"/>
      <c r="J890" s="179"/>
      <c r="K890" s="179"/>
      <c r="L890" s="179"/>
      <c r="M890" s="179"/>
      <c r="N890" s="179"/>
      <c r="O890" s="179"/>
      <c r="P890" s="179"/>
      <c r="Q890" s="179"/>
      <c r="R890" s="179"/>
      <c r="S890" s="179"/>
      <c r="T890" s="179"/>
      <c r="U890" s="179"/>
      <c r="V890" s="180"/>
    </row>
    <row r="891" spans="1:39" s="32" customFormat="1" ht="5.0999999999999996" customHeight="1" thickBot="1" x14ac:dyDescent="0.3">
      <c r="A891" s="160"/>
      <c r="B891" s="161"/>
      <c r="C891" s="161"/>
      <c r="D891" s="162"/>
      <c r="E891" s="181"/>
      <c r="F891" s="182"/>
      <c r="G891" s="182"/>
      <c r="H891" s="182"/>
      <c r="I891" s="182"/>
      <c r="J891" s="182"/>
      <c r="K891" s="182"/>
      <c r="L891" s="182"/>
      <c r="M891" s="182"/>
      <c r="N891" s="182"/>
      <c r="O891" s="182"/>
      <c r="P891" s="182"/>
      <c r="Q891" s="182"/>
      <c r="R891" s="182"/>
      <c r="S891" s="182"/>
      <c r="T891" s="182"/>
      <c r="U891" s="182"/>
      <c r="V891" s="183"/>
    </row>
    <row r="892" spans="1:39" s="34" customFormat="1" x14ac:dyDescent="0.25">
      <c r="A892" s="211" t="s">
        <v>49</v>
      </c>
      <c r="B892" s="212"/>
      <c r="C892" s="212"/>
      <c r="D892" s="212"/>
      <c r="E892" s="212"/>
      <c r="F892" s="212"/>
      <c r="G892" s="212"/>
      <c r="H892" s="212"/>
      <c r="I892" s="212"/>
      <c r="J892" s="212"/>
      <c r="K892" s="212"/>
      <c r="L892" s="212"/>
      <c r="M892" s="212"/>
      <c r="N892" s="212"/>
      <c r="O892" s="212"/>
      <c r="P892" s="212"/>
      <c r="Q892" s="212"/>
      <c r="R892" s="212"/>
      <c r="S892" s="212"/>
      <c r="T892" s="212"/>
      <c r="U892" s="212"/>
      <c r="V892" s="213"/>
      <c r="AE892" s="35"/>
      <c r="AF892" s="35"/>
      <c r="AG892" s="35"/>
      <c r="AH892" s="35"/>
      <c r="AI892" s="35"/>
      <c r="AJ892" s="35"/>
      <c r="AK892" s="35"/>
      <c r="AL892" s="35"/>
      <c r="AM892" s="35"/>
    </row>
    <row r="893" spans="1:39" s="34" customFormat="1" x14ac:dyDescent="0.25">
      <c r="A893" s="184" t="s">
        <v>50</v>
      </c>
      <c r="B893" s="185"/>
      <c r="C893" s="185"/>
      <c r="D893" s="185"/>
      <c r="E893" s="36" t="s">
        <v>51</v>
      </c>
      <c r="F893" s="37"/>
      <c r="G893" s="37"/>
      <c r="H893" s="37"/>
      <c r="I893" s="37"/>
      <c r="J893" s="186" t="s">
        <v>52</v>
      </c>
      <c r="K893" s="186"/>
      <c r="L893" s="186"/>
      <c r="M893" s="186"/>
      <c r="N893" s="186"/>
      <c r="O893" s="186"/>
      <c r="P893" s="186" t="s">
        <v>53</v>
      </c>
      <c r="Q893" s="186"/>
      <c r="R893" s="186"/>
      <c r="S893" s="186"/>
      <c r="T893" s="186"/>
      <c r="U893" s="186"/>
      <c r="V893" s="187"/>
      <c r="AE893" s="35"/>
      <c r="AF893" s="35"/>
      <c r="AG893" s="35"/>
      <c r="AH893" s="35"/>
      <c r="AI893" s="35"/>
      <c r="AJ893" s="35"/>
      <c r="AK893" s="35"/>
      <c r="AL893" s="35"/>
      <c r="AM893" s="35"/>
    </row>
    <row r="894" spans="1:39" s="34" customFormat="1" ht="30.75" customHeight="1" x14ac:dyDescent="0.25">
      <c r="A894" s="188" t="s">
        <v>54</v>
      </c>
      <c r="B894" s="189"/>
      <c r="C894" s="189"/>
      <c r="D894" s="190"/>
      <c r="E894" s="191" t="s">
        <v>24</v>
      </c>
      <c r="F894" s="191"/>
      <c r="G894" s="191"/>
      <c r="H894" s="191"/>
      <c r="I894" s="191"/>
      <c r="J894" s="191"/>
      <c r="K894" s="191"/>
      <c r="L894" s="191"/>
      <c r="M894" s="191"/>
      <c r="N894" s="191"/>
      <c r="O894" s="191"/>
      <c r="P894" s="191"/>
      <c r="Q894" s="191"/>
      <c r="R894" s="191"/>
      <c r="S894" s="191"/>
      <c r="T894" s="191"/>
      <c r="U894" s="191"/>
      <c r="V894" s="192"/>
    </row>
    <row r="895" spans="1:39" s="34" customFormat="1" x14ac:dyDescent="0.25">
      <c r="A895" s="193" t="s">
        <v>55</v>
      </c>
      <c r="B895" s="194"/>
      <c r="C895" s="194"/>
      <c r="D895" s="194"/>
      <c r="E895" s="195"/>
      <c r="F895" s="195"/>
      <c r="G895" s="195"/>
      <c r="H895" s="195"/>
      <c r="I895" s="195"/>
      <c r="J895" s="195"/>
      <c r="K895" s="195"/>
      <c r="L895" s="195"/>
      <c r="M895" s="195"/>
      <c r="N895" s="195"/>
      <c r="O895" s="195"/>
      <c r="P895" s="195"/>
      <c r="Q895" s="195"/>
      <c r="R895" s="195"/>
      <c r="S895" s="195"/>
      <c r="T895" s="195"/>
      <c r="U895" s="195"/>
      <c r="V895" s="196"/>
    </row>
    <row r="896" spans="1:39" s="34" customFormat="1" x14ac:dyDescent="0.25">
      <c r="A896" s="193" t="s">
        <v>56</v>
      </c>
      <c r="B896" s="194"/>
      <c r="C896" s="194"/>
      <c r="D896" s="194"/>
      <c r="E896" s="195"/>
      <c r="F896" s="195"/>
      <c r="G896" s="195"/>
      <c r="H896" s="195"/>
      <c r="I896" s="195"/>
      <c r="J896" s="195"/>
      <c r="K896" s="195"/>
      <c r="L896" s="195"/>
      <c r="M896" s="195"/>
      <c r="N896" s="195"/>
      <c r="O896" s="195"/>
      <c r="P896" s="195"/>
      <c r="Q896" s="195"/>
      <c r="R896" s="195"/>
      <c r="S896" s="195"/>
      <c r="T896" s="195"/>
      <c r="U896" s="195"/>
      <c r="V896" s="196"/>
    </row>
    <row r="897" spans="1:22" s="34" customFormat="1" x14ac:dyDescent="0.25">
      <c r="A897" s="193" t="s">
        <v>57</v>
      </c>
      <c r="B897" s="194"/>
      <c r="C897" s="194"/>
      <c r="D897" s="194"/>
      <c r="E897" s="195"/>
      <c r="F897" s="195"/>
      <c r="G897" s="195"/>
      <c r="H897" s="195"/>
      <c r="I897" s="195"/>
      <c r="J897" s="195"/>
      <c r="K897" s="195"/>
      <c r="L897" s="195"/>
      <c r="M897" s="195"/>
      <c r="N897" s="195"/>
      <c r="O897" s="195"/>
      <c r="P897" s="195"/>
      <c r="Q897" s="195"/>
      <c r="R897" s="195"/>
      <c r="S897" s="195"/>
      <c r="T897" s="195"/>
      <c r="U897" s="195"/>
      <c r="V897" s="196"/>
    </row>
    <row r="898" spans="1:22" s="34" customFormat="1" x14ac:dyDescent="0.25">
      <c r="A898" s="38"/>
      <c r="B898" s="39"/>
      <c r="C898" s="39"/>
      <c r="D898" s="40"/>
      <c r="E898" s="40"/>
      <c r="F898" s="40"/>
      <c r="G898" s="40"/>
      <c r="H898" s="40"/>
      <c r="I898" s="40"/>
      <c r="J898" s="40"/>
      <c r="K898" s="40"/>
      <c r="L898" s="40"/>
      <c r="M898" s="40"/>
      <c r="N898" s="40"/>
      <c r="O898" s="40"/>
      <c r="P898" s="40"/>
      <c r="Q898" s="40"/>
      <c r="R898" s="40"/>
      <c r="S898" s="40"/>
      <c r="T898" s="27"/>
      <c r="U898" s="27"/>
      <c r="V898" s="28"/>
    </row>
    <row r="899" spans="1:22" s="34" customFormat="1" x14ac:dyDescent="0.25">
      <c r="A899" s="150" t="s">
        <v>58</v>
      </c>
      <c r="B899" s="151"/>
      <c r="C899" s="151"/>
      <c r="D899" s="151"/>
      <c r="E899" s="151"/>
      <c r="F899" s="151"/>
      <c r="G899" s="151"/>
      <c r="H899" s="151"/>
      <c r="I899" s="151"/>
      <c r="J899" s="151"/>
      <c r="K899" s="151"/>
      <c r="L899" s="151"/>
      <c r="M899" s="151"/>
      <c r="N899" s="151"/>
      <c r="O899" s="151"/>
      <c r="P899" s="151"/>
      <c r="Q899" s="151"/>
      <c r="R899" s="151"/>
      <c r="S899" s="151"/>
      <c r="T899" s="151"/>
      <c r="U899" s="151"/>
      <c r="V899" s="197"/>
    </row>
    <row r="900" spans="1:22" s="34" customFormat="1" x14ac:dyDescent="0.25">
      <c r="A900" s="198" t="s">
        <v>59</v>
      </c>
      <c r="B900" s="199"/>
      <c r="C900" s="199" t="s">
        <v>60</v>
      </c>
      <c r="D900" s="199"/>
      <c r="E900" s="199"/>
      <c r="F900" s="199"/>
      <c r="G900" s="199"/>
      <c r="H900" s="199"/>
      <c r="I900" s="199"/>
      <c r="J900" s="199"/>
      <c r="K900" s="199"/>
      <c r="L900" s="199"/>
      <c r="M900" s="199"/>
      <c r="N900" s="199"/>
      <c r="O900" s="199"/>
      <c r="P900" s="199"/>
      <c r="Q900" s="199"/>
      <c r="R900" s="199" t="s">
        <v>61</v>
      </c>
      <c r="S900" s="199"/>
      <c r="T900" s="200" t="s">
        <v>62</v>
      </c>
      <c r="U900" s="200"/>
      <c r="V900" s="201"/>
    </row>
    <row r="901" spans="1:22" s="34" customFormat="1" ht="16.5" customHeight="1" x14ac:dyDescent="0.25">
      <c r="A901" s="258">
        <v>7.1</v>
      </c>
      <c r="B901" s="259"/>
      <c r="C901" s="204" t="s">
        <v>172</v>
      </c>
      <c r="D901" s="205"/>
      <c r="E901" s="205"/>
      <c r="F901" s="205"/>
      <c r="G901" s="205"/>
      <c r="H901" s="205"/>
      <c r="I901" s="205"/>
      <c r="J901" s="205"/>
      <c r="K901" s="205"/>
      <c r="L901" s="205"/>
      <c r="M901" s="205"/>
      <c r="N901" s="205"/>
      <c r="O901" s="205"/>
      <c r="P901" s="205"/>
      <c r="Q901" s="205"/>
      <c r="R901" s="205" t="s">
        <v>106</v>
      </c>
      <c r="S901" s="205"/>
      <c r="T901" s="206">
        <f>+'OFERTA ECONOMICA'!C105</f>
        <v>4</v>
      </c>
      <c r="U901" s="206"/>
      <c r="V901" s="207"/>
    </row>
    <row r="902" spans="1:22" s="34" customFormat="1" x14ac:dyDescent="0.25">
      <c r="A902" s="41"/>
      <c r="B902" s="40"/>
      <c r="C902" s="40"/>
      <c r="D902" s="40"/>
      <c r="E902" s="40"/>
      <c r="F902" s="40"/>
      <c r="G902" s="40"/>
      <c r="H902" s="40"/>
      <c r="I902" s="40"/>
      <c r="J902" s="40"/>
      <c r="K902" s="40"/>
      <c r="L902" s="40"/>
      <c r="M902" s="40"/>
      <c r="N902" s="40"/>
      <c r="O902" s="40"/>
      <c r="P902" s="40"/>
      <c r="Q902" s="40"/>
      <c r="R902" s="40"/>
      <c r="S902" s="40"/>
      <c r="T902" s="27"/>
      <c r="U902" s="27"/>
      <c r="V902" s="28"/>
    </row>
    <row r="903" spans="1:22" s="34" customFormat="1" x14ac:dyDescent="0.25">
      <c r="A903" s="145" t="s">
        <v>64</v>
      </c>
      <c r="B903" s="146"/>
      <c r="C903" s="146"/>
      <c r="D903" s="146"/>
      <c r="E903" s="146"/>
      <c r="F903" s="146"/>
      <c r="G903" s="146"/>
      <c r="H903" s="146"/>
      <c r="I903" s="146"/>
      <c r="J903" s="146"/>
      <c r="K903" s="146"/>
      <c r="L903" s="146"/>
      <c r="M903" s="146"/>
      <c r="N903" s="146"/>
      <c r="O903" s="146"/>
      <c r="P903" s="146"/>
      <c r="Q903" s="146"/>
      <c r="R903" s="146"/>
      <c r="S903" s="146"/>
      <c r="T903" s="146"/>
      <c r="U903" s="146"/>
      <c r="V903" s="147"/>
    </row>
    <row r="904" spans="1:22" s="34" customFormat="1" x14ac:dyDescent="0.25">
      <c r="A904" s="132" t="s">
        <v>60</v>
      </c>
      <c r="B904" s="133"/>
      <c r="C904" s="133"/>
      <c r="D904" s="133"/>
      <c r="E904" s="133"/>
      <c r="F904" s="133"/>
      <c r="G904" s="133"/>
      <c r="H904" s="133" t="s">
        <v>65</v>
      </c>
      <c r="I904" s="133"/>
      <c r="J904" s="133"/>
      <c r="K904" s="133" t="s">
        <v>66</v>
      </c>
      <c r="L904" s="133"/>
      <c r="M904" s="133"/>
      <c r="N904" s="133"/>
      <c r="O904" s="133" t="s">
        <v>67</v>
      </c>
      <c r="P904" s="133"/>
      <c r="Q904" s="133"/>
      <c r="R904" s="133" t="s">
        <v>68</v>
      </c>
      <c r="S904" s="133"/>
      <c r="T904" s="134" t="s">
        <v>69</v>
      </c>
      <c r="U904" s="134"/>
      <c r="V904" s="135"/>
    </row>
    <row r="905" spans="1:22" s="34" customFormat="1" x14ac:dyDescent="0.25">
      <c r="A905" s="132"/>
      <c r="B905" s="133"/>
      <c r="C905" s="133"/>
      <c r="D905" s="133"/>
      <c r="E905" s="133"/>
      <c r="F905" s="133"/>
      <c r="G905" s="133"/>
      <c r="H905" s="133"/>
      <c r="I905" s="133"/>
      <c r="J905" s="133"/>
      <c r="K905" s="133"/>
      <c r="L905" s="133"/>
      <c r="M905" s="133"/>
      <c r="N905" s="133"/>
      <c r="O905" s="153"/>
      <c r="P905" s="153"/>
      <c r="Q905" s="153"/>
      <c r="R905" s="133"/>
      <c r="S905" s="133"/>
      <c r="T905" s="134"/>
      <c r="U905" s="134"/>
      <c r="V905" s="135"/>
    </row>
    <row r="906" spans="1:22" s="34" customFormat="1" x14ac:dyDescent="0.25">
      <c r="A906" s="132" t="s">
        <v>70</v>
      </c>
      <c r="B906" s="133"/>
      <c r="C906" s="133"/>
      <c r="D906" s="133"/>
      <c r="E906" s="133"/>
      <c r="F906" s="133"/>
      <c r="G906" s="133"/>
      <c r="H906" s="133"/>
      <c r="I906" s="133"/>
      <c r="J906" s="133"/>
      <c r="K906" s="133"/>
      <c r="L906" s="133"/>
      <c r="M906" s="133"/>
      <c r="N906" s="133"/>
      <c r="O906" s="153"/>
      <c r="P906" s="153"/>
      <c r="Q906" s="153"/>
      <c r="R906" s="209">
        <v>0.03</v>
      </c>
      <c r="S906" s="210"/>
      <c r="T906" s="134">
        <f>+R906*T928</f>
        <v>412.51499999999993</v>
      </c>
      <c r="U906" s="134"/>
      <c r="V906" s="135"/>
    </row>
    <row r="907" spans="1:22" s="34" customFormat="1" x14ac:dyDescent="0.25">
      <c r="A907" s="132"/>
      <c r="B907" s="133"/>
      <c r="C907" s="133"/>
      <c r="D907" s="133"/>
      <c r="E907" s="133"/>
      <c r="F907" s="133"/>
      <c r="G907" s="133"/>
      <c r="H907" s="133"/>
      <c r="I907" s="133"/>
      <c r="J907" s="133"/>
      <c r="K907" s="133"/>
      <c r="L907" s="133"/>
      <c r="M907" s="133"/>
      <c r="N907" s="133"/>
      <c r="O907" s="133"/>
      <c r="P907" s="133"/>
      <c r="Q907" s="133"/>
      <c r="R907" s="133"/>
      <c r="S907" s="133"/>
      <c r="T907" s="134"/>
      <c r="U907" s="134"/>
      <c r="V907" s="135"/>
    </row>
    <row r="908" spans="1:22" s="34" customFormat="1" x14ac:dyDescent="0.25">
      <c r="A908" s="136" t="s">
        <v>71</v>
      </c>
      <c r="B908" s="137"/>
      <c r="C908" s="137"/>
      <c r="D908" s="137"/>
      <c r="E908" s="137"/>
      <c r="F908" s="137"/>
      <c r="G908" s="137"/>
      <c r="H908" s="137"/>
      <c r="I908" s="137"/>
      <c r="J908" s="137"/>
      <c r="K908" s="137"/>
      <c r="L908" s="137"/>
      <c r="M908" s="137"/>
      <c r="N908" s="137"/>
      <c r="O908" s="137"/>
      <c r="P908" s="137"/>
      <c r="Q908" s="137"/>
      <c r="R908" s="137"/>
      <c r="S908" s="137"/>
      <c r="T908" s="134">
        <f>+T906+T905</f>
        <v>412.51499999999993</v>
      </c>
      <c r="U908" s="134"/>
      <c r="V908" s="135"/>
    </row>
    <row r="909" spans="1:22" s="34" customFormat="1" x14ac:dyDescent="0.25">
      <c r="A909" s="19"/>
      <c r="B909" s="20"/>
      <c r="C909" s="20"/>
      <c r="D909" s="20"/>
      <c r="E909" s="20"/>
      <c r="F909" s="20"/>
      <c r="G909" s="20"/>
      <c r="H909" s="20"/>
      <c r="I909" s="20"/>
      <c r="J909" s="20"/>
      <c r="K909" s="20"/>
      <c r="L909" s="20"/>
      <c r="M909" s="20"/>
      <c r="N909" s="20"/>
      <c r="O909" s="20"/>
      <c r="P909" s="20"/>
      <c r="Q909" s="20"/>
      <c r="R909" s="20"/>
      <c r="S909" s="21"/>
      <c r="T909" s="22"/>
      <c r="U909" s="22"/>
      <c r="V909" s="23"/>
    </row>
    <row r="910" spans="1:22" s="34" customFormat="1" x14ac:dyDescent="0.25">
      <c r="A910" s="145" t="s">
        <v>72</v>
      </c>
      <c r="B910" s="146"/>
      <c r="C910" s="146"/>
      <c r="D910" s="146"/>
      <c r="E910" s="146"/>
      <c r="F910" s="146"/>
      <c r="G910" s="146"/>
      <c r="H910" s="146"/>
      <c r="I910" s="146"/>
      <c r="J910" s="146"/>
      <c r="K910" s="146"/>
      <c r="L910" s="146"/>
      <c r="M910" s="146"/>
      <c r="N910" s="146"/>
      <c r="O910" s="146"/>
      <c r="P910" s="146"/>
      <c r="Q910" s="146"/>
      <c r="R910" s="146"/>
      <c r="S910" s="146"/>
      <c r="T910" s="146"/>
      <c r="U910" s="146"/>
      <c r="V910" s="147"/>
    </row>
    <row r="911" spans="1:22" s="34" customFormat="1" x14ac:dyDescent="0.25">
      <c r="A911" s="132" t="s">
        <v>60</v>
      </c>
      <c r="B911" s="133"/>
      <c r="C911" s="133"/>
      <c r="D911" s="133"/>
      <c r="E911" s="133"/>
      <c r="F911" s="133"/>
      <c r="G911" s="133"/>
      <c r="H911" s="133"/>
      <c r="I911" s="133"/>
      <c r="J911" s="133"/>
      <c r="K911" s="133"/>
      <c r="L911" s="133"/>
      <c r="M911" s="133" t="s">
        <v>61</v>
      </c>
      <c r="N911" s="133"/>
      <c r="O911" s="133" t="s">
        <v>62</v>
      </c>
      <c r="P911" s="133"/>
      <c r="Q911" s="133" t="s">
        <v>73</v>
      </c>
      <c r="R911" s="133"/>
      <c r="S911" s="133"/>
      <c r="T911" s="134" t="s">
        <v>74</v>
      </c>
      <c r="U911" s="134"/>
      <c r="V911" s="135"/>
    </row>
    <row r="912" spans="1:22" s="34" customFormat="1" x14ac:dyDescent="0.25">
      <c r="A912" s="132" t="s">
        <v>160</v>
      </c>
      <c r="B912" s="133"/>
      <c r="C912" s="133"/>
      <c r="D912" s="133"/>
      <c r="E912" s="133"/>
      <c r="F912" s="133"/>
      <c r="G912" s="133"/>
      <c r="H912" s="133"/>
      <c r="I912" s="133"/>
      <c r="J912" s="133"/>
      <c r="K912" s="133"/>
      <c r="L912" s="133"/>
      <c r="M912" s="208" t="s">
        <v>106</v>
      </c>
      <c r="N912" s="152"/>
      <c r="O912" s="133">
        <v>2</v>
      </c>
      <c r="P912" s="133"/>
      <c r="Q912" s="134">
        <v>1650</v>
      </c>
      <c r="R912" s="134"/>
      <c r="S912" s="134"/>
      <c r="T912" s="220">
        <f>+Q912*O912</f>
        <v>3300</v>
      </c>
      <c r="U912" s="221"/>
      <c r="V912" s="222"/>
    </row>
    <row r="913" spans="1:22" s="34" customFormat="1" x14ac:dyDescent="0.25">
      <c r="A913" s="132" t="s">
        <v>173</v>
      </c>
      <c r="B913" s="133"/>
      <c r="C913" s="133"/>
      <c r="D913" s="133"/>
      <c r="E913" s="133"/>
      <c r="F913" s="133"/>
      <c r="G913" s="133"/>
      <c r="H913" s="133"/>
      <c r="I913" s="133"/>
      <c r="J913" s="133"/>
      <c r="K913" s="133"/>
      <c r="L913" s="133"/>
      <c r="M913" s="133" t="s">
        <v>106</v>
      </c>
      <c r="N913" s="133"/>
      <c r="O913" s="133">
        <v>0.01</v>
      </c>
      <c r="P913" s="133"/>
      <c r="Q913" s="134">
        <f>129.79/0.01</f>
        <v>12978.999999999998</v>
      </c>
      <c r="R913" s="134"/>
      <c r="S913" s="134"/>
      <c r="T913" s="134">
        <f>+Q913*O913</f>
        <v>129.79</v>
      </c>
      <c r="U913" s="134"/>
      <c r="V913" s="135"/>
    </row>
    <row r="914" spans="1:22" s="34" customFormat="1" x14ac:dyDescent="0.25">
      <c r="A914" s="132" t="s">
        <v>174</v>
      </c>
      <c r="B914" s="133"/>
      <c r="C914" s="133"/>
      <c r="D914" s="133"/>
      <c r="E914" s="133"/>
      <c r="F914" s="133"/>
      <c r="G914" s="133"/>
      <c r="H914" s="133"/>
      <c r="I914" s="133"/>
      <c r="J914" s="133"/>
      <c r="K914" s="133"/>
      <c r="L914" s="133"/>
      <c r="M914" s="133" t="s">
        <v>177</v>
      </c>
      <c r="N914" s="133"/>
      <c r="O914" s="133">
        <v>0.03</v>
      </c>
      <c r="P914" s="133"/>
      <c r="Q914" s="134">
        <f>4272.03/0.03</f>
        <v>142401</v>
      </c>
      <c r="R914" s="134"/>
      <c r="S914" s="134"/>
      <c r="T914" s="134">
        <f>+Q914*O914</f>
        <v>4272.03</v>
      </c>
      <c r="U914" s="134"/>
      <c r="V914" s="135"/>
    </row>
    <row r="915" spans="1:22" s="34" customFormat="1" x14ac:dyDescent="0.25">
      <c r="A915" s="132" t="s">
        <v>175</v>
      </c>
      <c r="B915" s="133"/>
      <c r="C915" s="133"/>
      <c r="D915" s="133"/>
      <c r="E915" s="133"/>
      <c r="F915" s="133"/>
      <c r="G915" s="133"/>
      <c r="H915" s="133"/>
      <c r="I915" s="133"/>
      <c r="J915" s="133"/>
      <c r="K915" s="133"/>
      <c r="L915" s="133"/>
      <c r="M915" s="133" t="s">
        <v>178</v>
      </c>
      <c r="N915" s="133"/>
      <c r="O915" s="133">
        <v>1</v>
      </c>
      <c r="P915" s="133"/>
      <c r="Q915" s="134">
        <v>1150</v>
      </c>
      <c r="R915" s="134"/>
      <c r="S915" s="134"/>
      <c r="T915" s="134">
        <f>+Q915*O915</f>
        <v>1150</v>
      </c>
      <c r="U915" s="134"/>
      <c r="V915" s="135"/>
    </row>
    <row r="916" spans="1:22" s="34" customFormat="1" x14ac:dyDescent="0.25">
      <c r="A916" s="132" t="s">
        <v>176</v>
      </c>
      <c r="B916" s="133"/>
      <c r="C916" s="133"/>
      <c r="D916" s="133"/>
      <c r="E916" s="133"/>
      <c r="F916" s="133"/>
      <c r="G916" s="133"/>
      <c r="H916" s="133"/>
      <c r="I916" s="133"/>
      <c r="J916" s="133"/>
      <c r="K916" s="133"/>
      <c r="L916" s="133"/>
      <c r="M916" s="133" t="s">
        <v>179</v>
      </c>
      <c r="N916" s="133"/>
      <c r="O916" s="133">
        <v>1.1100000000000001</v>
      </c>
      <c r="P916" s="133"/>
      <c r="Q916" s="134">
        <f>22195.56/1.11</f>
        <v>19996</v>
      </c>
      <c r="R916" s="134"/>
      <c r="S916" s="134"/>
      <c r="T916" s="134">
        <f>+Q916*O916</f>
        <v>22195.56</v>
      </c>
      <c r="U916" s="134"/>
      <c r="V916" s="135"/>
    </row>
    <row r="917" spans="1:22" s="34" customFormat="1" x14ac:dyDescent="0.25">
      <c r="A917" s="136" t="s">
        <v>71</v>
      </c>
      <c r="B917" s="137"/>
      <c r="C917" s="137"/>
      <c r="D917" s="137"/>
      <c r="E917" s="137"/>
      <c r="F917" s="137"/>
      <c r="G917" s="137"/>
      <c r="H917" s="137"/>
      <c r="I917" s="137"/>
      <c r="J917" s="137"/>
      <c r="K917" s="137"/>
      <c r="L917" s="137"/>
      <c r="M917" s="137"/>
      <c r="N917" s="137"/>
      <c r="O917" s="137"/>
      <c r="P917" s="137"/>
      <c r="Q917" s="137"/>
      <c r="R917" s="137"/>
      <c r="S917" s="137"/>
      <c r="T917" s="134">
        <f>+SUM(T912:V916)</f>
        <v>31047.38</v>
      </c>
      <c r="U917" s="134"/>
      <c r="V917" s="135"/>
    </row>
    <row r="918" spans="1:22" s="34" customFormat="1" x14ac:dyDescent="0.25">
      <c r="A918" s="19"/>
      <c r="B918" s="20"/>
      <c r="C918" s="20"/>
      <c r="D918" s="20"/>
      <c r="E918" s="20"/>
      <c r="F918" s="20"/>
      <c r="G918" s="20"/>
      <c r="H918" s="20"/>
      <c r="I918" s="20"/>
      <c r="J918" s="20"/>
      <c r="K918" s="20"/>
      <c r="L918" s="20"/>
      <c r="M918" s="20"/>
      <c r="N918" s="20"/>
      <c r="O918" s="20"/>
      <c r="P918" s="20"/>
      <c r="Q918" s="20"/>
      <c r="R918" s="20"/>
      <c r="S918" s="21"/>
      <c r="T918" s="22"/>
      <c r="U918" s="22"/>
      <c r="V918" s="23"/>
    </row>
    <row r="919" spans="1:22" s="34" customFormat="1" x14ac:dyDescent="0.25">
      <c r="A919" s="145" t="s">
        <v>75</v>
      </c>
      <c r="B919" s="146"/>
      <c r="C919" s="146"/>
      <c r="D919" s="146"/>
      <c r="E919" s="146"/>
      <c r="F919" s="146"/>
      <c r="G919" s="146"/>
      <c r="H919" s="146"/>
      <c r="I919" s="146"/>
      <c r="J919" s="146"/>
      <c r="K919" s="146"/>
      <c r="L919" s="146"/>
      <c r="M919" s="146"/>
      <c r="N919" s="146"/>
      <c r="O919" s="146"/>
      <c r="P919" s="146"/>
      <c r="Q919" s="146"/>
      <c r="R919" s="146"/>
      <c r="S919" s="146"/>
      <c r="T919" s="146"/>
      <c r="U919" s="146"/>
      <c r="V919" s="147"/>
    </row>
    <row r="920" spans="1:22" s="34" customFormat="1" x14ac:dyDescent="0.25">
      <c r="A920" s="132" t="s">
        <v>76</v>
      </c>
      <c r="B920" s="133"/>
      <c r="C920" s="133"/>
      <c r="D920" s="133"/>
      <c r="E920" s="133"/>
      <c r="F920" s="133"/>
      <c r="G920" s="133"/>
      <c r="H920" s="133"/>
      <c r="I920" s="133"/>
      <c r="J920" s="133"/>
      <c r="K920" s="133" t="s">
        <v>77</v>
      </c>
      <c r="L920" s="133"/>
      <c r="M920" s="133" t="s">
        <v>78</v>
      </c>
      <c r="N920" s="133"/>
      <c r="O920" s="133" t="s">
        <v>79</v>
      </c>
      <c r="P920" s="133"/>
      <c r="Q920" s="133"/>
      <c r="R920" s="133" t="s">
        <v>80</v>
      </c>
      <c r="S920" s="133"/>
      <c r="T920" s="134" t="s">
        <v>69</v>
      </c>
      <c r="U920" s="134"/>
      <c r="V920" s="135"/>
    </row>
    <row r="921" spans="1:22" s="34" customFormat="1" x14ac:dyDescent="0.25">
      <c r="A921" s="132"/>
      <c r="B921" s="133"/>
      <c r="C921" s="133"/>
      <c r="D921" s="133"/>
      <c r="E921" s="133"/>
      <c r="F921" s="133"/>
      <c r="G921" s="133"/>
      <c r="H921" s="133"/>
      <c r="I921" s="133"/>
      <c r="J921" s="133"/>
      <c r="K921" s="133"/>
      <c r="L921" s="133"/>
      <c r="M921" s="133"/>
      <c r="N921" s="133"/>
      <c r="O921" s="133"/>
      <c r="P921" s="133"/>
      <c r="Q921" s="133"/>
      <c r="R921" s="133"/>
      <c r="S921" s="133"/>
      <c r="T921" s="134"/>
      <c r="U921" s="134"/>
      <c r="V921" s="135"/>
    </row>
    <row r="922" spans="1:22" s="34" customFormat="1" x14ac:dyDescent="0.25">
      <c r="A922" s="132"/>
      <c r="B922" s="133"/>
      <c r="C922" s="133"/>
      <c r="D922" s="133"/>
      <c r="E922" s="133"/>
      <c r="F922" s="133"/>
      <c r="G922" s="133"/>
      <c r="H922" s="133"/>
      <c r="I922" s="133"/>
      <c r="J922" s="133"/>
      <c r="K922" s="133"/>
      <c r="L922" s="133"/>
      <c r="M922" s="133"/>
      <c r="N922" s="133"/>
      <c r="O922" s="133"/>
      <c r="P922" s="133"/>
      <c r="Q922" s="133"/>
      <c r="R922" s="133"/>
      <c r="S922" s="133"/>
      <c r="T922" s="134"/>
      <c r="U922" s="134"/>
      <c r="V922" s="135"/>
    </row>
    <row r="923" spans="1:22" s="34" customFormat="1" x14ac:dyDescent="0.25">
      <c r="A923" s="132"/>
      <c r="B923" s="133"/>
      <c r="C923" s="133"/>
      <c r="D923" s="133"/>
      <c r="E923" s="133"/>
      <c r="F923" s="133"/>
      <c r="G923" s="133"/>
      <c r="H923" s="133"/>
      <c r="I923" s="133"/>
      <c r="J923" s="133"/>
      <c r="K923" s="133"/>
      <c r="L923" s="133"/>
      <c r="M923" s="133"/>
      <c r="N923" s="133"/>
      <c r="O923" s="133"/>
      <c r="P923" s="133"/>
      <c r="Q923" s="133"/>
      <c r="R923" s="133"/>
      <c r="S923" s="133"/>
      <c r="T923" s="134"/>
      <c r="U923" s="134"/>
      <c r="V923" s="135"/>
    </row>
    <row r="924" spans="1:22" s="34" customFormat="1" x14ac:dyDescent="0.25">
      <c r="A924" s="136" t="s">
        <v>71</v>
      </c>
      <c r="B924" s="137"/>
      <c r="C924" s="137"/>
      <c r="D924" s="137"/>
      <c r="E924" s="137"/>
      <c r="F924" s="137"/>
      <c r="G924" s="137"/>
      <c r="H924" s="137"/>
      <c r="I924" s="137"/>
      <c r="J924" s="137"/>
      <c r="K924" s="137"/>
      <c r="L924" s="137"/>
      <c r="M924" s="137"/>
      <c r="N924" s="137"/>
      <c r="O924" s="137"/>
      <c r="P924" s="137"/>
      <c r="Q924" s="137"/>
      <c r="R924" s="137"/>
      <c r="S924" s="137"/>
      <c r="T924" s="134"/>
      <c r="U924" s="134"/>
      <c r="V924" s="135"/>
    </row>
    <row r="925" spans="1:22" s="34" customFormat="1" x14ac:dyDescent="0.25">
      <c r="A925" s="19"/>
      <c r="B925" s="20"/>
      <c r="C925" s="20"/>
      <c r="D925" s="20"/>
      <c r="E925" s="20"/>
      <c r="F925" s="20"/>
      <c r="G925" s="20"/>
      <c r="H925" s="20"/>
      <c r="I925" s="20"/>
      <c r="J925" s="20"/>
      <c r="K925" s="20"/>
      <c r="L925" s="20"/>
      <c r="M925" s="20"/>
      <c r="N925" s="20"/>
      <c r="O925" s="20"/>
      <c r="P925" s="20"/>
      <c r="Q925" s="20"/>
      <c r="R925" s="20"/>
      <c r="S925" s="21"/>
      <c r="T925" s="22"/>
      <c r="U925" s="22"/>
      <c r="V925" s="23"/>
    </row>
    <row r="926" spans="1:22" s="34" customFormat="1" x14ac:dyDescent="0.25">
      <c r="A926" s="145" t="s">
        <v>81</v>
      </c>
      <c r="B926" s="146"/>
      <c r="C926" s="146"/>
      <c r="D926" s="146"/>
      <c r="E926" s="146"/>
      <c r="F926" s="146"/>
      <c r="G926" s="146"/>
      <c r="H926" s="146"/>
      <c r="I926" s="146"/>
      <c r="J926" s="146"/>
      <c r="K926" s="146"/>
      <c r="L926" s="146"/>
      <c r="M926" s="146"/>
      <c r="N926" s="146"/>
      <c r="O926" s="146"/>
      <c r="P926" s="146"/>
      <c r="Q926" s="146"/>
      <c r="R926" s="146"/>
      <c r="S926" s="146"/>
      <c r="T926" s="146"/>
      <c r="U926" s="146"/>
      <c r="V926" s="147"/>
    </row>
    <row r="927" spans="1:22" s="34" customFormat="1" x14ac:dyDescent="0.25">
      <c r="A927" s="132" t="s">
        <v>82</v>
      </c>
      <c r="B927" s="133"/>
      <c r="C927" s="133"/>
      <c r="D927" s="133"/>
      <c r="E927" s="133"/>
      <c r="F927" s="133"/>
      <c r="G927" s="133"/>
      <c r="H927" s="133"/>
      <c r="I927" s="133"/>
      <c r="J927" s="133" t="s">
        <v>83</v>
      </c>
      <c r="K927" s="133"/>
      <c r="L927" s="133" t="s">
        <v>84</v>
      </c>
      <c r="M927" s="133"/>
      <c r="N927" s="133" t="s">
        <v>85</v>
      </c>
      <c r="O927" s="133"/>
      <c r="P927" s="133"/>
      <c r="Q927" s="133" t="s">
        <v>68</v>
      </c>
      <c r="R927" s="133"/>
      <c r="S927" s="133"/>
      <c r="T927" s="134" t="s">
        <v>69</v>
      </c>
      <c r="U927" s="134"/>
      <c r="V927" s="135"/>
    </row>
    <row r="928" spans="1:22" s="34" customFormat="1" x14ac:dyDescent="0.25">
      <c r="A928" s="132" t="str">
        <f>+A871</f>
        <v>HORA CUADRILLA BB - INSTALACIONES</v>
      </c>
      <c r="B928" s="133"/>
      <c r="C928" s="133"/>
      <c r="D928" s="133"/>
      <c r="E928" s="133"/>
      <c r="F928" s="133"/>
      <c r="G928" s="133"/>
      <c r="H928" s="133"/>
      <c r="I928" s="133"/>
      <c r="J928" s="148">
        <f>+J871</f>
        <v>201949.66128765763</v>
      </c>
      <c r="K928" s="133"/>
      <c r="L928" s="149">
        <v>1.8157000000000001</v>
      </c>
      <c r="M928" s="149"/>
      <c r="N928" s="134">
        <f>+(L928*J928)/8</f>
        <v>45834.999999999993</v>
      </c>
      <c r="O928" s="134"/>
      <c r="P928" s="134"/>
      <c r="Q928" s="133">
        <v>0.3</v>
      </c>
      <c r="R928" s="133"/>
      <c r="S928" s="133"/>
      <c r="T928" s="134">
        <f>+Q928*N928</f>
        <v>13750.499999999998</v>
      </c>
      <c r="U928" s="134"/>
      <c r="V928" s="135"/>
    </row>
    <row r="929" spans="1:22" s="34" customFormat="1" x14ac:dyDescent="0.25">
      <c r="A929" s="132"/>
      <c r="B929" s="133"/>
      <c r="C929" s="133"/>
      <c r="D929" s="133"/>
      <c r="E929" s="133"/>
      <c r="F929" s="133"/>
      <c r="G929" s="133"/>
      <c r="H929" s="133"/>
      <c r="I929" s="133"/>
      <c r="J929" s="133"/>
      <c r="K929" s="133"/>
      <c r="L929" s="133"/>
      <c r="M929" s="133"/>
      <c r="N929" s="133"/>
      <c r="O929" s="133"/>
      <c r="P929" s="133"/>
      <c r="Q929" s="133"/>
      <c r="R929" s="133"/>
      <c r="S929" s="133"/>
      <c r="T929" s="134"/>
      <c r="U929" s="134"/>
      <c r="V929" s="135"/>
    </row>
    <row r="930" spans="1:22" s="34" customFormat="1" x14ac:dyDescent="0.25">
      <c r="A930" s="132"/>
      <c r="B930" s="133"/>
      <c r="C930" s="133"/>
      <c r="D930" s="133"/>
      <c r="E930" s="133"/>
      <c r="F930" s="133"/>
      <c r="G930" s="133"/>
      <c r="H930" s="133"/>
      <c r="I930" s="133"/>
      <c r="J930" s="133"/>
      <c r="K930" s="133"/>
      <c r="L930" s="133"/>
      <c r="M930" s="133"/>
      <c r="N930" s="133"/>
      <c r="O930" s="133"/>
      <c r="P930" s="133"/>
      <c r="Q930" s="133"/>
      <c r="R930" s="133"/>
      <c r="S930" s="133"/>
      <c r="T930" s="134"/>
      <c r="U930" s="134"/>
      <c r="V930" s="135"/>
    </row>
    <row r="931" spans="1:22" s="34" customFormat="1" x14ac:dyDescent="0.25">
      <c r="A931" s="136" t="s">
        <v>71</v>
      </c>
      <c r="B931" s="137"/>
      <c r="C931" s="137"/>
      <c r="D931" s="137"/>
      <c r="E931" s="137"/>
      <c r="F931" s="137"/>
      <c r="G931" s="137"/>
      <c r="H931" s="137"/>
      <c r="I931" s="137"/>
      <c r="J931" s="137"/>
      <c r="K931" s="137"/>
      <c r="L931" s="137"/>
      <c r="M931" s="137"/>
      <c r="N931" s="137"/>
      <c r="O931" s="137"/>
      <c r="P931" s="137"/>
      <c r="Q931" s="137"/>
      <c r="R931" s="137"/>
      <c r="S931" s="137"/>
      <c r="T931" s="134">
        <f>+T928</f>
        <v>13750.499999999998</v>
      </c>
      <c r="U931" s="134"/>
      <c r="V931" s="135"/>
    </row>
    <row r="932" spans="1:22" s="43" customFormat="1" x14ac:dyDescent="0.2">
      <c r="A932" s="136" t="s">
        <v>15</v>
      </c>
      <c r="B932" s="137"/>
      <c r="C932" s="137"/>
      <c r="D932" s="137"/>
      <c r="E932" s="137"/>
      <c r="F932" s="137"/>
      <c r="G932" s="137"/>
      <c r="H932" s="137"/>
      <c r="I932" s="137"/>
      <c r="J932" s="137"/>
      <c r="K932" s="137"/>
      <c r="L932" s="137"/>
      <c r="M932" s="137"/>
      <c r="N932" s="137"/>
      <c r="O932" s="137"/>
      <c r="P932" s="137"/>
      <c r="Q932" s="137"/>
      <c r="R932" s="137"/>
      <c r="S932" s="137"/>
      <c r="T932" s="134">
        <f>ROUND(T931+T924+T917+T908,0)</f>
        <v>45210</v>
      </c>
      <c r="U932" s="134"/>
      <c r="V932" s="135"/>
    </row>
    <row r="933" spans="1:22" s="43" customFormat="1" x14ac:dyDescent="0.2">
      <c r="A933" s="44" t="s">
        <v>87</v>
      </c>
      <c r="B933" s="45">
        <f>+'[1]CARGA PRESTACIONAL'!$E$40</f>
        <v>0.29949999999999999</v>
      </c>
      <c r="C933" s="46"/>
      <c r="D933" s="47"/>
      <c r="E933" s="48"/>
      <c r="F933" s="46"/>
      <c r="G933" s="46"/>
      <c r="H933" s="46"/>
      <c r="I933" s="46"/>
      <c r="J933" s="46"/>
      <c r="K933" s="46"/>
      <c r="L933" s="46"/>
      <c r="M933" s="47"/>
      <c r="N933" s="18"/>
      <c r="O933" s="18"/>
      <c r="P933" s="18"/>
      <c r="Q933" s="18"/>
      <c r="R933" s="18"/>
      <c r="S933" s="18" t="s">
        <v>19</v>
      </c>
      <c r="T933" s="134">
        <f>+T932*B933</f>
        <v>13540.394999999999</v>
      </c>
      <c r="U933" s="134"/>
      <c r="V933" s="135"/>
    </row>
    <row r="934" spans="1:22" s="43" customFormat="1" x14ac:dyDescent="0.2">
      <c r="A934" s="138" t="s">
        <v>88</v>
      </c>
      <c r="B934" s="139"/>
      <c r="C934" s="139"/>
      <c r="D934" s="139"/>
      <c r="E934" s="139"/>
      <c r="F934" s="139"/>
      <c r="G934" s="139"/>
      <c r="H934" s="139"/>
      <c r="I934" s="139"/>
      <c r="J934" s="139"/>
      <c r="K934" s="139"/>
      <c r="L934" s="139"/>
      <c r="M934" s="139"/>
      <c r="N934" s="139"/>
      <c r="O934" s="139"/>
      <c r="P934" s="139"/>
      <c r="Q934" s="139"/>
      <c r="R934" s="139"/>
      <c r="S934" s="139"/>
      <c r="T934" s="140">
        <f>+T933+T932</f>
        <v>58750.394999999997</v>
      </c>
      <c r="U934" s="140"/>
      <c r="V934" s="141"/>
    </row>
    <row r="935" spans="1:22" s="43" customFormat="1" x14ac:dyDescent="0.2">
      <c r="A935" s="138" t="s">
        <v>89</v>
      </c>
      <c r="B935" s="139"/>
      <c r="C935" s="139"/>
      <c r="D935" s="139"/>
      <c r="E935" s="139"/>
      <c r="F935" s="139"/>
      <c r="G935" s="139"/>
      <c r="H935" s="139"/>
      <c r="I935" s="139"/>
      <c r="J935" s="139"/>
      <c r="K935" s="139"/>
      <c r="L935" s="139"/>
      <c r="M935" s="139"/>
      <c r="N935" s="139"/>
      <c r="O935" s="139"/>
      <c r="P935" s="139"/>
      <c r="Q935" s="139"/>
      <c r="R935" s="139"/>
      <c r="S935" s="139"/>
      <c r="T935" s="140">
        <f>ROUND(T934*T901,0)</f>
        <v>235002</v>
      </c>
      <c r="U935" s="140"/>
      <c r="V935" s="141"/>
    </row>
    <row r="936" spans="1:22" s="43" customFormat="1" x14ac:dyDescent="0.2">
      <c r="A936" s="49"/>
      <c r="B936" s="29"/>
      <c r="C936" s="29"/>
      <c r="D936" s="29"/>
      <c r="E936" s="29"/>
      <c r="F936" s="29"/>
      <c r="G936" s="29"/>
      <c r="H936" s="29"/>
      <c r="I936" s="29"/>
      <c r="J936" s="29"/>
      <c r="K936" s="29"/>
      <c r="L936" s="29"/>
      <c r="M936" s="29"/>
      <c r="N936" s="29"/>
      <c r="O936" s="29"/>
      <c r="P936" s="29"/>
      <c r="Q936" s="29"/>
      <c r="R936" s="29"/>
      <c r="S936" s="29"/>
      <c r="T936" s="50"/>
      <c r="U936" s="50"/>
      <c r="V936" s="51"/>
    </row>
    <row r="937" spans="1:22" s="34" customFormat="1" ht="43.5" customHeight="1" x14ac:dyDescent="0.25">
      <c r="A937" s="142" t="s">
        <v>121</v>
      </c>
      <c r="B937" s="143"/>
      <c r="C937" s="143"/>
      <c r="D937" s="143"/>
      <c r="E937" s="143"/>
      <c r="F937" s="143"/>
      <c r="G937" s="143"/>
      <c r="H937" s="143"/>
      <c r="I937" s="143"/>
      <c r="J937" s="143"/>
      <c r="K937" s="143"/>
      <c r="L937" s="143"/>
      <c r="M937" s="143"/>
      <c r="N937" s="143"/>
      <c r="O937" s="143"/>
      <c r="P937" s="143"/>
      <c r="Q937" s="143"/>
      <c r="R937" s="143"/>
      <c r="S937" s="143"/>
      <c r="T937" s="143"/>
      <c r="U937" s="143"/>
      <c r="V937" s="144"/>
    </row>
    <row r="938" spans="1:22" s="34" customFormat="1" x14ac:dyDescent="0.25">
      <c r="A938" s="24"/>
      <c r="B938" s="25"/>
      <c r="C938" s="25"/>
      <c r="D938" s="25"/>
      <c r="E938" s="25"/>
      <c r="F938" s="25"/>
      <c r="G938" s="25"/>
      <c r="H938" s="25"/>
      <c r="I938" s="25"/>
      <c r="J938" s="25"/>
      <c r="K938" s="25"/>
      <c r="L938" s="25"/>
      <c r="M938" s="25"/>
      <c r="N938" s="25"/>
      <c r="O938" s="25"/>
      <c r="P938" s="25"/>
      <c r="Q938" s="25"/>
      <c r="R938" s="25"/>
      <c r="S938" s="26"/>
      <c r="T938" s="27"/>
      <c r="U938" s="27"/>
      <c r="V938" s="28"/>
    </row>
    <row r="939" spans="1:22" s="34" customFormat="1" ht="46.5" customHeight="1" x14ac:dyDescent="0.25">
      <c r="A939" s="24"/>
      <c r="B939" s="25"/>
      <c r="C939" s="25"/>
      <c r="D939" s="29"/>
      <c r="E939" s="30" t="s">
        <v>90</v>
      </c>
      <c r="F939" s="54"/>
      <c r="G939" s="54"/>
      <c r="H939" s="54"/>
      <c r="I939" s="54"/>
      <c r="J939" s="54"/>
      <c r="K939" s="54"/>
      <c r="L939" s="54"/>
      <c r="M939" s="55"/>
      <c r="N939" s="25"/>
      <c r="O939" s="25"/>
      <c r="P939" s="25"/>
      <c r="Q939" s="25"/>
      <c r="R939" s="25"/>
      <c r="S939" s="26"/>
      <c r="T939" s="27"/>
      <c r="U939" s="27"/>
      <c r="V939" s="28"/>
    </row>
    <row r="940" spans="1:22" s="34" customFormat="1" x14ac:dyDescent="0.25">
      <c r="A940" s="24"/>
      <c r="B940" s="25"/>
      <c r="C940" s="25"/>
      <c r="D940" s="25"/>
      <c r="E940" s="131" t="s">
        <v>105</v>
      </c>
      <c r="F940" s="131"/>
      <c r="G940" s="131"/>
      <c r="H940" s="131"/>
      <c r="I940" s="131"/>
      <c r="J940" s="131"/>
      <c r="K940" s="131"/>
      <c r="L940" s="131"/>
      <c r="M940" s="131"/>
      <c r="N940" s="57"/>
      <c r="O940" s="57"/>
      <c r="P940" s="25"/>
      <c r="Q940" s="25"/>
      <c r="R940" s="25"/>
      <c r="S940" s="26"/>
      <c r="T940" s="27"/>
      <c r="U940" s="27"/>
      <c r="V940" s="28"/>
    </row>
    <row r="941" spans="1:22" s="34" customFormat="1" x14ac:dyDescent="0.25">
      <c r="A941" s="24"/>
      <c r="B941" s="25"/>
      <c r="C941" s="25"/>
      <c r="D941" s="25"/>
      <c r="E941" s="131"/>
      <c r="F941" s="131"/>
      <c r="G941" s="131"/>
      <c r="H941" s="131"/>
      <c r="I941" s="131"/>
      <c r="J941" s="131"/>
      <c r="K941" s="131"/>
      <c r="L941" s="131"/>
      <c r="M941" s="131"/>
      <c r="N941" s="57"/>
      <c r="O941" s="57"/>
      <c r="P941" s="25"/>
      <c r="Q941" s="25"/>
      <c r="R941" s="25"/>
      <c r="S941" s="26"/>
      <c r="T941" s="27"/>
      <c r="U941" s="27"/>
      <c r="V941" s="28"/>
    </row>
    <row r="942" spans="1:22" s="34" customFormat="1" ht="14.25" thickBot="1" x14ac:dyDescent="0.3">
      <c r="A942" s="58"/>
      <c r="B942" s="59"/>
      <c r="C942" s="59"/>
      <c r="D942" s="59"/>
      <c r="E942" s="59"/>
      <c r="F942" s="60"/>
      <c r="G942" s="60"/>
      <c r="H942" s="60"/>
      <c r="I942" s="60"/>
      <c r="J942" s="60"/>
      <c r="K942" s="60"/>
      <c r="L942" s="59"/>
      <c r="M942" s="59"/>
      <c r="N942" s="59"/>
      <c r="O942" s="59"/>
      <c r="P942" s="59"/>
      <c r="Q942" s="59"/>
      <c r="R942" s="59"/>
      <c r="S942" s="59"/>
      <c r="T942" s="61"/>
      <c r="U942" s="61"/>
      <c r="V942" s="62"/>
    </row>
    <row r="943" spans="1:22" ht="14.25" thickBot="1" x14ac:dyDescent="0.3"/>
    <row r="944" spans="1:22" s="32" customFormat="1" ht="30" customHeight="1" x14ac:dyDescent="0.25">
      <c r="A944" s="154"/>
      <c r="B944" s="155"/>
      <c r="C944" s="155"/>
      <c r="D944" s="156"/>
      <c r="E944" s="163" t="s">
        <v>92</v>
      </c>
      <c r="F944" s="164"/>
      <c r="G944" s="164"/>
      <c r="H944" s="164"/>
      <c r="I944" s="164"/>
      <c r="J944" s="164"/>
      <c r="K944" s="164"/>
      <c r="L944" s="164"/>
      <c r="M944" s="164"/>
      <c r="N944" s="164"/>
      <c r="O944" s="164"/>
      <c r="P944" s="164"/>
      <c r="Q944" s="164"/>
      <c r="R944" s="164"/>
      <c r="S944" s="165"/>
      <c r="T944" s="169" t="s">
        <v>47</v>
      </c>
      <c r="U944" s="170"/>
      <c r="V944" s="171"/>
    </row>
    <row r="945" spans="1:39" s="32" customFormat="1" ht="30" customHeight="1" thickBot="1" x14ac:dyDescent="0.3">
      <c r="A945" s="157"/>
      <c r="B945" s="158"/>
      <c r="C945" s="158"/>
      <c r="D945" s="159"/>
      <c r="E945" s="166"/>
      <c r="F945" s="167"/>
      <c r="G945" s="167"/>
      <c r="H945" s="167"/>
      <c r="I945" s="167"/>
      <c r="J945" s="167"/>
      <c r="K945" s="167"/>
      <c r="L945" s="167"/>
      <c r="M945" s="167"/>
      <c r="N945" s="167"/>
      <c r="O945" s="167"/>
      <c r="P945" s="167"/>
      <c r="Q945" s="167"/>
      <c r="R945" s="167"/>
      <c r="S945" s="168"/>
      <c r="T945" s="172"/>
      <c r="U945" s="173"/>
      <c r="V945" s="174"/>
    </row>
    <row r="946" spans="1:39" s="32" customFormat="1" ht="5.0999999999999996" customHeight="1" thickBot="1" x14ac:dyDescent="0.25">
      <c r="A946" s="157"/>
      <c r="B946" s="158"/>
      <c r="C946" s="158"/>
      <c r="D946" s="159"/>
      <c r="E946" s="175"/>
      <c r="F946" s="176"/>
      <c r="G946" s="176"/>
      <c r="H946" s="176"/>
      <c r="I946" s="176"/>
      <c r="J946" s="176"/>
      <c r="K946" s="176"/>
      <c r="L946" s="176"/>
      <c r="M946" s="176"/>
      <c r="N946" s="176"/>
      <c r="O946" s="176"/>
      <c r="P946" s="176"/>
      <c r="Q946" s="176"/>
      <c r="R946" s="176"/>
      <c r="S946" s="176"/>
      <c r="T946" s="176"/>
      <c r="U946" s="176"/>
      <c r="V946" s="177"/>
    </row>
    <row r="947" spans="1:39" s="32" customFormat="1" ht="24.95" customHeight="1" thickBot="1" x14ac:dyDescent="0.3">
      <c r="A947" s="157"/>
      <c r="B947" s="158"/>
      <c r="C947" s="158"/>
      <c r="D947" s="159"/>
      <c r="E947" s="178" t="s">
        <v>48</v>
      </c>
      <c r="F947" s="179"/>
      <c r="G947" s="179"/>
      <c r="H947" s="179"/>
      <c r="I947" s="179"/>
      <c r="J947" s="179"/>
      <c r="K947" s="179"/>
      <c r="L947" s="179"/>
      <c r="M947" s="179"/>
      <c r="N947" s="179"/>
      <c r="O947" s="179"/>
      <c r="P947" s="179"/>
      <c r="Q947" s="179"/>
      <c r="R947" s="179"/>
      <c r="S947" s="179"/>
      <c r="T947" s="179"/>
      <c r="U947" s="179"/>
      <c r="V947" s="180"/>
    </row>
    <row r="948" spans="1:39" s="32" customFormat="1" ht="5.0999999999999996" customHeight="1" thickBot="1" x14ac:dyDescent="0.3">
      <c r="A948" s="160"/>
      <c r="B948" s="161"/>
      <c r="C948" s="161"/>
      <c r="D948" s="162"/>
      <c r="E948" s="181"/>
      <c r="F948" s="182"/>
      <c r="G948" s="182"/>
      <c r="H948" s="182"/>
      <c r="I948" s="182"/>
      <c r="J948" s="182"/>
      <c r="K948" s="182"/>
      <c r="L948" s="182"/>
      <c r="M948" s="182"/>
      <c r="N948" s="182"/>
      <c r="O948" s="182"/>
      <c r="P948" s="182"/>
      <c r="Q948" s="182"/>
      <c r="R948" s="182"/>
      <c r="S948" s="182"/>
      <c r="T948" s="182"/>
      <c r="U948" s="182"/>
      <c r="V948" s="183"/>
    </row>
    <row r="949" spans="1:39" s="34" customFormat="1" x14ac:dyDescent="0.25">
      <c r="A949" s="211" t="s">
        <v>49</v>
      </c>
      <c r="B949" s="212"/>
      <c r="C949" s="212"/>
      <c r="D949" s="212"/>
      <c r="E949" s="212"/>
      <c r="F949" s="212"/>
      <c r="G949" s="212"/>
      <c r="H949" s="212"/>
      <c r="I949" s="212"/>
      <c r="J949" s="212"/>
      <c r="K949" s="212"/>
      <c r="L949" s="212"/>
      <c r="M949" s="212"/>
      <c r="N949" s="212"/>
      <c r="O949" s="212"/>
      <c r="P949" s="212"/>
      <c r="Q949" s="212"/>
      <c r="R949" s="212"/>
      <c r="S949" s="212"/>
      <c r="T949" s="212"/>
      <c r="U949" s="212"/>
      <c r="V949" s="213"/>
      <c r="AE949" s="35"/>
      <c r="AF949" s="35"/>
      <c r="AG949" s="35"/>
      <c r="AH949" s="35"/>
      <c r="AI949" s="35"/>
      <c r="AJ949" s="35"/>
      <c r="AK949" s="35"/>
      <c r="AL949" s="35"/>
      <c r="AM949" s="35"/>
    </row>
    <row r="950" spans="1:39" s="34" customFormat="1" x14ac:dyDescent="0.25">
      <c r="A950" s="184" t="s">
        <v>50</v>
      </c>
      <c r="B950" s="185"/>
      <c r="C950" s="185"/>
      <c r="D950" s="185"/>
      <c r="E950" s="36" t="s">
        <v>51</v>
      </c>
      <c r="F950" s="37"/>
      <c r="G950" s="37"/>
      <c r="H950" s="37"/>
      <c r="I950" s="37"/>
      <c r="J950" s="186" t="s">
        <v>52</v>
      </c>
      <c r="K950" s="186"/>
      <c r="L950" s="186"/>
      <c r="M950" s="186"/>
      <c r="N950" s="186"/>
      <c r="O950" s="186"/>
      <c r="P950" s="186" t="s">
        <v>53</v>
      </c>
      <c r="Q950" s="186"/>
      <c r="R950" s="186"/>
      <c r="S950" s="186"/>
      <c r="T950" s="186"/>
      <c r="U950" s="186"/>
      <c r="V950" s="187"/>
      <c r="AE950" s="35"/>
      <c r="AF950" s="35"/>
      <c r="AG950" s="35"/>
      <c r="AH950" s="35"/>
      <c r="AI950" s="35"/>
      <c r="AJ950" s="35"/>
      <c r="AK950" s="35"/>
      <c r="AL950" s="35"/>
      <c r="AM950" s="35"/>
    </row>
    <row r="951" spans="1:39" s="34" customFormat="1" ht="30.75" customHeight="1" x14ac:dyDescent="0.25">
      <c r="A951" s="188" t="s">
        <v>54</v>
      </c>
      <c r="B951" s="189"/>
      <c r="C951" s="189"/>
      <c r="D951" s="190"/>
      <c r="E951" s="191" t="s">
        <v>24</v>
      </c>
      <c r="F951" s="191"/>
      <c r="G951" s="191"/>
      <c r="H951" s="191"/>
      <c r="I951" s="191"/>
      <c r="J951" s="191"/>
      <c r="K951" s="191"/>
      <c r="L951" s="191"/>
      <c r="M951" s="191"/>
      <c r="N951" s="191"/>
      <c r="O951" s="191"/>
      <c r="P951" s="191"/>
      <c r="Q951" s="191"/>
      <c r="R951" s="191"/>
      <c r="S951" s="191"/>
      <c r="T951" s="191"/>
      <c r="U951" s="191"/>
      <c r="V951" s="192"/>
    </row>
    <row r="952" spans="1:39" s="34" customFormat="1" x14ac:dyDescent="0.25">
      <c r="A952" s="193" t="s">
        <v>55</v>
      </c>
      <c r="B952" s="194"/>
      <c r="C952" s="194"/>
      <c r="D952" s="194"/>
      <c r="E952" s="195"/>
      <c r="F952" s="195"/>
      <c r="G952" s="195"/>
      <c r="H952" s="195"/>
      <c r="I952" s="195"/>
      <c r="J952" s="195"/>
      <c r="K952" s="195"/>
      <c r="L952" s="195"/>
      <c r="M952" s="195"/>
      <c r="N952" s="195"/>
      <c r="O952" s="195"/>
      <c r="P952" s="195"/>
      <c r="Q952" s="195"/>
      <c r="R952" s="195"/>
      <c r="S952" s="195"/>
      <c r="T952" s="195"/>
      <c r="U952" s="195"/>
      <c r="V952" s="196"/>
    </row>
    <row r="953" spans="1:39" s="34" customFormat="1" x14ac:dyDescent="0.25">
      <c r="A953" s="193" t="s">
        <v>56</v>
      </c>
      <c r="B953" s="194"/>
      <c r="C953" s="194"/>
      <c r="D953" s="194"/>
      <c r="E953" s="195"/>
      <c r="F953" s="195"/>
      <c r="G953" s="195"/>
      <c r="H953" s="195"/>
      <c r="I953" s="195"/>
      <c r="J953" s="195"/>
      <c r="K953" s="195"/>
      <c r="L953" s="195"/>
      <c r="M953" s="195"/>
      <c r="N953" s="195"/>
      <c r="O953" s="195"/>
      <c r="P953" s="195"/>
      <c r="Q953" s="195"/>
      <c r="R953" s="195"/>
      <c r="S953" s="195"/>
      <c r="T953" s="195"/>
      <c r="U953" s="195"/>
      <c r="V953" s="196"/>
    </row>
    <row r="954" spans="1:39" s="34" customFormat="1" x14ac:dyDescent="0.25">
      <c r="A954" s="193" t="s">
        <v>57</v>
      </c>
      <c r="B954" s="194"/>
      <c r="C954" s="194"/>
      <c r="D954" s="194"/>
      <c r="E954" s="195"/>
      <c r="F954" s="195"/>
      <c r="G954" s="195"/>
      <c r="H954" s="195"/>
      <c r="I954" s="195"/>
      <c r="J954" s="195"/>
      <c r="K954" s="195"/>
      <c r="L954" s="195"/>
      <c r="M954" s="195"/>
      <c r="N954" s="195"/>
      <c r="O954" s="195"/>
      <c r="P954" s="195"/>
      <c r="Q954" s="195"/>
      <c r="R954" s="195"/>
      <c r="S954" s="195"/>
      <c r="T954" s="195"/>
      <c r="U954" s="195"/>
      <c r="V954" s="196"/>
    </row>
    <row r="955" spans="1:39" s="34" customFormat="1" x14ac:dyDescent="0.25">
      <c r="A955" s="38"/>
      <c r="B955" s="39"/>
      <c r="C955" s="39"/>
      <c r="D955" s="40"/>
      <c r="E955" s="40"/>
      <c r="F955" s="40"/>
      <c r="G955" s="40"/>
      <c r="H955" s="40"/>
      <c r="I955" s="40"/>
      <c r="J955" s="40"/>
      <c r="K955" s="40"/>
      <c r="L955" s="40"/>
      <c r="M955" s="40"/>
      <c r="N955" s="40"/>
      <c r="O955" s="40"/>
      <c r="P955" s="40"/>
      <c r="Q955" s="40"/>
      <c r="R955" s="40"/>
      <c r="S955" s="40"/>
      <c r="T955" s="27"/>
      <c r="U955" s="27"/>
      <c r="V955" s="28"/>
    </row>
    <row r="956" spans="1:39" s="34" customFormat="1" x14ac:dyDescent="0.25">
      <c r="A956" s="150" t="s">
        <v>58</v>
      </c>
      <c r="B956" s="151"/>
      <c r="C956" s="151"/>
      <c r="D956" s="151"/>
      <c r="E956" s="151"/>
      <c r="F956" s="151"/>
      <c r="G956" s="151"/>
      <c r="H956" s="151"/>
      <c r="I956" s="151"/>
      <c r="J956" s="151"/>
      <c r="K956" s="151"/>
      <c r="L956" s="151"/>
      <c r="M956" s="151"/>
      <c r="N956" s="151"/>
      <c r="O956" s="151"/>
      <c r="P956" s="151"/>
      <c r="Q956" s="151"/>
      <c r="R956" s="151"/>
      <c r="S956" s="151"/>
      <c r="T956" s="151"/>
      <c r="U956" s="151"/>
      <c r="V956" s="197"/>
    </row>
    <row r="957" spans="1:39" s="34" customFormat="1" x14ac:dyDescent="0.25">
      <c r="A957" s="198" t="s">
        <v>59</v>
      </c>
      <c r="B957" s="199"/>
      <c r="C957" s="199" t="s">
        <v>60</v>
      </c>
      <c r="D957" s="199"/>
      <c r="E957" s="199"/>
      <c r="F957" s="199"/>
      <c r="G957" s="199"/>
      <c r="H957" s="199"/>
      <c r="I957" s="199"/>
      <c r="J957" s="199"/>
      <c r="K957" s="199"/>
      <c r="L957" s="199"/>
      <c r="M957" s="199"/>
      <c r="N957" s="199"/>
      <c r="O957" s="199"/>
      <c r="P957" s="199"/>
      <c r="Q957" s="199"/>
      <c r="R957" s="199" t="s">
        <v>61</v>
      </c>
      <c r="S957" s="199"/>
      <c r="T957" s="200" t="s">
        <v>62</v>
      </c>
      <c r="U957" s="200"/>
      <c r="V957" s="201"/>
    </row>
    <row r="958" spans="1:39" s="34" customFormat="1" ht="16.5" customHeight="1" x14ac:dyDescent="0.25">
      <c r="A958" s="202">
        <v>7.11</v>
      </c>
      <c r="B958" s="203"/>
      <c r="C958" s="204" t="s">
        <v>180</v>
      </c>
      <c r="D958" s="205"/>
      <c r="E958" s="205"/>
      <c r="F958" s="205"/>
      <c r="G958" s="205"/>
      <c r="H958" s="205"/>
      <c r="I958" s="205"/>
      <c r="J958" s="205"/>
      <c r="K958" s="205"/>
      <c r="L958" s="205"/>
      <c r="M958" s="205"/>
      <c r="N958" s="205"/>
      <c r="O958" s="205"/>
      <c r="P958" s="205"/>
      <c r="Q958" s="205"/>
      <c r="R958" s="205" t="s">
        <v>106</v>
      </c>
      <c r="S958" s="205"/>
      <c r="T958" s="206">
        <f>+'OFERTA ECONOMICA'!C106</f>
        <v>8</v>
      </c>
      <c r="U958" s="206"/>
      <c r="V958" s="207"/>
    </row>
    <row r="959" spans="1:39" s="34" customFormat="1" x14ac:dyDescent="0.25">
      <c r="A959" s="41"/>
      <c r="B959" s="40"/>
      <c r="C959" s="40"/>
      <c r="D959" s="40"/>
      <c r="E959" s="40"/>
      <c r="F959" s="40"/>
      <c r="G959" s="40"/>
      <c r="H959" s="40"/>
      <c r="I959" s="40"/>
      <c r="J959" s="40"/>
      <c r="K959" s="40"/>
      <c r="L959" s="40"/>
      <c r="M959" s="40"/>
      <c r="N959" s="40"/>
      <c r="O959" s="40"/>
      <c r="P959" s="40"/>
      <c r="Q959" s="40"/>
      <c r="R959" s="40"/>
      <c r="S959" s="40"/>
      <c r="T959" s="27"/>
      <c r="U959" s="27"/>
      <c r="V959" s="28"/>
    </row>
    <row r="960" spans="1:39" s="34" customFormat="1" x14ac:dyDescent="0.25">
      <c r="A960" s="145" t="s">
        <v>64</v>
      </c>
      <c r="B960" s="146"/>
      <c r="C960" s="146"/>
      <c r="D960" s="146"/>
      <c r="E960" s="146"/>
      <c r="F960" s="146"/>
      <c r="G960" s="146"/>
      <c r="H960" s="146"/>
      <c r="I960" s="146"/>
      <c r="J960" s="146"/>
      <c r="K960" s="146"/>
      <c r="L960" s="146"/>
      <c r="M960" s="146"/>
      <c r="N960" s="146"/>
      <c r="O960" s="146"/>
      <c r="P960" s="146"/>
      <c r="Q960" s="146"/>
      <c r="R960" s="146"/>
      <c r="S960" s="146"/>
      <c r="T960" s="146"/>
      <c r="U960" s="146"/>
      <c r="V960" s="147"/>
    </row>
    <row r="961" spans="1:22" s="34" customFormat="1" x14ac:dyDescent="0.25">
      <c r="A961" s="132" t="s">
        <v>60</v>
      </c>
      <c r="B961" s="133"/>
      <c r="C961" s="133"/>
      <c r="D961" s="133"/>
      <c r="E961" s="133"/>
      <c r="F961" s="133"/>
      <c r="G961" s="133"/>
      <c r="H961" s="133" t="s">
        <v>65</v>
      </c>
      <c r="I961" s="133"/>
      <c r="J961" s="133"/>
      <c r="K961" s="133" t="s">
        <v>66</v>
      </c>
      <c r="L961" s="133"/>
      <c r="M961" s="133"/>
      <c r="N961" s="133"/>
      <c r="O961" s="133" t="s">
        <v>67</v>
      </c>
      <c r="P961" s="133"/>
      <c r="Q961" s="133"/>
      <c r="R961" s="133" t="s">
        <v>68</v>
      </c>
      <c r="S961" s="133"/>
      <c r="T961" s="134" t="s">
        <v>69</v>
      </c>
      <c r="U961" s="134"/>
      <c r="V961" s="135"/>
    </row>
    <row r="962" spans="1:22" s="34" customFormat="1" x14ac:dyDescent="0.25">
      <c r="A962" s="132"/>
      <c r="B962" s="133"/>
      <c r="C962" s="133"/>
      <c r="D962" s="133"/>
      <c r="E962" s="133"/>
      <c r="F962" s="133"/>
      <c r="G962" s="133"/>
      <c r="H962" s="133"/>
      <c r="I962" s="133"/>
      <c r="J962" s="133"/>
      <c r="K962" s="133"/>
      <c r="L962" s="133"/>
      <c r="M962" s="133"/>
      <c r="N962" s="133"/>
      <c r="O962" s="153"/>
      <c r="P962" s="153"/>
      <c r="Q962" s="153"/>
      <c r="R962" s="133"/>
      <c r="S962" s="133"/>
      <c r="T962" s="134"/>
      <c r="U962" s="134"/>
      <c r="V962" s="135"/>
    </row>
    <row r="963" spans="1:22" s="34" customFormat="1" x14ac:dyDescent="0.25">
      <c r="A963" s="132" t="s">
        <v>70</v>
      </c>
      <c r="B963" s="133"/>
      <c r="C963" s="133"/>
      <c r="D963" s="133"/>
      <c r="E963" s="133"/>
      <c r="F963" s="133"/>
      <c r="G963" s="133"/>
      <c r="H963" s="133"/>
      <c r="I963" s="133"/>
      <c r="J963" s="133"/>
      <c r="K963" s="133"/>
      <c r="L963" s="133"/>
      <c r="M963" s="133"/>
      <c r="N963" s="133"/>
      <c r="O963" s="153"/>
      <c r="P963" s="153"/>
      <c r="Q963" s="153"/>
      <c r="R963" s="209">
        <v>0.03</v>
      </c>
      <c r="S963" s="210"/>
      <c r="T963" s="134">
        <f>+R963*T990</f>
        <v>1237.5449999999998</v>
      </c>
      <c r="U963" s="134"/>
      <c r="V963" s="135"/>
    </row>
    <row r="964" spans="1:22" s="34" customFormat="1" x14ac:dyDescent="0.25">
      <c r="A964" s="132"/>
      <c r="B964" s="133"/>
      <c r="C964" s="133"/>
      <c r="D964" s="133"/>
      <c r="E964" s="133"/>
      <c r="F964" s="133"/>
      <c r="G964" s="133"/>
      <c r="H964" s="133"/>
      <c r="I964" s="133"/>
      <c r="J964" s="133"/>
      <c r="K964" s="133"/>
      <c r="L964" s="133"/>
      <c r="M964" s="133"/>
      <c r="N964" s="133"/>
      <c r="O964" s="133"/>
      <c r="P964" s="133"/>
      <c r="Q964" s="133"/>
      <c r="R964" s="133"/>
      <c r="S964" s="133"/>
      <c r="T964" s="134"/>
      <c r="U964" s="134"/>
      <c r="V964" s="135"/>
    </row>
    <row r="965" spans="1:22" s="34" customFormat="1" x14ac:dyDescent="0.25">
      <c r="A965" s="136" t="s">
        <v>71</v>
      </c>
      <c r="B965" s="137"/>
      <c r="C965" s="137"/>
      <c r="D965" s="137"/>
      <c r="E965" s="137"/>
      <c r="F965" s="137"/>
      <c r="G965" s="137"/>
      <c r="H965" s="137"/>
      <c r="I965" s="137"/>
      <c r="J965" s="137"/>
      <c r="K965" s="137"/>
      <c r="L965" s="137"/>
      <c r="M965" s="137"/>
      <c r="N965" s="137"/>
      <c r="O965" s="137"/>
      <c r="P965" s="137"/>
      <c r="Q965" s="137"/>
      <c r="R965" s="137"/>
      <c r="S965" s="137"/>
      <c r="T965" s="134">
        <f>+T963+T962</f>
        <v>1237.5449999999998</v>
      </c>
      <c r="U965" s="134"/>
      <c r="V965" s="135"/>
    </row>
    <row r="966" spans="1:22" s="34" customFormat="1" x14ac:dyDescent="0.25">
      <c r="A966" s="19"/>
      <c r="B966" s="20"/>
      <c r="C966" s="20"/>
      <c r="D966" s="20"/>
      <c r="E966" s="20"/>
      <c r="F966" s="20"/>
      <c r="G966" s="20"/>
      <c r="H966" s="20"/>
      <c r="I966" s="20"/>
      <c r="J966" s="20"/>
      <c r="K966" s="20"/>
      <c r="L966" s="20"/>
      <c r="M966" s="20"/>
      <c r="N966" s="20"/>
      <c r="O966" s="20"/>
      <c r="P966" s="20"/>
      <c r="Q966" s="20"/>
      <c r="R966" s="20"/>
      <c r="S966" s="21"/>
      <c r="T966" s="22"/>
      <c r="U966" s="22"/>
      <c r="V966" s="23"/>
    </row>
    <row r="967" spans="1:22" s="34" customFormat="1" x14ac:dyDescent="0.25">
      <c r="A967" s="145" t="s">
        <v>72</v>
      </c>
      <c r="B967" s="146"/>
      <c r="C967" s="146"/>
      <c r="D967" s="146"/>
      <c r="E967" s="146"/>
      <c r="F967" s="146"/>
      <c r="G967" s="146"/>
      <c r="H967" s="146"/>
      <c r="I967" s="146"/>
      <c r="J967" s="146"/>
      <c r="K967" s="146"/>
      <c r="L967" s="146"/>
      <c r="M967" s="146"/>
      <c r="N967" s="146"/>
      <c r="O967" s="146"/>
      <c r="P967" s="146"/>
      <c r="Q967" s="146"/>
      <c r="R967" s="146"/>
      <c r="S967" s="146"/>
      <c r="T967" s="146"/>
      <c r="U967" s="146"/>
      <c r="V967" s="147"/>
    </row>
    <row r="968" spans="1:22" s="34" customFormat="1" x14ac:dyDescent="0.25">
      <c r="A968" s="132" t="s">
        <v>60</v>
      </c>
      <c r="B968" s="133"/>
      <c r="C968" s="133"/>
      <c r="D968" s="133"/>
      <c r="E968" s="133"/>
      <c r="F968" s="133"/>
      <c r="G968" s="133"/>
      <c r="H968" s="133"/>
      <c r="I968" s="133"/>
      <c r="J968" s="133"/>
      <c r="K968" s="133"/>
      <c r="L968" s="133"/>
      <c r="M968" s="133" t="s">
        <v>61</v>
      </c>
      <c r="N968" s="133"/>
      <c r="O968" s="133" t="s">
        <v>62</v>
      </c>
      <c r="P968" s="133"/>
      <c r="Q968" s="133" t="s">
        <v>73</v>
      </c>
      <c r="R968" s="133"/>
      <c r="S968" s="133"/>
      <c r="T968" s="134" t="s">
        <v>74</v>
      </c>
      <c r="U968" s="134"/>
      <c r="V968" s="135"/>
    </row>
    <row r="969" spans="1:22" s="34" customFormat="1" x14ac:dyDescent="0.25">
      <c r="A969" s="132" t="s">
        <v>181</v>
      </c>
      <c r="B969" s="133"/>
      <c r="C969" s="133"/>
      <c r="D969" s="133"/>
      <c r="E969" s="133"/>
      <c r="F969" s="133"/>
      <c r="G969" s="133"/>
      <c r="H969" s="133"/>
      <c r="I969" s="133"/>
      <c r="J969" s="133"/>
      <c r="K969" s="133"/>
      <c r="L969" s="133"/>
      <c r="M969" s="133" t="s">
        <v>106</v>
      </c>
      <c r="N969" s="133"/>
      <c r="O969" s="133">
        <v>2</v>
      </c>
      <c r="P969" s="133"/>
      <c r="Q969" s="134">
        <v>308</v>
      </c>
      <c r="R969" s="134"/>
      <c r="S969" s="134"/>
      <c r="T969" s="134">
        <f t="shared" ref="T969:T978" si="1">+Q969*O969</f>
        <v>616</v>
      </c>
      <c r="U969" s="134"/>
      <c r="V969" s="135"/>
    </row>
    <row r="970" spans="1:22" s="34" customFormat="1" x14ac:dyDescent="0.25">
      <c r="A970" s="132" t="s">
        <v>182</v>
      </c>
      <c r="B970" s="133"/>
      <c r="C970" s="133"/>
      <c r="D970" s="133"/>
      <c r="E970" s="133"/>
      <c r="F970" s="133"/>
      <c r="G970" s="133"/>
      <c r="H970" s="133"/>
      <c r="I970" s="133"/>
      <c r="J970" s="133"/>
      <c r="K970" s="133"/>
      <c r="L970" s="133"/>
      <c r="M970" s="133" t="s">
        <v>189</v>
      </c>
      <c r="N970" s="133"/>
      <c r="O970" s="133">
        <v>4</v>
      </c>
      <c r="P970" s="133"/>
      <c r="Q970" s="134">
        <v>1980</v>
      </c>
      <c r="R970" s="134"/>
      <c r="S970" s="134"/>
      <c r="T970" s="134">
        <f t="shared" si="1"/>
        <v>7920</v>
      </c>
      <c r="U970" s="134"/>
      <c r="V970" s="135"/>
    </row>
    <row r="971" spans="1:22" s="34" customFormat="1" x14ac:dyDescent="0.25">
      <c r="A971" s="132" t="s">
        <v>183</v>
      </c>
      <c r="B971" s="133"/>
      <c r="C971" s="133"/>
      <c r="D971" s="133"/>
      <c r="E971" s="133"/>
      <c r="F971" s="133"/>
      <c r="G971" s="133"/>
      <c r="H971" s="133"/>
      <c r="I971" s="133"/>
      <c r="J971" s="133"/>
      <c r="K971" s="133"/>
      <c r="L971" s="133"/>
      <c r="M971" s="133" t="s">
        <v>189</v>
      </c>
      <c r="N971" s="133"/>
      <c r="O971" s="133">
        <v>12</v>
      </c>
      <c r="P971" s="133"/>
      <c r="Q971" s="134">
        <f>33444/12</f>
        <v>2787</v>
      </c>
      <c r="R971" s="134"/>
      <c r="S971" s="134"/>
      <c r="T971" s="134">
        <f t="shared" si="1"/>
        <v>33444</v>
      </c>
      <c r="U971" s="134"/>
      <c r="V971" s="135"/>
    </row>
    <row r="972" spans="1:22" s="34" customFormat="1" x14ac:dyDescent="0.25">
      <c r="A972" s="132" t="s">
        <v>184</v>
      </c>
      <c r="B972" s="133"/>
      <c r="C972" s="133"/>
      <c r="D972" s="133"/>
      <c r="E972" s="133"/>
      <c r="F972" s="133"/>
      <c r="G972" s="133"/>
      <c r="H972" s="133"/>
      <c r="I972" s="133"/>
      <c r="J972" s="133"/>
      <c r="K972" s="133"/>
      <c r="L972" s="133"/>
      <c r="M972" s="133" t="s">
        <v>106</v>
      </c>
      <c r="N972" s="133"/>
      <c r="O972" s="133">
        <v>1</v>
      </c>
      <c r="P972" s="133"/>
      <c r="Q972" s="134">
        <v>11900</v>
      </c>
      <c r="R972" s="134"/>
      <c r="S972" s="134"/>
      <c r="T972" s="134">
        <f t="shared" si="1"/>
        <v>11900</v>
      </c>
      <c r="U972" s="134"/>
      <c r="V972" s="135"/>
    </row>
    <row r="973" spans="1:22" s="34" customFormat="1" x14ac:dyDescent="0.25">
      <c r="A973" s="132" t="s">
        <v>185</v>
      </c>
      <c r="B973" s="133"/>
      <c r="C973" s="133"/>
      <c r="D973" s="133"/>
      <c r="E973" s="133"/>
      <c r="F973" s="133"/>
      <c r="G973" s="133"/>
      <c r="H973" s="133"/>
      <c r="I973" s="133"/>
      <c r="J973" s="133"/>
      <c r="K973" s="133"/>
      <c r="L973" s="133"/>
      <c r="M973" s="133" t="s">
        <v>106</v>
      </c>
      <c r="N973" s="133"/>
      <c r="O973" s="133">
        <v>0.05</v>
      </c>
      <c r="P973" s="133"/>
      <c r="Q973" s="134">
        <f>645/0.05</f>
        <v>12900</v>
      </c>
      <c r="R973" s="134"/>
      <c r="S973" s="134"/>
      <c r="T973" s="134">
        <f t="shared" si="1"/>
        <v>645</v>
      </c>
      <c r="U973" s="134"/>
      <c r="V973" s="135"/>
    </row>
    <row r="974" spans="1:22" s="34" customFormat="1" x14ac:dyDescent="0.25">
      <c r="A974" s="132" t="s">
        <v>186</v>
      </c>
      <c r="B974" s="133"/>
      <c r="C974" s="133"/>
      <c r="D974" s="133"/>
      <c r="E974" s="133"/>
      <c r="F974" s="133"/>
      <c r="G974" s="133"/>
      <c r="H974" s="133"/>
      <c r="I974" s="133"/>
      <c r="J974" s="133"/>
      <c r="K974" s="133"/>
      <c r="L974" s="133"/>
      <c r="M974" s="133" t="s">
        <v>106</v>
      </c>
      <c r="N974" s="133"/>
      <c r="O974" s="133">
        <v>3</v>
      </c>
      <c r="P974" s="133"/>
      <c r="Q974" s="134">
        <v>2350</v>
      </c>
      <c r="R974" s="134"/>
      <c r="S974" s="134"/>
      <c r="T974" s="134">
        <f t="shared" si="1"/>
        <v>7050</v>
      </c>
      <c r="U974" s="134"/>
      <c r="V974" s="135"/>
    </row>
    <row r="975" spans="1:22" s="34" customFormat="1" x14ac:dyDescent="0.25">
      <c r="A975" s="132" t="s">
        <v>187</v>
      </c>
      <c r="B975" s="133"/>
      <c r="C975" s="133"/>
      <c r="D975" s="133"/>
      <c r="E975" s="133"/>
      <c r="F975" s="133"/>
      <c r="G975" s="133"/>
      <c r="H975" s="133"/>
      <c r="I975" s="133"/>
      <c r="J975" s="133"/>
      <c r="K975" s="133"/>
      <c r="L975" s="133"/>
      <c r="M975" s="133" t="s">
        <v>106</v>
      </c>
      <c r="N975" s="133"/>
      <c r="O975" s="133">
        <v>0.01</v>
      </c>
      <c r="P975" s="133"/>
      <c r="Q975" s="134">
        <f>549/0.01</f>
        <v>54900</v>
      </c>
      <c r="R975" s="134"/>
      <c r="S975" s="134"/>
      <c r="T975" s="134">
        <f t="shared" si="1"/>
        <v>549</v>
      </c>
      <c r="U975" s="134"/>
      <c r="V975" s="135"/>
    </row>
    <row r="976" spans="1:22" s="34" customFormat="1" x14ac:dyDescent="0.25">
      <c r="A976" s="132" t="s">
        <v>188</v>
      </c>
      <c r="B976" s="133"/>
      <c r="C976" s="133"/>
      <c r="D976" s="133"/>
      <c r="E976" s="133"/>
      <c r="F976" s="133"/>
      <c r="G976" s="133"/>
      <c r="H976" s="133"/>
      <c r="I976" s="133"/>
      <c r="J976" s="133"/>
      <c r="K976" s="133"/>
      <c r="L976" s="133"/>
      <c r="M976" s="133" t="s">
        <v>106</v>
      </c>
      <c r="N976" s="133"/>
      <c r="O976" s="133">
        <v>0.01</v>
      </c>
      <c r="P976" s="133"/>
      <c r="Q976" s="134">
        <f>479/0.01</f>
        <v>47900</v>
      </c>
      <c r="R976" s="134"/>
      <c r="S976" s="134"/>
      <c r="T976" s="134">
        <f t="shared" si="1"/>
        <v>479</v>
      </c>
      <c r="U976" s="134"/>
      <c r="V976" s="135"/>
    </row>
    <row r="977" spans="1:22" s="34" customFormat="1" x14ac:dyDescent="0.25">
      <c r="A977" s="132" t="s">
        <v>190</v>
      </c>
      <c r="B977" s="133"/>
      <c r="C977" s="133"/>
      <c r="D977" s="133"/>
      <c r="E977" s="133"/>
      <c r="F977" s="133"/>
      <c r="G977" s="133"/>
      <c r="H977" s="133"/>
      <c r="I977" s="133"/>
      <c r="J977" s="133"/>
      <c r="K977" s="133"/>
      <c r="L977" s="133"/>
      <c r="M977" s="133" t="s">
        <v>106</v>
      </c>
      <c r="N977" s="133"/>
      <c r="O977" s="133">
        <v>1</v>
      </c>
      <c r="P977" s="133"/>
      <c r="Q977" s="134">
        <v>6289.72</v>
      </c>
      <c r="R977" s="134"/>
      <c r="S977" s="134"/>
      <c r="T977" s="134">
        <f t="shared" si="1"/>
        <v>6289.72</v>
      </c>
      <c r="U977" s="134"/>
      <c r="V977" s="135"/>
    </row>
    <row r="978" spans="1:22" s="34" customFormat="1" x14ac:dyDescent="0.25">
      <c r="A978" s="132" t="s">
        <v>191</v>
      </c>
      <c r="B978" s="133"/>
      <c r="C978" s="133"/>
      <c r="D978" s="133"/>
      <c r="E978" s="133"/>
      <c r="F978" s="133"/>
      <c r="G978" s="133"/>
      <c r="H978" s="133"/>
      <c r="I978" s="133"/>
      <c r="J978" s="133"/>
      <c r="K978" s="133"/>
      <c r="L978" s="133"/>
      <c r="M978" s="133" t="s">
        <v>192</v>
      </c>
      <c r="N978" s="133"/>
      <c r="O978" s="133">
        <v>3.65</v>
      </c>
      <c r="P978" s="133"/>
      <c r="Q978" s="134">
        <f>6055.5/3</f>
        <v>2018.5</v>
      </c>
      <c r="R978" s="134"/>
      <c r="S978" s="134"/>
      <c r="T978" s="134">
        <f t="shared" si="1"/>
        <v>7367.5249999999996</v>
      </c>
      <c r="U978" s="134"/>
      <c r="V978" s="135"/>
    </row>
    <row r="979" spans="1:22" s="34" customFormat="1" x14ac:dyDescent="0.25">
      <c r="A979" s="136" t="s">
        <v>71</v>
      </c>
      <c r="B979" s="137"/>
      <c r="C979" s="137"/>
      <c r="D979" s="137"/>
      <c r="E979" s="137"/>
      <c r="F979" s="137"/>
      <c r="G979" s="137"/>
      <c r="H979" s="137"/>
      <c r="I979" s="137"/>
      <c r="J979" s="137"/>
      <c r="K979" s="137"/>
      <c r="L979" s="137"/>
      <c r="M979" s="137"/>
      <c r="N979" s="137"/>
      <c r="O979" s="137"/>
      <c r="P979" s="137"/>
      <c r="Q979" s="137"/>
      <c r="R979" s="137"/>
      <c r="S979" s="137"/>
      <c r="T979" s="134">
        <f>+SUM(T969:V978)</f>
        <v>76260.244999999995</v>
      </c>
      <c r="U979" s="134"/>
      <c r="V979" s="135"/>
    </row>
    <row r="980" spans="1:22" s="34" customFormat="1" x14ac:dyDescent="0.25">
      <c r="A980" s="19"/>
      <c r="B980" s="20"/>
      <c r="C980" s="20"/>
      <c r="D980" s="20"/>
      <c r="E980" s="20"/>
      <c r="F980" s="20"/>
      <c r="G980" s="20"/>
      <c r="H980" s="20"/>
      <c r="I980" s="20"/>
      <c r="J980" s="20"/>
      <c r="K980" s="20"/>
      <c r="L980" s="20"/>
      <c r="M980" s="20"/>
      <c r="N980" s="20"/>
      <c r="O980" s="20"/>
      <c r="P980" s="20"/>
      <c r="Q980" s="20"/>
      <c r="R980" s="20"/>
      <c r="S980" s="21"/>
      <c r="T980" s="22"/>
      <c r="U980" s="22"/>
      <c r="V980" s="23"/>
    </row>
    <row r="981" spans="1:22" s="34" customFormat="1" x14ac:dyDescent="0.25">
      <c r="A981" s="145" t="s">
        <v>75</v>
      </c>
      <c r="B981" s="146"/>
      <c r="C981" s="146"/>
      <c r="D981" s="146"/>
      <c r="E981" s="146"/>
      <c r="F981" s="146"/>
      <c r="G981" s="146"/>
      <c r="H981" s="146"/>
      <c r="I981" s="146"/>
      <c r="J981" s="146"/>
      <c r="K981" s="146"/>
      <c r="L981" s="146"/>
      <c r="M981" s="146"/>
      <c r="N981" s="146"/>
      <c r="O981" s="146"/>
      <c r="P981" s="146"/>
      <c r="Q981" s="146"/>
      <c r="R981" s="146"/>
      <c r="S981" s="146"/>
      <c r="T981" s="146"/>
      <c r="U981" s="146"/>
      <c r="V981" s="147"/>
    </row>
    <row r="982" spans="1:22" s="34" customFormat="1" x14ac:dyDescent="0.25">
      <c r="A982" s="132" t="s">
        <v>76</v>
      </c>
      <c r="B982" s="133"/>
      <c r="C982" s="133"/>
      <c r="D982" s="133"/>
      <c r="E982" s="133"/>
      <c r="F982" s="133"/>
      <c r="G982" s="133"/>
      <c r="H982" s="133"/>
      <c r="I982" s="133"/>
      <c r="J982" s="133"/>
      <c r="K982" s="133" t="s">
        <v>77</v>
      </c>
      <c r="L982" s="133"/>
      <c r="M982" s="133" t="s">
        <v>78</v>
      </c>
      <c r="N982" s="133"/>
      <c r="O982" s="133" t="s">
        <v>79</v>
      </c>
      <c r="P982" s="133"/>
      <c r="Q982" s="133"/>
      <c r="R982" s="133" t="s">
        <v>80</v>
      </c>
      <c r="S982" s="133"/>
      <c r="T982" s="134" t="s">
        <v>69</v>
      </c>
      <c r="U982" s="134"/>
      <c r="V982" s="135"/>
    </row>
    <row r="983" spans="1:22" s="34" customFormat="1" x14ac:dyDescent="0.25">
      <c r="A983" s="132"/>
      <c r="B983" s="133"/>
      <c r="C983" s="133"/>
      <c r="D983" s="133"/>
      <c r="E983" s="133"/>
      <c r="F983" s="133"/>
      <c r="G983" s="133"/>
      <c r="H983" s="133"/>
      <c r="I983" s="133"/>
      <c r="J983" s="133"/>
      <c r="K983" s="133"/>
      <c r="L983" s="133"/>
      <c r="M983" s="133"/>
      <c r="N983" s="133"/>
      <c r="O983" s="133"/>
      <c r="P983" s="133"/>
      <c r="Q983" s="133"/>
      <c r="R983" s="133"/>
      <c r="S983" s="133"/>
      <c r="T983" s="134"/>
      <c r="U983" s="134"/>
      <c r="V983" s="135"/>
    </row>
    <row r="984" spans="1:22" s="34" customFormat="1" x14ac:dyDescent="0.25">
      <c r="A984" s="132"/>
      <c r="B984" s="133"/>
      <c r="C984" s="133"/>
      <c r="D984" s="133"/>
      <c r="E984" s="133"/>
      <c r="F984" s="133"/>
      <c r="G984" s="133"/>
      <c r="H984" s="133"/>
      <c r="I984" s="133"/>
      <c r="J984" s="133"/>
      <c r="K984" s="133"/>
      <c r="L984" s="133"/>
      <c r="M984" s="133"/>
      <c r="N984" s="133"/>
      <c r="O984" s="133"/>
      <c r="P984" s="133"/>
      <c r="Q984" s="133"/>
      <c r="R984" s="133"/>
      <c r="S984" s="133"/>
      <c r="T984" s="134"/>
      <c r="U984" s="134"/>
      <c r="V984" s="135"/>
    </row>
    <row r="985" spans="1:22" s="34" customFormat="1" x14ac:dyDescent="0.25">
      <c r="A985" s="132"/>
      <c r="B985" s="133"/>
      <c r="C985" s="133"/>
      <c r="D985" s="133"/>
      <c r="E985" s="133"/>
      <c r="F985" s="133"/>
      <c r="G985" s="133"/>
      <c r="H985" s="133"/>
      <c r="I985" s="133"/>
      <c r="J985" s="133"/>
      <c r="K985" s="133"/>
      <c r="L985" s="133"/>
      <c r="M985" s="133"/>
      <c r="N985" s="133"/>
      <c r="O985" s="133"/>
      <c r="P985" s="133"/>
      <c r="Q985" s="133"/>
      <c r="R985" s="133"/>
      <c r="S985" s="133"/>
      <c r="T985" s="134"/>
      <c r="U985" s="134"/>
      <c r="V985" s="135"/>
    </row>
    <row r="986" spans="1:22" s="34" customFormat="1" x14ac:dyDescent="0.25">
      <c r="A986" s="136" t="s">
        <v>71</v>
      </c>
      <c r="B986" s="137"/>
      <c r="C986" s="137"/>
      <c r="D986" s="137"/>
      <c r="E986" s="137"/>
      <c r="F986" s="137"/>
      <c r="G986" s="137"/>
      <c r="H986" s="137"/>
      <c r="I986" s="137"/>
      <c r="J986" s="137"/>
      <c r="K986" s="137"/>
      <c r="L986" s="137"/>
      <c r="M986" s="137"/>
      <c r="N986" s="137"/>
      <c r="O986" s="137"/>
      <c r="P986" s="137"/>
      <c r="Q986" s="137"/>
      <c r="R986" s="137"/>
      <c r="S986" s="137"/>
      <c r="T986" s="134"/>
      <c r="U986" s="134"/>
      <c r="V986" s="135"/>
    </row>
    <row r="987" spans="1:22" s="34" customFormat="1" x14ac:dyDescent="0.25">
      <c r="A987" s="19"/>
      <c r="B987" s="20"/>
      <c r="C987" s="20"/>
      <c r="D987" s="20"/>
      <c r="E987" s="20"/>
      <c r="F987" s="20"/>
      <c r="G987" s="20"/>
      <c r="H987" s="20"/>
      <c r="I987" s="20"/>
      <c r="J987" s="20"/>
      <c r="K987" s="20"/>
      <c r="L987" s="20"/>
      <c r="M987" s="20"/>
      <c r="N987" s="20"/>
      <c r="O987" s="20"/>
      <c r="P987" s="20"/>
      <c r="Q987" s="20"/>
      <c r="R987" s="20"/>
      <c r="S987" s="21"/>
      <c r="T987" s="22"/>
      <c r="U987" s="22"/>
      <c r="V987" s="23"/>
    </row>
    <row r="988" spans="1:22" s="34" customFormat="1" x14ac:dyDescent="0.25">
      <c r="A988" s="145" t="s">
        <v>81</v>
      </c>
      <c r="B988" s="146"/>
      <c r="C988" s="146"/>
      <c r="D988" s="146"/>
      <c r="E988" s="146"/>
      <c r="F988" s="146"/>
      <c r="G988" s="146"/>
      <c r="H988" s="146"/>
      <c r="I988" s="146"/>
      <c r="J988" s="146"/>
      <c r="K988" s="146"/>
      <c r="L988" s="146"/>
      <c r="M988" s="146"/>
      <c r="N988" s="146"/>
      <c r="O988" s="146"/>
      <c r="P988" s="146"/>
      <c r="Q988" s="146"/>
      <c r="R988" s="146"/>
      <c r="S988" s="146"/>
      <c r="T988" s="146"/>
      <c r="U988" s="146"/>
      <c r="V988" s="147"/>
    </row>
    <row r="989" spans="1:22" s="34" customFormat="1" x14ac:dyDescent="0.25">
      <c r="A989" s="132" t="s">
        <v>82</v>
      </c>
      <c r="B989" s="133"/>
      <c r="C989" s="133"/>
      <c r="D989" s="133"/>
      <c r="E989" s="133"/>
      <c r="F989" s="133"/>
      <c r="G989" s="133"/>
      <c r="H989" s="133"/>
      <c r="I989" s="133"/>
      <c r="J989" s="133" t="s">
        <v>83</v>
      </c>
      <c r="K989" s="133"/>
      <c r="L989" s="133" t="s">
        <v>84</v>
      </c>
      <c r="M989" s="133"/>
      <c r="N989" s="133" t="s">
        <v>85</v>
      </c>
      <c r="O989" s="133"/>
      <c r="P989" s="133"/>
      <c r="Q989" s="133" t="s">
        <v>68</v>
      </c>
      <c r="R989" s="133"/>
      <c r="S989" s="133"/>
      <c r="T989" s="134" t="s">
        <v>69</v>
      </c>
      <c r="U989" s="134"/>
      <c r="V989" s="135"/>
    </row>
    <row r="990" spans="1:22" s="34" customFormat="1" x14ac:dyDescent="0.25">
      <c r="A990" s="132" t="str">
        <f>+A928</f>
        <v>HORA CUADRILLA BB - INSTALACIONES</v>
      </c>
      <c r="B990" s="133"/>
      <c r="C990" s="133"/>
      <c r="D990" s="133"/>
      <c r="E990" s="133"/>
      <c r="F990" s="133"/>
      <c r="G990" s="133"/>
      <c r="H990" s="133"/>
      <c r="I990" s="133"/>
      <c r="J990" s="148">
        <f>+J928</f>
        <v>201949.66128765763</v>
      </c>
      <c r="K990" s="133"/>
      <c r="L990" s="149">
        <v>1.8157000000000001</v>
      </c>
      <c r="M990" s="149"/>
      <c r="N990" s="134">
        <f>+(L990*J990)/8</f>
        <v>45834.999999999993</v>
      </c>
      <c r="O990" s="134"/>
      <c r="P990" s="134"/>
      <c r="Q990" s="133">
        <v>0.9</v>
      </c>
      <c r="R990" s="133"/>
      <c r="S990" s="133"/>
      <c r="T990" s="134">
        <f>+Q990*N990</f>
        <v>41251.499999999993</v>
      </c>
      <c r="U990" s="134"/>
      <c r="V990" s="135"/>
    </row>
    <row r="991" spans="1:22" s="34" customFormat="1" x14ac:dyDescent="0.25">
      <c r="A991" s="132"/>
      <c r="B991" s="133"/>
      <c r="C991" s="133"/>
      <c r="D991" s="133"/>
      <c r="E991" s="133"/>
      <c r="F991" s="133"/>
      <c r="G991" s="133"/>
      <c r="H991" s="133"/>
      <c r="I991" s="133"/>
      <c r="J991" s="133"/>
      <c r="K991" s="133"/>
      <c r="L991" s="133"/>
      <c r="M991" s="133"/>
      <c r="N991" s="133"/>
      <c r="O991" s="133"/>
      <c r="P991" s="133"/>
      <c r="Q991" s="133"/>
      <c r="R991" s="133"/>
      <c r="S991" s="133"/>
      <c r="T991" s="134"/>
      <c r="U991" s="134"/>
      <c r="V991" s="135"/>
    </row>
    <row r="992" spans="1:22" s="34" customFormat="1" x14ac:dyDescent="0.25">
      <c r="A992" s="132"/>
      <c r="B992" s="133"/>
      <c r="C992" s="133"/>
      <c r="D992" s="133"/>
      <c r="E992" s="133"/>
      <c r="F992" s="133"/>
      <c r="G992" s="133"/>
      <c r="H992" s="133"/>
      <c r="I992" s="133"/>
      <c r="J992" s="133"/>
      <c r="K992" s="133"/>
      <c r="L992" s="133"/>
      <c r="M992" s="133"/>
      <c r="N992" s="133"/>
      <c r="O992" s="133"/>
      <c r="P992" s="133"/>
      <c r="Q992" s="133"/>
      <c r="R992" s="133"/>
      <c r="S992" s="133"/>
      <c r="T992" s="134"/>
      <c r="U992" s="134"/>
      <c r="V992" s="135"/>
    </row>
    <row r="993" spans="1:22" s="34" customFormat="1" x14ac:dyDescent="0.25">
      <c r="A993" s="136" t="s">
        <v>71</v>
      </c>
      <c r="B993" s="137"/>
      <c r="C993" s="137"/>
      <c r="D993" s="137"/>
      <c r="E993" s="137"/>
      <c r="F993" s="137"/>
      <c r="G993" s="137"/>
      <c r="H993" s="137"/>
      <c r="I993" s="137"/>
      <c r="J993" s="137"/>
      <c r="K993" s="137"/>
      <c r="L993" s="137"/>
      <c r="M993" s="137"/>
      <c r="N993" s="137"/>
      <c r="O993" s="137"/>
      <c r="P993" s="137"/>
      <c r="Q993" s="137"/>
      <c r="R993" s="137"/>
      <c r="S993" s="137"/>
      <c r="T993" s="134">
        <f>+T990</f>
        <v>41251.499999999993</v>
      </c>
      <c r="U993" s="134"/>
      <c r="V993" s="135"/>
    </row>
    <row r="994" spans="1:22" s="43" customFormat="1" x14ac:dyDescent="0.2">
      <c r="A994" s="136" t="s">
        <v>15</v>
      </c>
      <c r="B994" s="137"/>
      <c r="C994" s="137"/>
      <c r="D994" s="137"/>
      <c r="E994" s="137"/>
      <c r="F994" s="137"/>
      <c r="G994" s="137"/>
      <c r="H994" s="137"/>
      <c r="I994" s="137"/>
      <c r="J994" s="137"/>
      <c r="K994" s="137"/>
      <c r="L994" s="137"/>
      <c r="M994" s="137"/>
      <c r="N994" s="137"/>
      <c r="O994" s="137"/>
      <c r="P994" s="137"/>
      <c r="Q994" s="137"/>
      <c r="R994" s="137"/>
      <c r="S994" s="137"/>
      <c r="T994" s="134">
        <f>ROUND(T993+T986+T979+T965,0)</f>
        <v>118749</v>
      </c>
      <c r="U994" s="134"/>
      <c r="V994" s="135"/>
    </row>
    <row r="995" spans="1:22" s="43" customFormat="1" x14ac:dyDescent="0.2">
      <c r="A995" s="44" t="s">
        <v>87</v>
      </c>
      <c r="B995" s="45">
        <f>+'[1]CARGA PRESTACIONAL'!$E$40</f>
        <v>0.29949999999999999</v>
      </c>
      <c r="C995" s="46"/>
      <c r="D995" s="47"/>
      <c r="E995" s="48"/>
      <c r="F995" s="46"/>
      <c r="G995" s="46"/>
      <c r="H995" s="46"/>
      <c r="I995" s="46"/>
      <c r="J995" s="46"/>
      <c r="K995" s="46"/>
      <c r="L995" s="46"/>
      <c r="M995" s="47"/>
      <c r="N995" s="18"/>
      <c r="O995" s="18"/>
      <c r="P995" s="18"/>
      <c r="Q995" s="18"/>
      <c r="R995" s="18"/>
      <c r="S995" s="18" t="s">
        <v>19</v>
      </c>
      <c r="T995" s="134">
        <f>+T994*B995</f>
        <v>35565.325499999999</v>
      </c>
      <c r="U995" s="134"/>
      <c r="V995" s="135"/>
    </row>
    <row r="996" spans="1:22" s="43" customFormat="1" x14ac:dyDescent="0.2">
      <c r="A996" s="138" t="s">
        <v>88</v>
      </c>
      <c r="B996" s="139"/>
      <c r="C996" s="139"/>
      <c r="D996" s="139"/>
      <c r="E996" s="139"/>
      <c r="F996" s="139"/>
      <c r="G996" s="139"/>
      <c r="H996" s="139"/>
      <c r="I996" s="139"/>
      <c r="J996" s="139"/>
      <c r="K996" s="139"/>
      <c r="L996" s="139"/>
      <c r="M996" s="139"/>
      <c r="N996" s="139"/>
      <c r="O996" s="139"/>
      <c r="P996" s="139"/>
      <c r="Q996" s="139"/>
      <c r="R996" s="139"/>
      <c r="S996" s="139"/>
      <c r="T996" s="140">
        <f>+T995+T994</f>
        <v>154314.32550000001</v>
      </c>
      <c r="U996" s="140"/>
      <c r="V996" s="141"/>
    </row>
    <row r="997" spans="1:22" s="43" customFormat="1" x14ac:dyDescent="0.2">
      <c r="A997" s="138" t="s">
        <v>89</v>
      </c>
      <c r="B997" s="139"/>
      <c r="C997" s="139"/>
      <c r="D997" s="139"/>
      <c r="E997" s="139"/>
      <c r="F997" s="139"/>
      <c r="G997" s="139"/>
      <c r="H997" s="139"/>
      <c r="I997" s="139"/>
      <c r="J997" s="139"/>
      <c r="K997" s="139"/>
      <c r="L997" s="139"/>
      <c r="M997" s="139"/>
      <c r="N997" s="139"/>
      <c r="O997" s="139"/>
      <c r="P997" s="139"/>
      <c r="Q997" s="139"/>
      <c r="R997" s="139"/>
      <c r="S997" s="139"/>
      <c r="T997" s="140">
        <f>ROUND(T996*T958,0)</f>
        <v>1234515</v>
      </c>
      <c r="U997" s="140"/>
      <c r="V997" s="141"/>
    </row>
    <row r="998" spans="1:22" s="43" customFormat="1" x14ac:dyDescent="0.2">
      <c r="A998" s="49"/>
      <c r="B998" s="29"/>
      <c r="C998" s="29"/>
      <c r="D998" s="29"/>
      <c r="E998" s="29"/>
      <c r="F998" s="29"/>
      <c r="G998" s="29"/>
      <c r="H998" s="29"/>
      <c r="I998" s="29"/>
      <c r="J998" s="29"/>
      <c r="K998" s="29"/>
      <c r="L998" s="29"/>
      <c r="M998" s="29"/>
      <c r="N998" s="29"/>
      <c r="O998" s="29"/>
      <c r="P998" s="29"/>
      <c r="Q998" s="29"/>
      <c r="R998" s="29"/>
      <c r="S998" s="29"/>
      <c r="T998" s="50"/>
      <c r="U998" s="50"/>
      <c r="V998" s="51"/>
    </row>
    <row r="999" spans="1:22" s="34" customFormat="1" ht="43.5" customHeight="1" x14ac:dyDescent="0.25">
      <c r="A999" s="142" t="s">
        <v>121</v>
      </c>
      <c r="B999" s="143"/>
      <c r="C999" s="143"/>
      <c r="D999" s="143"/>
      <c r="E999" s="143"/>
      <c r="F999" s="143"/>
      <c r="G999" s="143"/>
      <c r="H999" s="143"/>
      <c r="I999" s="143"/>
      <c r="J999" s="143"/>
      <c r="K999" s="143"/>
      <c r="L999" s="143"/>
      <c r="M999" s="143"/>
      <c r="N999" s="143"/>
      <c r="O999" s="143"/>
      <c r="P999" s="143"/>
      <c r="Q999" s="143"/>
      <c r="R999" s="143"/>
      <c r="S999" s="143"/>
      <c r="T999" s="143"/>
      <c r="U999" s="143"/>
      <c r="V999" s="144"/>
    </row>
    <row r="1000" spans="1:22" s="34" customFormat="1" x14ac:dyDescent="0.25">
      <c r="A1000" s="24"/>
      <c r="B1000" s="25"/>
      <c r="C1000" s="25"/>
      <c r="D1000" s="25"/>
      <c r="E1000" s="25"/>
      <c r="F1000" s="25"/>
      <c r="G1000" s="25"/>
      <c r="H1000" s="25"/>
      <c r="I1000" s="25"/>
      <c r="J1000" s="25"/>
      <c r="K1000" s="25"/>
      <c r="L1000" s="25"/>
      <c r="M1000" s="25"/>
      <c r="N1000" s="25"/>
      <c r="O1000" s="25"/>
      <c r="P1000" s="25"/>
      <c r="Q1000" s="25"/>
      <c r="R1000" s="25"/>
      <c r="S1000" s="26"/>
      <c r="T1000" s="27"/>
      <c r="U1000" s="27"/>
      <c r="V1000" s="28"/>
    </row>
    <row r="1001" spans="1:22" s="34" customFormat="1" ht="46.5" customHeight="1" x14ac:dyDescent="0.25">
      <c r="A1001" s="24"/>
      <c r="B1001" s="25"/>
      <c r="C1001" s="25"/>
      <c r="D1001" s="29"/>
      <c r="E1001" s="30" t="s">
        <v>90</v>
      </c>
      <c r="F1001" s="54"/>
      <c r="G1001" s="54"/>
      <c r="H1001" s="54"/>
      <c r="I1001" s="54"/>
      <c r="J1001" s="54"/>
      <c r="K1001" s="54"/>
      <c r="L1001" s="54"/>
      <c r="M1001" s="55"/>
      <c r="N1001" s="25"/>
      <c r="O1001" s="25"/>
      <c r="P1001" s="25"/>
      <c r="Q1001" s="25"/>
      <c r="R1001" s="25"/>
      <c r="S1001" s="26"/>
      <c r="T1001" s="27"/>
      <c r="U1001" s="27"/>
      <c r="V1001" s="28"/>
    </row>
    <row r="1002" spans="1:22" s="34" customFormat="1" x14ac:dyDescent="0.25">
      <c r="A1002" s="24"/>
      <c r="B1002" s="25"/>
      <c r="C1002" s="25"/>
      <c r="D1002" s="25"/>
      <c r="E1002" s="131" t="s">
        <v>105</v>
      </c>
      <c r="F1002" s="131"/>
      <c r="G1002" s="131"/>
      <c r="H1002" s="131"/>
      <c r="I1002" s="131"/>
      <c r="J1002" s="131"/>
      <c r="K1002" s="131"/>
      <c r="L1002" s="131"/>
      <c r="M1002" s="131"/>
      <c r="N1002" s="57"/>
      <c r="O1002" s="57"/>
      <c r="P1002" s="25"/>
      <c r="Q1002" s="25"/>
      <c r="R1002" s="25"/>
      <c r="S1002" s="26"/>
      <c r="T1002" s="27"/>
      <c r="U1002" s="27"/>
      <c r="V1002" s="28"/>
    </row>
    <row r="1003" spans="1:22" s="34" customFormat="1" x14ac:dyDescent="0.25">
      <c r="A1003" s="24"/>
      <c r="B1003" s="25"/>
      <c r="C1003" s="25"/>
      <c r="D1003" s="25"/>
      <c r="E1003" s="131"/>
      <c r="F1003" s="131"/>
      <c r="G1003" s="131"/>
      <c r="H1003" s="131"/>
      <c r="I1003" s="131"/>
      <c r="J1003" s="131"/>
      <c r="K1003" s="131"/>
      <c r="L1003" s="131"/>
      <c r="M1003" s="131"/>
      <c r="N1003" s="57"/>
      <c r="O1003" s="57"/>
      <c r="P1003" s="25"/>
      <c r="Q1003" s="25"/>
      <c r="R1003" s="25"/>
      <c r="S1003" s="26"/>
      <c r="T1003" s="27"/>
      <c r="U1003" s="27"/>
      <c r="V1003" s="28"/>
    </row>
    <row r="1004" spans="1:22" s="34" customFormat="1" ht="14.25" thickBot="1" x14ac:dyDescent="0.3">
      <c r="A1004" s="58"/>
      <c r="B1004" s="59"/>
      <c r="C1004" s="59"/>
      <c r="D1004" s="59"/>
      <c r="E1004" s="59"/>
      <c r="F1004" s="60"/>
      <c r="G1004" s="60"/>
      <c r="H1004" s="60"/>
      <c r="I1004" s="60"/>
      <c r="J1004" s="60"/>
      <c r="K1004" s="60"/>
      <c r="L1004" s="59"/>
      <c r="M1004" s="59"/>
      <c r="N1004" s="59"/>
      <c r="O1004" s="59"/>
      <c r="P1004" s="59"/>
      <c r="Q1004" s="59"/>
      <c r="R1004" s="59"/>
      <c r="S1004" s="59"/>
      <c r="T1004" s="61"/>
      <c r="U1004" s="61"/>
      <c r="V1004" s="62"/>
    </row>
    <row r="1005" spans="1:22" ht="14.25" thickBot="1" x14ac:dyDescent="0.3"/>
    <row r="1006" spans="1:22" s="32" customFormat="1" ht="30" customHeight="1" x14ac:dyDescent="0.25">
      <c r="A1006" s="154"/>
      <c r="B1006" s="155"/>
      <c r="C1006" s="155"/>
      <c r="D1006" s="156"/>
      <c r="E1006" s="163" t="s">
        <v>92</v>
      </c>
      <c r="F1006" s="164"/>
      <c r="G1006" s="164"/>
      <c r="H1006" s="164"/>
      <c r="I1006" s="164"/>
      <c r="J1006" s="164"/>
      <c r="K1006" s="164"/>
      <c r="L1006" s="164"/>
      <c r="M1006" s="164"/>
      <c r="N1006" s="164"/>
      <c r="O1006" s="164"/>
      <c r="P1006" s="164"/>
      <c r="Q1006" s="164"/>
      <c r="R1006" s="164"/>
      <c r="S1006" s="165"/>
      <c r="T1006" s="169" t="s">
        <v>47</v>
      </c>
      <c r="U1006" s="170"/>
      <c r="V1006" s="171"/>
    </row>
    <row r="1007" spans="1:22" s="32" customFormat="1" ht="30" customHeight="1" thickBot="1" x14ac:dyDescent="0.3">
      <c r="A1007" s="157"/>
      <c r="B1007" s="158"/>
      <c r="C1007" s="158"/>
      <c r="D1007" s="159"/>
      <c r="E1007" s="166"/>
      <c r="F1007" s="167"/>
      <c r="G1007" s="167"/>
      <c r="H1007" s="167"/>
      <c r="I1007" s="167"/>
      <c r="J1007" s="167"/>
      <c r="K1007" s="167"/>
      <c r="L1007" s="167"/>
      <c r="M1007" s="167"/>
      <c r="N1007" s="167"/>
      <c r="O1007" s="167"/>
      <c r="P1007" s="167"/>
      <c r="Q1007" s="167"/>
      <c r="R1007" s="167"/>
      <c r="S1007" s="168"/>
      <c r="T1007" s="172"/>
      <c r="U1007" s="173"/>
      <c r="V1007" s="174"/>
    </row>
    <row r="1008" spans="1:22" s="32" customFormat="1" ht="5.0999999999999996" customHeight="1" thickBot="1" x14ac:dyDescent="0.25">
      <c r="A1008" s="157"/>
      <c r="B1008" s="158"/>
      <c r="C1008" s="158"/>
      <c r="D1008" s="159"/>
      <c r="E1008" s="175"/>
      <c r="F1008" s="176"/>
      <c r="G1008" s="176"/>
      <c r="H1008" s="176"/>
      <c r="I1008" s="176"/>
      <c r="J1008" s="176"/>
      <c r="K1008" s="176"/>
      <c r="L1008" s="176"/>
      <c r="M1008" s="176"/>
      <c r="N1008" s="176"/>
      <c r="O1008" s="176"/>
      <c r="P1008" s="176"/>
      <c r="Q1008" s="176"/>
      <c r="R1008" s="176"/>
      <c r="S1008" s="176"/>
      <c r="T1008" s="176"/>
      <c r="U1008" s="176"/>
      <c r="V1008" s="177"/>
    </row>
    <row r="1009" spans="1:39" s="32" customFormat="1" ht="24.95" customHeight="1" thickBot="1" x14ac:dyDescent="0.3">
      <c r="A1009" s="157"/>
      <c r="B1009" s="158"/>
      <c r="C1009" s="158"/>
      <c r="D1009" s="159"/>
      <c r="E1009" s="178" t="s">
        <v>48</v>
      </c>
      <c r="F1009" s="179"/>
      <c r="G1009" s="179"/>
      <c r="H1009" s="179"/>
      <c r="I1009" s="179"/>
      <c r="J1009" s="179"/>
      <c r="K1009" s="179"/>
      <c r="L1009" s="179"/>
      <c r="M1009" s="179"/>
      <c r="N1009" s="179"/>
      <c r="O1009" s="179"/>
      <c r="P1009" s="179"/>
      <c r="Q1009" s="179"/>
      <c r="R1009" s="179"/>
      <c r="S1009" s="179"/>
      <c r="T1009" s="179"/>
      <c r="U1009" s="179"/>
      <c r="V1009" s="180"/>
    </row>
    <row r="1010" spans="1:39" s="32" customFormat="1" ht="5.0999999999999996" customHeight="1" thickBot="1" x14ac:dyDescent="0.3">
      <c r="A1010" s="160"/>
      <c r="B1010" s="161"/>
      <c r="C1010" s="161"/>
      <c r="D1010" s="162"/>
      <c r="E1010" s="181"/>
      <c r="F1010" s="182"/>
      <c r="G1010" s="182"/>
      <c r="H1010" s="182"/>
      <c r="I1010" s="182"/>
      <c r="J1010" s="182"/>
      <c r="K1010" s="182"/>
      <c r="L1010" s="182"/>
      <c r="M1010" s="182"/>
      <c r="N1010" s="182"/>
      <c r="O1010" s="182"/>
      <c r="P1010" s="182"/>
      <c r="Q1010" s="182"/>
      <c r="R1010" s="182"/>
      <c r="S1010" s="182"/>
      <c r="T1010" s="182"/>
      <c r="U1010" s="182"/>
      <c r="V1010" s="183"/>
    </row>
    <row r="1011" spans="1:39" s="34" customFormat="1" x14ac:dyDescent="0.25">
      <c r="A1011" s="211" t="s">
        <v>49</v>
      </c>
      <c r="B1011" s="212"/>
      <c r="C1011" s="212"/>
      <c r="D1011" s="212"/>
      <c r="E1011" s="212"/>
      <c r="F1011" s="212"/>
      <c r="G1011" s="212"/>
      <c r="H1011" s="212"/>
      <c r="I1011" s="212"/>
      <c r="J1011" s="212"/>
      <c r="K1011" s="212"/>
      <c r="L1011" s="212"/>
      <c r="M1011" s="212"/>
      <c r="N1011" s="212"/>
      <c r="O1011" s="212"/>
      <c r="P1011" s="212"/>
      <c r="Q1011" s="212"/>
      <c r="R1011" s="212"/>
      <c r="S1011" s="212"/>
      <c r="T1011" s="212"/>
      <c r="U1011" s="212"/>
      <c r="V1011" s="213"/>
      <c r="AE1011" s="35"/>
      <c r="AF1011" s="35"/>
      <c r="AG1011" s="35"/>
      <c r="AH1011" s="35"/>
      <c r="AI1011" s="35"/>
      <c r="AJ1011" s="35"/>
      <c r="AK1011" s="35"/>
      <c r="AL1011" s="35"/>
      <c r="AM1011" s="35"/>
    </row>
    <row r="1012" spans="1:39" s="34" customFormat="1" x14ac:dyDescent="0.25">
      <c r="A1012" s="184" t="s">
        <v>50</v>
      </c>
      <c r="B1012" s="185"/>
      <c r="C1012" s="185"/>
      <c r="D1012" s="185"/>
      <c r="E1012" s="36" t="s">
        <v>51</v>
      </c>
      <c r="F1012" s="37"/>
      <c r="G1012" s="37"/>
      <c r="H1012" s="37"/>
      <c r="I1012" s="37"/>
      <c r="J1012" s="186" t="s">
        <v>52</v>
      </c>
      <c r="K1012" s="186"/>
      <c r="L1012" s="186"/>
      <c r="M1012" s="186"/>
      <c r="N1012" s="186"/>
      <c r="O1012" s="186"/>
      <c r="P1012" s="186" t="s">
        <v>53</v>
      </c>
      <c r="Q1012" s="186"/>
      <c r="R1012" s="186"/>
      <c r="S1012" s="186"/>
      <c r="T1012" s="186"/>
      <c r="U1012" s="186"/>
      <c r="V1012" s="187"/>
      <c r="AE1012" s="35"/>
      <c r="AF1012" s="35"/>
      <c r="AG1012" s="35"/>
      <c r="AH1012" s="35"/>
      <c r="AI1012" s="35"/>
      <c r="AJ1012" s="35"/>
      <c r="AK1012" s="35"/>
      <c r="AL1012" s="35"/>
      <c r="AM1012" s="35"/>
    </row>
    <row r="1013" spans="1:39" s="34" customFormat="1" ht="30.75" customHeight="1" x14ac:dyDescent="0.25">
      <c r="A1013" s="188" t="s">
        <v>54</v>
      </c>
      <c r="B1013" s="189"/>
      <c r="C1013" s="189"/>
      <c r="D1013" s="190"/>
      <c r="E1013" s="191" t="s">
        <v>24</v>
      </c>
      <c r="F1013" s="191"/>
      <c r="G1013" s="191"/>
      <c r="H1013" s="191"/>
      <c r="I1013" s="191"/>
      <c r="J1013" s="191"/>
      <c r="K1013" s="191"/>
      <c r="L1013" s="191"/>
      <c r="M1013" s="191"/>
      <c r="N1013" s="191"/>
      <c r="O1013" s="191"/>
      <c r="P1013" s="191"/>
      <c r="Q1013" s="191"/>
      <c r="R1013" s="191"/>
      <c r="S1013" s="191"/>
      <c r="T1013" s="191"/>
      <c r="U1013" s="191"/>
      <c r="V1013" s="192"/>
    </row>
    <row r="1014" spans="1:39" s="34" customFormat="1" x14ac:dyDescent="0.25">
      <c r="A1014" s="193" t="s">
        <v>55</v>
      </c>
      <c r="B1014" s="194"/>
      <c r="C1014" s="194"/>
      <c r="D1014" s="194"/>
      <c r="E1014" s="195"/>
      <c r="F1014" s="195"/>
      <c r="G1014" s="195"/>
      <c r="H1014" s="195"/>
      <c r="I1014" s="195"/>
      <c r="J1014" s="195"/>
      <c r="K1014" s="195"/>
      <c r="L1014" s="195"/>
      <c r="M1014" s="195"/>
      <c r="N1014" s="195"/>
      <c r="O1014" s="195"/>
      <c r="P1014" s="195"/>
      <c r="Q1014" s="195"/>
      <c r="R1014" s="195"/>
      <c r="S1014" s="195"/>
      <c r="T1014" s="195"/>
      <c r="U1014" s="195"/>
      <c r="V1014" s="196"/>
    </row>
    <row r="1015" spans="1:39" s="34" customFormat="1" x14ac:dyDescent="0.25">
      <c r="A1015" s="193" t="s">
        <v>56</v>
      </c>
      <c r="B1015" s="194"/>
      <c r="C1015" s="194"/>
      <c r="D1015" s="194"/>
      <c r="E1015" s="195"/>
      <c r="F1015" s="195"/>
      <c r="G1015" s="195"/>
      <c r="H1015" s="195"/>
      <c r="I1015" s="195"/>
      <c r="J1015" s="195"/>
      <c r="K1015" s="195"/>
      <c r="L1015" s="195"/>
      <c r="M1015" s="195"/>
      <c r="N1015" s="195"/>
      <c r="O1015" s="195"/>
      <c r="P1015" s="195"/>
      <c r="Q1015" s="195"/>
      <c r="R1015" s="195"/>
      <c r="S1015" s="195"/>
      <c r="T1015" s="195"/>
      <c r="U1015" s="195"/>
      <c r="V1015" s="196"/>
    </row>
    <row r="1016" spans="1:39" s="34" customFormat="1" x14ac:dyDescent="0.25">
      <c r="A1016" s="193" t="s">
        <v>57</v>
      </c>
      <c r="B1016" s="194"/>
      <c r="C1016" s="194"/>
      <c r="D1016" s="194"/>
      <c r="E1016" s="195"/>
      <c r="F1016" s="195"/>
      <c r="G1016" s="195"/>
      <c r="H1016" s="195"/>
      <c r="I1016" s="195"/>
      <c r="J1016" s="195"/>
      <c r="K1016" s="195"/>
      <c r="L1016" s="195"/>
      <c r="M1016" s="195"/>
      <c r="N1016" s="195"/>
      <c r="O1016" s="195"/>
      <c r="P1016" s="195"/>
      <c r="Q1016" s="195"/>
      <c r="R1016" s="195"/>
      <c r="S1016" s="195"/>
      <c r="T1016" s="195"/>
      <c r="U1016" s="195"/>
      <c r="V1016" s="196"/>
    </row>
    <row r="1017" spans="1:39" s="34" customFormat="1" x14ac:dyDescent="0.25">
      <c r="A1017" s="38"/>
      <c r="B1017" s="39"/>
      <c r="C1017" s="39"/>
      <c r="D1017" s="40"/>
      <c r="E1017" s="40"/>
      <c r="F1017" s="40"/>
      <c r="G1017" s="40"/>
      <c r="H1017" s="40"/>
      <c r="I1017" s="40"/>
      <c r="J1017" s="40"/>
      <c r="K1017" s="40"/>
      <c r="L1017" s="40"/>
      <c r="M1017" s="40"/>
      <c r="N1017" s="40"/>
      <c r="O1017" s="40"/>
      <c r="P1017" s="40"/>
      <c r="Q1017" s="40"/>
      <c r="R1017" s="40"/>
      <c r="S1017" s="40"/>
      <c r="T1017" s="27"/>
      <c r="U1017" s="27"/>
      <c r="V1017" s="28"/>
    </row>
    <row r="1018" spans="1:39" s="34" customFormat="1" x14ac:dyDescent="0.25">
      <c r="A1018" s="150" t="s">
        <v>58</v>
      </c>
      <c r="B1018" s="151"/>
      <c r="C1018" s="151"/>
      <c r="D1018" s="151"/>
      <c r="E1018" s="151"/>
      <c r="F1018" s="151"/>
      <c r="G1018" s="151"/>
      <c r="H1018" s="151"/>
      <c r="I1018" s="151"/>
      <c r="J1018" s="151"/>
      <c r="K1018" s="151"/>
      <c r="L1018" s="151"/>
      <c r="M1018" s="151"/>
      <c r="N1018" s="151"/>
      <c r="O1018" s="151"/>
      <c r="P1018" s="151"/>
      <c r="Q1018" s="151"/>
      <c r="R1018" s="151"/>
      <c r="S1018" s="151"/>
      <c r="T1018" s="151"/>
      <c r="U1018" s="151"/>
      <c r="V1018" s="197"/>
    </row>
    <row r="1019" spans="1:39" s="34" customFormat="1" x14ac:dyDescent="0.25">
      <c r="A1019" s="198" t="s">
        <v>59</v>
      </c>
      <c r="B1019" s="199"/>
      <c r="C1019" s="199" t="s">
        <v>60</v>
      </c>
      <c r="D1019" s="199"/>
      <c r="E1019" s="199"/>
      <c r="F1019" s="199"/>
      <c r="G1019" s="199"/>
      <c r="H1019" s="199"/>
      <c r="I1019" s="199"/>
      <c r="J1019" s="199"/>
      <c r="K1019" s="199"/>
      <c r="L1019" s="199"/>
      <c r="M1019" s="199"/>
      <c r="N1019" s="199"/>
      <c r="O1019" s="199"/>
      <c r="P1019" s="199"/>
      <c r="Q1019" s="199"/>
      <c r="R1019" s="199" t="s">
        <v>61</v>
      </c>
      <c r="S1019" s="199"/>
      <c r="T1019" s="200" t="s">
        <v>62</v>
      </c>
      <c r="U1019" s="200"/>
      <c r="V1019" s="201"/>
    </row>
    <row r="1020" spans="1:39" s="34" customFormat="1" ht="16.5" customHeight="1" x14ac:dyDescent="0.25">
      <c r="A1020" s="202">
        <v>8.1</v>
      </c>
      <c r="B1020" s="203"/>
      <c r="C1020" s="204" t="s">
        <v>194</v>
      </c>
      <c r="D1020" s="205"/>
      <c r="E1020" s="205"/>
      <c r="F1020" s="205"/>
      <c r="G1020" s="205"/>
      <c r="H1020" s="205"/>
      <c r="I1020" s="205"/>
      <c r="J1020" s="205"/>
      <c r="K1020" s="205"/>
      <c r="L1020" s="205"/>
      <c r="M1020" s="205"/>
      <c r="N1020" s="205"/>
      <c r="O1020" s="205"/>
      <c r="P1020" s="205"/>
      <c r="Q1020" s="205"/>
      <c r="R1020" s="205" t="s">
        <v>6</v>
      </c>
      <c r="S1020" s="205"/>
      <c r="T1020" s="206">
        <v>63</v>
      </c>
      <c r="U1020" s="206"/>
      <c r="V1020" s="207"/>
    </row>
    <row r="1021" spans="1:39" s="34" customFormat="1" x14ac:dyDescent="0.25">
      <c r="A1021" s="41"/>
      <c r="B1021" s="40"/>
      <c r="C1021" s="40"/>
      <c r="D1021" s="40"/>
      <c r="E1021" s="40"/>
      <c r="F1021" s="40"/>
      <c r="G1021" s="40"/>
      <c r="H1021" s="40"/>
      <c r="I1021" s="40"/>
      <c r="J1021" s="40"/>
      <c r="K1021" s="40"/>
      <c r="L1021" s="40"/>
      <c r="M1021" s="40"/>
      <c r="N1021" s="40"/>
      <c r="O1021" s="40"/>
      <c r="P1021" s="40"/>
      <c r="Q1021" s="40"/>
      <c r="R1021" s="40"/>
      <c r="S1021" s="40"/>
      <c r="T1021" s="27"/>
      <c r="U1021" s="27"/>
      <c r="V1021" s="28"/>
    </row>
    <row r="1022" spans="1:39" s="34" customFormat="1" x14ac:dyDescent="0.25">
      <c r="A1022" s="145" t="s">
        <v>64</v>
      </c>
      <c r="B1022" s="146"/>
      <c r="C1022" s="146"/>
      <c r="D1022" s="146"/>
      <c r="E1022" s="146"/>
      <c r="F1022" s="146"/>
      <c r="G1022" s="146"/>
      <c r="H1022" s="146"/>
      <c r="I1022" s="146"/>
      <c r="J1022" s="146"/>
      <c r="K1022" s="146"/>
      <c r="L1022" s="146"/>
      <c r="M1022" s="146"/>
      <c r="N1022" s="146"/>
      <c r="O1022" s="146"/>
      <c r="P1022" s="146"/>
      <c r="Q1022" s="146"/>
      <c r="R1022" s="146"/>
      <c r="S1022" s="146"/>
      <c r="T1022" s="146"/>
      <c r="U1022" s="146"/>
      <c r="V1022" s="147"/>
    </row>
    <row r="1023" spans="1:39" s="34" customFormat="1" x14ac:dyDescent="0.25">
      <c r="A1023" s="132" t="s">
        <v>60</v>
      </c>
      <c r="B1023" s="133"/>
      <c r="C1023" s="133"/>
      <c r="D1023" s="133"/>
      <c r="E1023" s="133"/>
      <c r="F1023" s="133"/>
      <c r="G1023" s="133"/>
      <c r="H1023" s="133" t="s">
        <v>65</v>
      </c>
      <c r="I1023" s="133"/>
      <c r="J1023" s="133"/>
      <c r="K1023" s="133" t="s">
        <v>66</v>
      </c>
      <c r="L1023" s="133"/>
      <c r="M1023" s="133"/>
      <c r="N1023" s="133"/>
      <c r="O1023" s="133" t="s">
        <v>67</v>
      </c>
      <c r="P1023" s="133"/>
      <c r="Q1023" s="133"/>
      <c r="R1023" s="133" t="s">
        <v>68</v>
      </c>
      <c r="S1023" s="133"/>
      <c r="T1023" s="134" t="s">
        <v>69</v>
      </c>
      <c r="U1023" s="134"/>
      <c r="V1023" s="135"/>
    </row>
    <row r="1024" spans="1:39" s="34" customFormat="1" x14ac:dyDescent="0.25">
      <c r="A1024" s="132"/>
      <c r="B1024" s="133"/>
      <c r="C1024" s="133"/>
      <c r="D1024" s="133"/>
      <c r="E1024" s="133"/>
      <c r="F1024" s="133"/>
      <c r="G1024" s="133"/>
      <c r="H1024" s="133"/>
      <c r="I1024" s="133"/>
      <c r="J1024" s="133"/>
      <c r="K1024" s="133"/>
      <c r="L1024" s="133"/>
      <c r="M1024" s="133"/>
      <c r="N1024" s="133"/>
      <c r="O1024" s="153"/>
      <c r="P1024" s="153"/>
      <c r="Q1024" s="153"/>
      <c r="R1024" s="133"/>
      <c r="S1024" s="133"/>
      <c r="T1024" s="134"/>
      <c r="U1024" s="134"/>
      <c r="V1024" s="135"/>
    </row>
    <row r="1025" spans="1:22" s="34" customFormat="1" x14ac:dyDescent="0.25">
      <c r="A1025" s="132" t="s">
        <v>70</v>
      </c>
      <c r="B1025" s="133"/>
      <c r="C1025" s="133"/>
      <c r="D1025" s="133"/>
      <c r="E1025" s="133"/>
      <c r="F1025" s="133"/>
      <c r="G1025" s="133"/>
      <c r="H1025" s="133"/>
      <c r="I1025" s="133"/>
      <c r="J1025" s="133"/>
      <c r="K1025" s="133"/>
      <c r="L1025" s="133"/>
      <c r="M1025" s="133"/>
      <c r="N1025" s="133"/>
      <c r="O1025" s="153"/>
      <c r="P1025" s="153"/>
      <c r="Q1025" s="153"/>
      <c r="R1025" s="209">
        <v>0.03</v>
      </c>
      <c r="S1025" s="210"/>
      <c r="T1025" s="134"/>
      <c r="U1025" s="134"/>
      <c r="V1025" s="135"/>
    </row>
    <row r="1026" spans="1:22" s="34" customFormat="1" x14ac:dyDescent="0.25">
      <c r="A1026" s="132"/>
      <c r="B1026" s="133"/>
      <c r="C1026" s="133"/>
      <c r="D1026" s="133"/>
      <c r="E1026" s="133"/>
      <c r="F1026" s="133"/>
      <c r="G1026" s="133"/>
      <c r="H1026" s="133"/>
      <c r="I1026" s="133"/>
      <c r="J1026" s="133"/>
      <c r="K1026" s="133"/>
      <c r="L1026" s="133"/>
      <c r="M1026" s="133"/>
      <c r="N1026" s="133"/>
      <c r="O1026" s="133"/>
      <c r="P1026" s="133"/>
      <c r="Q1026" s="133"/>
      <c r="R1026" s="133"/>
      <c r="S1026" s="133"/>
      <c r="T1026" s="134"/>
      <c r="U1026" s="134"/>
      <c r="V1026" s="135"/>
    </row>
    <row r="1027" spans="1:22" s="34" customFormat="1" x14ac:dyDescent="0.25">
      <c r="A1027" s="136" t="s">
        <v>71</v>
      </c>
      <c r="B1027" s="137"/>
      <c r="C1027" s="137"/>
      <c r="D1027" s="137"/>
      <c r="E1027" s="137"/>
      <c r="F1027" s="137"/>
      <c r="G1027" s="137"/>
      <c r="H1027" s="137"/>
      <c r="I1027" s="137"/>
      <c r="J1027" s="137"/>
      <c r="K1027" s="137"/>
      <c r="L1027" s="137"/>
      <c r="M1027" s="137"/>
      <c r="N1027" s="137"/>
      <c r="O1027" s="137"/>
      <c r="P1027" s="137"/>
      <c r="Q1027" s="137"/>
      <c r="R1027" s="137"/>
      <c r="S1027" s="137"/>
      <c r="T1027" s="134">
        <f>+T1025+T1024</f>
        <v>0</v>
      </c>
      <c r="U1027" s="134"/>
      <c r="V1027" s="135"/>
    </row>
    <row r="1028" spans="1:22" s="34" customFormat="1" x14ac:dyDescent="0.25">
      <c r="A1028" s="19"/>
      <c r="B1028" s="20"/>
      <c r="C1028" s="20"/>
      <c r="D1028" s="20"/>
      <c r="E1028" s="20"/>
      <c r="F1028" s="20"/>
      <c r="G1028" s="20"/>
      <c r="H1028" s="20"/>
      <c r="I1028" s="20"/>
      <c r="J1028" s="20"/>
      <c r="K1028" s="20"/>
      <c r="L1028" s="20"/>
      <c r="M1028" s="20"/>
      <c r="N1028" s="20"/>
      <c r="O1028" s="20"/>
      <c r="P1028" s="20"/>
      <c r="Q1028" s="20"/>
      <c r="R1028" s="20"/>
      <c r="S1028" s="21"/>
      <c r="T1028" s="22"/>
      <c r="U1028" s="22"/>
      <c r="V1028" s="23"/>
    </row>
    <row r="1029" spans="1:22" s="34" customFormat="1" x14ac:dyDescent="0.25">
      <c r="A1029" s="145" t="s">
        <v>72</v>
      </c>
      <c r="B1029" s="146"/>
      <c r="C1029" s="146"/>
      <c r="D1029" s="146"/>
      <c r="E1029" s="146"/>
      <c r="F1029" s="146"/>
      <c r="G1029" s="146"/>
      <c r="H1029" s="146"/>
      <c r="I1029" s="146"/>
      <c r="J1029" s="146"/>
      <c r="K1029" s="146"/>
      <c r="L1029" s="146"/>
      <c r="M1029" s="146"/>
      <c r="N1029" s="146"/>
      <c r="O1029" s="146"/>
      <c r="P1029" s="146"/>
      <c r="Q1029" s="146"/>
      <c r="R1029" s="146"/>
      <c r="S1029" s="146"/>
      <c r="T1029" s="146"/>
      <c r="U1029" s="146"/>
      <c r="V1029" s="147"/>
    </row>
    <row r="1030" spans="1:22" s="34" customFormat="1" x14ac:dyDescent="0.25">
      <c r="A1030" s="132" t="s">
        <v>60</v>
      </c>
      <c r="B1030" s="133"/>
      <c r="C1030" s="133"/>
      <c r="D1030" s="133"/>
      <c r="E1030" s="133"/>
      <c r="F1030" s="133"/>
      <c r="G1030" s="133"/>
      <c r="H1030" s="133"/>
      <c r="I1030" s="133"/>
      <c r="J1030" s="133"/>
      <c r="K1030" s="133"/>
      <c r="L1030" s="133"/>
      <c r="M1030" s="133" t="s">
        <v>61</v>
      </c>
      <c r="N1030" s="133"/>
      <c r="O1030" s="133" t="s">
        <v>62</v>
      </c>
      <c r="P1030" s="133"/>
      <c r="Q1030" s="133" t="s">
        <v>73</v>
      </c>
      <c r="R1030" s="133"/>
      <c r="S1030" s="133"/>
      <c r="T1030" s="134" t="s">
        <v>74</v>
      </c>
      <c r="U1030" s="134"/>
      <c r="V1030" s="135"/>
    </row>
    <row r="1031" spans="1:22" s="34" customFormat="1" x14ac:dyDescent="0.25">
      <c r="A1031" s="132"/>
      <c r="B1031" s="133"/>
      <c r="C1031" s="133"/>
      <c r="D1031" s="133"/>
      <c r="E1031" s="133"/>
      <c r="F1031" s="133"/>
      <c r="G1031" s="133"/>
      <c r="H1031" s="133"/>
      <c r="I1031" s="133"/>
      <c r="J1031" s="133"/>
      <c r="K1031" s="133"/>
      <c r="L1031" s="133"/>
      <c r="M1031" s="133"/>
      <c r="N1031" s="133"/>
      <c r="O1031" s="133"/>
      <c r="P1031" s="133"/>
      <c r="Q1031" s="134"/>
      <c r="R1031" s="134"/>
      <c r="S1031" s="134"/>
      <c r="T1031" s="134">
        <f>+Q1031*O1031</f>
        <v>0</v>
      </c>
      <c r="U1031" s="134"/>
      <c r="V1031" s="135"/>
    </row>
    <row r="1032" spans="1:22" s="34" customFormat="1" x14ac:dyDescent="0.25">
      <c r="A1032" s="132"/>
      <c r="B1032" s="133"/>
      <c r="C1032" s="133"/>
      <c r="D1032" s="133"/>
      <c r="E1032" s="133"/>
      <c r="F1032" s="133"/>
      <c r="G1032" s="133"/>
      <c r="H1032" s="133"/>
      <c r="I1032" s="133"/>
      <c r="J1032" s="133"/>
      <c r="K1032" s="133"/>
      <c r="L1032" s="133"/>
      <c r="M1032" s="133"/>
      <c r="N1032" s="133"/>
      <c r="O1032" s="133"/>
      <c r="P1032" s="133"/>
      <c r="Q1032" s="134"/>
      <c r="R1032" s="134"/>
      <c r="S1032" s="134"/>
      <c r="T1032" s="134">
        <f>+Q1032*O1032</f>
        <v>0</v>
      </c>
      <c r="U1032" s="134"/>
      <c r="V1032" s="135"/>
    </row>
    <row r="1033" spans="1:22" s="34" customFormat="1" x14ac:dyDescent="0.25">
      <c r="A1033" s="132"/>
      <c r="B1033" s="133"/>
      <c r="C1033" s="133"/>
      <c r="D1033" s="133"/>
      <c r="E1033" s="133"/>
      <c r="F1033" s="133"/>
      <c r="G1033" s="133"/>
      <c r="H1033" s="133"/>
      <c r="I1033" s="133"/>
      <c r="J1033" s="133"/>
      <c r="K1033" s="133"/>
      <c r="L1033" s="133"/>
      <c r="M1033" s="133"/>
      <c r="N1033" s="133"/>
      <c r="O1033" s="133"/>
      <c r="P1033" s="133"/>
      <c r="Q1033" s="133"/>
      <c r="R1033" s="133"/>
      <c r="S1033" s="133"/>
      <c r="T1033" s="134"/>
      <c r="U1033" s="134"/>
      <c r="V1033" s="135"/>
    </row>
    <row r="1034" spans="1:22" s="34" customFormat="1" x14ac:dyDescent="0.25">
      <c r="A1034" s="136" t="s">
        <v>71</v>
      </c>
      <c r="B1034" s="137"/>
      <c r="C1034" s="137"/>
      <c r="D1034" s="137"/>
      <c r="E1034" s="137"/>
      <c r="F1034" s="137"/>
      <c r="G1034" s="137"/>
      <c r="H1034" s="137"/>
      <c r="I1034" s="137"/>
      <c r="J1034" s="137"/>
      <c r="K1034" s="137"/>
      <c r="L1034" s="137"/>
      <c r="M1034" s="137"/>
      <c r="N1034" s="137"/>
      <c r="O1034" s="137"/>
      <c r="P1034" s="137"/>
      <c r="Q1034" s="137"/>
      <c r="R1034" s="137"/>
      <c r="S1034" s="137"/>
      <c r="T1034" s="134">
        <f>+T1032+T1031</f>
        <v>0</v>
      </c>
      <c r="U1034" s="134"/>
      <c r="V1034" s="135"/>
    </row>
    <row r="1035" spans="1:22" s="34" customFormat="1" x14ac:dyDescent="0.25">
      <c r="A1035" s="19"/>
      <c r="B1035" s="20"/>
      <c r="C1035" s="20"/>
      <c r="D1035" s="20"/>
      <c r="E1035" s="20"/>
      <c r="F1035" s="20"/>
      <c r="G1035" s="20"/>
      <c r="H1035" s="20"/>
      <c r="I1035" s="20"/>
      <c r="J1035" s="20"/>
      <c r="K1035" s="20"/>
      <c r="L1035" s="20"/>
      <c r="M1035" s="20"/>
      <c r="N1035" s="20"/>
      <c r="O1035" s="20"/>
      <c r="P1035" s="20"/>
      <c r="Q1035" s="20"/>
      <c r="R1035" s="20"/>
      <c r="S1035" s="21"/>
      <c r="T1035" s="22"/>
      <c r="U1035" s="22"/>
      <c r="V1035" s="23"/>
    </row>
    <row r="1036" spans="1:22" s="34" customFormat="1" x14ac:dyDescent="0.25">
      <c r="A1036" s="145" t="s">
        <v>75</v>
      </c>
      <c r="B1036" s="146"/>
      <c r="C1036" s="146"/>
      <c r="D1036" s="146"/>
      <c r="E1036" s="146"/>
      <c r="F1036" s="146"/>
      <c r="G1036" s="146"/>
      <c r="H1036" s="146"/>
      <c r="I1036" s="146"/>
      <c r="J1036" s="146"/>
      <c r="K1036" s="146"/>
      <c r="L1036" s="146"/>
      <c r="M1036" s="146"/>
      <c r="N1036" s="146"/>
      <c r="O1036" s="146"/>
      <c r="P1036" s="146"/>
      <c r="Q1036" s="146"/>
      <c r="R1036" s="146"/>
      <c r="S1036" s="146"/>
      <c r="T1036" s="146"/>
      <c r="U1036" s="146"/>
      <c r="V1036" s="147"/>
    </row>
    <row r="1037" spans="1:22" s="34" customFormat="1" x14ac:dyDescent="0.25">
      <c r="A1037" s="132" t="s">
        <v>76</v>
      </c>
      <c r="B1037" s="133"/>
      <c r="C1037" s="133"/>
      <c r="D1037" s="133"/>
      <c r="E1037" s="133"/>
      <c r="F1037" s="133"/>
      <c r="G1037" s="133"/>
      <c r="H1037" s="133"/>
      <c r="I1037" s="133"/>
      <c r="J1037" s="133"/>
      <c r="K1037" s="133" t="s">
        <v>77</v>
      </c>
      <c r="L1037" s="133"/>
      <c r="M1037" s="133" t="s">
        <v>78</v>
      </c>
      <c r="N1037" s="133"/>
      <c r="O1037" s="133" t="s">
        <v>79</v>
      </c>
      <c r="P1037" s="133"/>
      <c r="Q1037" s="133"/>
      <c r="R1037" s="133" t="s">
        <v>80</v>
      </c>
      <c r="S1037" s="133"/>
      <c r="T1037" s="134" t="s">
        <v>69</v>
      </c>
      <c r="U1037" s="134"/>
      <c r="V1037" s="135"/>
    </row>
    <row r="1038" spans="1:22" s="34" customFormat="1" x14ac:dyDescent="0.25">
      <c r="A1038" s="132" t="s">
        <v>193</v>
      </c>
      <c r="B1038" s="133"/>
      <c r="C1038" s="133"/>
      <c r="D1038" s="133"/>
      <c r="E1038" s="133"/>
      <c r="F1038" s="133"/>
      <c r="G1038" s="133"/>
      <c r="H1038" s="133"/>
      <c r="I1038" s="133"/>
      <c r="J1038" s="133"/>
      <c r="K1038" s="133">
        <v>0.25</v>
      </c>
      <c r="L1038" s="133"/>
      <c r="M1038" s="133">
        <v>20</v>
      </c>
      <c r="N1038" s="133"/>
      <c r="O1038" s="133"/>
      <c r="P1038" s="133"/>
      <c r="Q1038" s="133"/>
      <c r="R1038" s="133">
        <v>1200</v>
      </c>
      <c r="S1038" s="133"/>
      <c r="T1038" s="134">
        <f>+R1038*M1038*K1038</f>
        <v>6000</v>
      </c>
      <c r="U1038" s="134"/>
      <c r="V1038" s="135"/>
    </row>
    <row r="1039" spans="1:22" s="34" customFormat="1" x14ac:dyDescent="0.25">
      <c r="A1039" s="132"/>
      <c r="B1039" s="133"/>
      <c r="C1039" s="133"/>
      <c r="D1039" s="133"/>
      <c r="E1039" s="133"/>
      <c r="F1039" s="133"/>
      <c r="G1039" s="133"/>
      <c r="H1039" s="133"/>
      <c r="I1039" s="133"/>
      <c r="J1039" s="133"/>
      <c r="K1039" s="133"/>
      <c r="L1039" s="133"/>
      <c r="M1039" s="133"/>
      <c r="N1039" s="133"/>
      <c r="O1039" s="133"/>
      <c r="P1039" s="133"/>
      <c r="Q1039" s="133"/>
      <c r="R1039" s="133"/>
      <c r="S1039" s="133"/>
      <c r="T1039" s="134"/>
      <c r="U1039" s="134"/>
      <c r="V1039" s="135"/>
    </row>
    <row r="1040" spans="1:22" s="34" customFormat="1" x14ac:dyDescent="0.25">
      <c r="A1040" s="132"/>
      <c r="B1040" s="133"/>
      <c r="C1040" s="133"/>
      <c r="D1040" s="133"/>
      <c r="E1040" s="133"/>
      <c r="F1040" s="133"/>
      <c r="G1040" s="133"/>
      <c r="H1040" s="133"/>
      <c r="I1040" s="133"/>
      <c r="J1040" s="133"/>
      <c r="K1040" s="133"/>
      <c r="L1040" s="133"/>
      <c r="M1040" s="133"/>
      <c r="N1040" s="133"/>
      <c r="O1040" s="133"/>
      <c r="P1040" s="133"/>
      <c r="Q1040" s="133"/>
      <c r="R1040" s="133"/>
      <c r="S1040" s="133"/>
      <c r="T1040" s="134"/>
      <c r="U1040" s="134"/>
      <c r="V1040" s="135"/>
    </row>
    <row r="1041" spans="1:22" s="34" customFormat="1" x14ac:dyDescent="0.25">
      <c r="A1041" s="136" t="s">
        <v>71</v>
      </c>
      <c r="B1041" s="137"/>
      <c r="C1041" s="137"/>
      <c r="D1041" s="137"/>
      <c r="E1041" s="137"/>
      <c r="F1041" s="137"/>
      <c r="G1041" s="137"/>
      <c r="H1041" s="137"/>
      <c r="I1041" s="137"/>
      <c r="J1041" s="137"/>
      <c r="K1041" s="137"/>
      <c r="L1041" s="137"/>
      <c r="M1041" s="137"/>
      <c r="N1041" s="137"/>
      <c r="O1041" s="137"/>
      <c r="P1041" s="137"/>
      <c r="Q1041" s="137"/>
      <c r="R1041" s="137"/>
      <c r="S1041" s="137"/>
      <c r="T1041" s="134">
        <f>+T1038</f>
        <v>6000</v>
      </c>
      <c r="U1041" s="134"/>
      <c r="V1041" s="135"/>
    </row>
    <row r="1042" spans="1:22" s="34" customFormat="1" x14ac:dyDescent="0.25">
      <c r="A1042" s="19"/>
      <c r="B1042" s="20"/>
      <c r="C1042" s="20"/>
      <c r="D1042" s="20"/>
      <c r="E1042" s="20"/>
      <c r="F1042" s="20"/>
      <c r="G1042" s="20"/>
      <c r="H1042" s="20"/>
      <c r="I1042" s="20"/>
      <c r="J1042" s="20"/>
      <c r="K1042" s="20"/>
      <c r="L1042" s="20"/>
      <c r="M1042" s="20"/>
      <c r="N1042" s="20"/>
      <c r="O1042" s="20"/>
      <c r="P1042" s="20"/>
      <c r="Q1042" s="20"/>
      <c r="R1042" s="20"/>
      <c r="S1042" s="21"/>
      <c r="T1042" s="22"/>
      <c r="U1042" s="22"/>
      <c r="V1042" s="23"/>
    </row>
    <row r="1043" spans="1:22" s="34" customFormat="1" x14ac:dyDescent="0.25">
      <c r="A1043" s="145" t="s">
        <v>81</v>
      </c>
      <c r="B1043" s="146"/>
      <c r="C1043" s="146"/>
      <c r="D1043" s="146"/>
      <c r="E1043" s="146"/>
      <c r="F1043" s="146"/>
      <c r="G1043" s="146"/>
      <c r="H1043" s="146"/>
      <c r="I1043" s="146"/>
      <c r="J1043" s="146"/>
      <c r="K1043" s="146"/>
      <c r="L1043" s="146"/>
      <c r="M1043" s="146"/>
      <c r="N1043" s="146"/>
      <c r="O1043" s="146"/>
      <c r="P1043" s="146"/>
      <c r="Q1043" s="146"/>
      <c r="R1043" s="146"/>
      <c r="S1043" s="146"/>
      <c r="T1043" s="146"/>
      <c r="U1043" s="146"/>
      <c r="V1043" s="147"/>
    </row>
    <row r="1044" spans="1:22" s="34" customFormat="1" x14ac:dyDescent="0.25">
      <c r="A1044" s="132" t="s">
        <v>82</v>
      </c>
      <c r="B1044" s="133"/>
      <c r="C1044" s="133"/>
      <c r="D1044" s="133"/>
      <c r="E1044" s="133"/>
      <c r="F1044" s="133"/>
      <c r="G1044" s="133"/>
      <c r="H1044" s="133"/>
      <c r="I1044" s="133"/>
      <c r="J1044" s="133" t="s">
        <v>83</v>
      </c>
      <c r="K1044" s="133"/>
      <c r="L1044" s="133" t="s">
        <v>84</v>
      </c>
      <c r="M1044" s="133"/>
      <c r="N1044" s="133" t="s">
        <v>85</v>
      </c>
      <c r="O1044" s="133"/>
      <c r="P1044" s="133"/>
      <c r="Q1044" s="133" t="s">
        <v>68</v>
      </c>
      <c r="R1044" s="133"/>
      <c r="S1044" s="133"/>
      <c r="T1044" s="134" t="s">
        <v>69</v>
      </c>
      <c r="U1044" s="134"/>
      <c r="V1044" s="135"/>
    </row>
    <row r="1045" spans="1:22" s="34" customFormat="1" x14ac:dyDescent="0.25">
      <c r="A1045" s="132" t="s">
        <v>86</v>
      </c>
      <c r="B1045" s="133"/>
      <c r="C1045" s="133"/>
      <c r="D1045" s="133"/>
      <c r="E1045" s="133"/>
      <c r="F1045" s="133"/>
      <c r="G1045" s="133"/>
      <c r="H1045" s="133"/>
      <c r="I1045" s="133"/>
      <c r="J1045" s="148">
        <f>+J40</f>
        <v>171314.64448972844</v>
      </c>
      <c r="K1045" s="133"/>
      <c r="L1045" s="149">
        <v>1.8157000000000001</v>
      </c>
      <c r="M1045" s="149"/>
      <c r="N1045" s="134">
        <f>+(L1045*J1045)/8</f>
        <v>38881.999999999993</v>
      </c>
      <c r="O1045" s="134"/>
      <c r="P1045" s="134"/>
      <c r="Q1045" s="133">
        <v>0.2</v>
      </c>
      <c r="R1045" s="133"/>
      <c r="S1045" s="133"/>
      <c r="T1045" s="134">
        <f>+Q1045*N1045</f>
        <v>7776.3999999999987</v>
      </c>
      <c r="U1045" s="134"/>
      <c r="V1045" s="135"/>
    </row>
    <row r="1046" spans="1:22" s="34" customFormat="1" x14ac:dyDescent="0.25">
      <c r="A1046" s="132"/>
      <c r="B1046" s="133"/>
      <c r="C1046" s="133"/>
      <c r="D1046" s="133"/>
      <c r="E1046" s="133"/>
      <c r="F1046" s="133"/>
      <c r="G1046" s="133"/>
      <c r="H1046" s="133"/>
      <c r="I1046" s="133"/>
      <c r="J1046" s="133"/>
      <c r="K1046" s="133"/>
      <c r="L1046" s="133"/>
      <c r="M1046" s="133"/>
      <c r="N1046" s="133"/>
      <c r="O1046" s="133"/>
      <c r="P1046" s="133"/>
      <c r="Q1046" s="133"/>
      <c r="R1046" s="133"/>
      <c r="S1046" s="133"/>
      <c r="T1046" s="134"/>
      <c r="U1046" s="134"/>
      <c r="V1046" s="135"/>
    </row>
    <row r="1047" spans="1:22" s="34" customFormat="1" x14ac:dyDescent="0.25">
      <c r="A1047" s="132"/>
      <c r="B1047" s="133"/>
      <c r="C1047" s="133"/>
      <c r="D1047" s="133"/>
      <c r="E1047" s="133"/>
      <c r="F1047" s="133"/>
      <c r="G1047" s="133"/>
      <c r="H1047" s="133"/>
      <c r="I1047" s="133"/>
      <c r="J1047" s="133"/>
      <c r="K1047" s="133"/>
      <c r="L1047" s="133"/>
      <c r="M1047" s="133"/>
      <c r="N1047" s="133"/>
      <c r="O1047" s="133"/>
      <c r="P1047" s="133"/>
      <c r="Q1047" s="133"/>
      <c r="R1047" s="133"/>
      <c r="S1047" s="133"/>
      <c r="T1047" s="134"/>
      <c r="U1047" s="134"/>
      <c r="V1047" s="135"/>
    </row>
    <row r="1048" spans="1:22" s="34" customFormat="1" x14ac:dyDescent="0.25">
      <c r="A1048" s="136" t="s">
        <v>71</v>
      </c>
      <c r="B1048" s="137"/>
      <c r="C1048" s="137"/>
      <c r="D1048" s="137"/>
      <c r="E1048" s="137"/>
      <c r="F1048" s="137"/>
      <c r="G1048" s="137"/>
      <c r="H1048" s="137"/>
      <c r="I1048" s="137"/>
      <c r="J1048" s="137"/>
      <c r="K1048" s="137"/>
      <c r="L1048" s="137"/>
      <c r="M1048" s="137"/>
      <c r="N1048" s="137"/>
      <c r="O1048" s="137"/>
      <c r="P1048" s="137"/>
      <c r="Q1048" s="137"/>
      <c r="R1048" s="137"/>
      <c r="S1048" s="137"/>
      <c r="T1048" s="134">
        <f>+T1045</f>
        <v>7776.3999999999987</v>
      </c>
      <c r="U1048" s="134"/>
      <c r="V1048" s="135"/>
    </row>
    <row r="1049" spans="1:22" s="43" customFormat="1" x14ac:dyDescent="0.2">
      <c r="A1049" s="136" t="s">
        <v>15</v>
      </c>
      <c r="B1049" s="137"/>
      <c r="C1049" s="137"/>
      <c r="D1049" s="137"/>
      <c r="E1049" s="137"/>
      <c r="F1049" s="137"/>
      <c r="G1049" s="137"/>
      <c r="H1049" s="137"/>
      <c r="I1049" s="137"/>
      <c r="J1049" s="137"/>
      <c r="K1049" s="137"/>
      <c r="L1049" s="137"/>
      <c r="M1049" s="137"/>
      <c r="N1049" s="137"/>
      <c r="O1049" s="137"/>
      <c r="P1049" s="137"/>
      <c r="Q1049" s="137"/>
      <c r="R1049" s="137"/>
      <c r="S1049" s="137"/>
      <c r="T1049" s="134">
        <f>ROUND(T1048+T1041+T1034+T1027,0)</f>
        <v>13776</v>
      </c>
      <c r="U1049" s="134"/>
      <c r="V1049" s="135"/>
    </row>
    <row r="1050" spans="1:22" s="43" customFormat="1" x14ac:dyDescent="0.2">
      <c r="A1050" s="44" t="s">
        <v>87</v>
      </c>
      <c r="B1050" s="45">
        <f>+'[1]CARGA PRESTACIONAL'!$E$40</f>
        <v>0.29949999999999999</v>
      </c>
      <c r="C1050" s="46"/>
      <c r="D1050" s="47"/>
      <c r="E1050" s="48"/>
      <c r="F1050" s="46"/>
      <c r="G1050" s="46"/>
      <c r="H1050" s="46"/>
      <c r="I1050" s="46"/>
      <c r="J1050" s="46"/>
      <c r="K1050" s="46"/>
      <c r="L1050" s="46"/>
      <c r="M1050" s="47"/>
      <c r="N1050" s="18"/>
      <c r="O1050" s="18"/>
      <c r="P1050" s="18"/>
      <c r="Q1050" s="18"/>
      <c r="R1050" s="18"/>
      <c r="S1050" s="18" t="s">
        <v>19</v>
      </c>
      <c r="T1050" s="134">
        <f>+T1049*B1050</f>
        <v>4125.9120000000003</v>
      </c>
      <c r="U1050" s="134"/>
      <c r="V1050" s="135"/>
    </row>
    <row r="1051" spans="1:22" s="43" customFormat="1" x14ac:dyDescent="0.2">
      <c r="A1051" s="138" t="s">
        <v>88</v>
      </c>
      <c r="B1051" s="139"/>
      <c r="C1051" s="139"/>
      <c r="D1051" s="139"/>
      <c r="E1051" s="139"/>
      <c r="F1051" s="139"/>
      <c r="G1051" s="139"/>
      <c r="H1051" s="139"/>
      <c r="I1051" s="139"/>
      <c r="J1051" s="139"/>
      <c r="K1051" s="139"/>
      <c r="L1051" s="139"/>
      <c r="M1051" s="139"/>
      <c r="N1051" s="139"/>
      <c r="O1051" s="139"/>
      <c r="P1051" s="139"/>
      <c r="Q1051" s="139"/>
      <c r="R1051" s="139"/>
      <c r="S1051" s="139"/>
      <c r="T1051" s="140">
        <f>+T1050+T1049</f>
        <v>17901.912</v>
      </c>
      <c r="U1051" s="140"/>
      <c r="V1051" s="141"/>
    </row>
    <row r="1052" spans="1:22" s="43" customFormat="1" x14ac:dyDescent="0.2">
      <c r="A1052" s="138" t="s">
        <v>89</v>
      </c>
      <c r="B1052" s="139"/>
      <c r="C1052" s="139"/>
      <c r="D1052" s="139"/>
      <c r="E1052" s="139"/>
      <c r="F1052" s="139"/>
      <c r="G1052" s="139"/>
      <c r="H1052" s="139"/>
      <c r="I1052" s="139"/>
      <c r="J1052" s="139"/>
      <c r="K1052" s="139"/>
      <c r="L1052" s="139"/>
      <c r="M1052" s="139"/>
      <c r="N1052" s="139"/>
      <c r="O1052" s="139"/>
      <c r="P1052" s="139"/>
      <c r="Q1052" s="139"/>
      <c r="R1052" s="139"/>
      <c r="S1052" s="139"/>
      <c r="T1052" s="140">
        <f>ROUND(T1051*T1020,0)</f>
        <v>1127820</v>
      </c>
      <c r="U1052" s="140"/>
      <c r="V1052" s="141"/>
    </row>
    <row r="1053" spans="1:22" s="43" customFormat="1" x14ac:dyDescent="0.2">
      <c r="A1053" s="49"/>
      <c r="B1053" s="29"/>
      <c r="C1053" s="29"/>
      <c r="D1053" s="29"/>
      <c r="E1053" s="29"/>
      <c r="F1053" s="29"/>
      <c r="G1053" s="29"/>
      <c r="H1053" s="29"/>
      <c r="I1053" s="29"/>
      <c r="J1053" s="29"/>
      <c r="K1053" s="29"/>
      <c r="L1053" s="29"/>
      <c r="M1053" s="29"/>
      <c r="N1053" s="29"/>
      <c r="O1053" s="29"/>
      <c r="P1053" s="29"/>
      <c r="Q1053" s="29"/>
      <c r="R1053" s="29"/>
      <c r="S1053" s="29"/>
      <c r="T1053" s="50"/>
      <c r="U1053" s="50"/>
      <c r="V1053" s="51"/>
    </row>
    <row r="1054" spans="1:22" s="34" customFormat="1" ht="43.5" customHeight="1" x14ac:dyDescent="0.25">
      <c r="A1054" s="142" t="s">
        <v>121</v>
      </c>
      <c r="B1054" s="143"/>
      <c r="C1054" s="143"/>
      <c r="D1054" s="143"/>
      <c r="E1054" s="143"/>
      <c r="F1054" s="143"/>
      <c r="G1054" s="143"/>
      <c r="H1054" s="143"/>
      <c r="I1054" s="143"/>
      <c r="J1054" s="143"/>
      <c r="K1054" s="143"/>
      <c r="L1054" s="143"/>
      <c r="M1054" s="143"/>
      <c r="N1054" s="143"/>
      <c r="O1054" s="143"/>
      <c r="P1054" s="143"/>
      <c r="Q1054" s="143"/>
      <c r="R1054" s="143"/>
      <c r="S1054" s="143"/>
      <c r="T1054" s="143"/>
      <c r="U1054" s="143"/>
      <c r="V1054" s="144"/>
    </row>
    <row r="1055" spans="1:22" s="34" customFormat="1" x14ac:dyDescent="0.25">
      <c r="A1055" s="24"/>
      <c r="B1055" s="25"/>
      <c r="C1055" s="25"/>
      <c r="D1055" s="25"/>
      <c r="E1055" s="25"/>
      <c r="F1055" s="25"/>
      <c r="G1055" s="25"/>
      <c r="H1055" s="25"/>
      <c r="I1055" s="25"/>
      <c r="J1055" s="25"/>
      <c r="K1055" s="25"/>
      <c r="L1055" s="25"/>
      <c r="M1055" s="25"/>
      <c r="N1055" s="25"/>
      <c r="O1055" s="25"/>
      <c r="P1055" s="25"/>
      <c r="Q1055" s="25"/>
      <c r="R1055" s="25"/>
      <c r="S1055" s="26"/>
      <c r="T1055" s="27"/>
      <c r="U1055" s="27"/>
      <c r="V1055" s="28"/>
    </row>
    <row r="1056" spans="1:22" s="34" customFormat="1" ht="46.5" customHeight="1" x14ac:dyDescent="0.25">
      <c r="A1056" s="24"/>
      <c r="B1056" s="25"/>
      <c r="C1056" s="25"/>
      <c r="D1056" s="29"/>
      <c r="E1056" s="30" t="s">
        <v>90</v>
      </c>
      <c r="F1056" s="54"/>
      <c r="G1056" s="54"/>
      <c r="H1056" s="54"/>
      <c r="I1056" s="54"/>
      <c r="J1056" s="54"/>
      <c r="K1056" s="54"/>
      <c r="L1056" s="54"/>
      <c r="M1056" s="55"/>
      <c r="N1056" s="25"/>
      <c r="O1056" s="25"/>
      <c r="P1056" s="25"/>
      <c r="Q1056" s="25"/>
      <c r="R1056" s="25"/>
      <c r="S1056" s="26"/>
      <c r="T1056" s="27"/>
      <c r="U1056" s="27"/>
      <c r="V1056" s="28"/>
    </row>
    <row r="1057" spans="1:39" s="34" customFormat="1" x14ac:dyDescent="0.25">
      <c r="A1057" s="24"/>
      <c r="B1057" s="25"/>
      <c r="C1057" s="25"/>
      <c r="D1057" s="25"/>
      <c r="E1057" s="131" t="s">
        <v>105</v>
      </c>
      <c r="F1057" s="131"/>
      <c r="G1057" s="131"/>
      <c r="H1057" s="131"/>
      <c r="I1057" s="131"/>
      <c r="J1057" s="131"/>
      <c r="K1057" s="131"/>
      <c r="L1057" s="131"/>
      <c r="M1057" s="131"/>
      <c r="N1057" s="57"/>
      <c r="O1057" s="57"/>
      <c r="P1057" s="25"/>
      <c r="Q1057" s="25"/>
      <c r="R1057" s="25"/>
      <c r="S1057" s="26"/>
      <c r="T1057" s="27"/>
      <c r="U1057" s="27"/>
      <c r="V1057" s="28"/>
    </row>
    <row r="1058" spans="1:39" s="34" customFormat="1" x14ac:dyDescent="0.25">
      <c r="A1058" s="24"/>
      <c r="B1058" s="25"/>
      <c r="C1058" s="25"/>
      <c r="D1058" s="25"/>
      <c r="E1058" s="131"/>
      <c r="F1058" s="131"/>
      <c r="G1058" s="131"/>
      <c r="H1058" s="131"/>
      <c r="I1058" s="131"/>
      <c r="J1058" s="131"/>
      <c r="K1058" s="131"/>
      <c r="L1058" s="131"/>
      <c r="M1058" s="131"/>
      <c r="N1058" s="57"/>
      <c r="O1058" s="57"/>
      <c r="P1058" s="25"/>
      <c r="Q1058" s="25"/>
      <c r="R1058" s="25"/>
      <c r="S1058" s="26"/>
      <c r="T1058" s="27"/>
      <c r="U1058" s="27"/>
      <c r="V1058" s="28"/>
    </row>
    <row r="1059" spans="1:39" s="34" customFormat="1" ht="14.25" thickBot="1" x14ac:dyDescent="0.3">
      <c r="A1059" s="58"/>
      <c r="B1059" s="59"/>
      <c r="C1059" s="59"/>
      <c r="D1059" s="59"/>
      <c r="E1059" s="59"/>
      <c r="F1059" s="60"/>
      <c r="G1059" s="60"/>
      <c r="H1059" s="60"/>
      <c r="I1059" s="60"/>
      <c r="J1059" s="60"/>
      <c r="K1059" s="60"/>
      <c r="L1059" s="59"/>
      <c r="M1059" s="59"/>
      <c r="N1059" s="59"/>
      <c r="O1059" s="59"/>
      <c r="P1059" s="59"/>
      <c r="Q1059" s="59"/>
      <c r="R1059" s="59"/>
      <c r="S1059" s="59"/>
      <c r="T1059" s="61"/>
      <c r="U1059" s="61"/>
      <c r="V1059" s="62"/>
    </row>
    <row r="1061" spans="1:39" ht="14.25" thickBot="1" x14ac:dyDescent="0.3"/>
    <row r="1062" spans="1:39" s="32" customFormat="1" ht="30" customHeight="1" x14ac:dyDescent="0.25">
      <c r="A1062" s="154"/>
      <c r="B1062" s="155"/>
      <c r="C1062" s="155"/>
      <c r="D1062" s="156"/>
      <c r="E1062" s="163" t="s">
        <v>92</v>
      </c>
      <c r="F1062" s="164"/>
      <c r="G1062" s="164"/>
      <c r="H1062" s="164"/>
      <c r="I1062" s="164"/>
      <c r="J1062" s="164"/>
      <c r="K1062" s="164"/>
      <c r="L1062" s="164"/>
      <c r="M1062" s="164"/>
      <c r="N1062" s="164"/>
      <c r="O1062" s="164"/>
      <c r="P1062" s="164"/>
      <c r="Q1062" s="164"/>
      <c r="R1062" s="164"/>
      <c r="S1062" s="165"/>
      <c r="T1062" s="169" t="s">
        <v>47</v>
      </c>
      <c r="U1062" s="170"/>
      <c r="V1062" s="171"/>
    </row>
    <row r="1063" spans="1:39" s="32" customFormat="1" ht="30" customHeight="1" thickBot="1" x14ac:dyDescent="0.3">
      <c r="A1063" s="157"/>
      <c r="B1063" s="158"/>
      <c r="C1063" s="158"/>
      <c r="D1063" s="159"/>
      <c r="E1063" s="166"/>
      <c r="F1063" s="167"/>
      <c r="G1063" s="167"/>
      <c r="H1063" s="167"/>
      <c r="I1063" s="167"/>
      <c r="J1063" s="167"/>
      <c r="K1063" s="167"/>
      <c r="L1063" s="167"/>
      <c r="M1063" s="167"/>
      <c r="N1063" s="167"/>
      <c r="O1063" s="167"/>
      <c r="P1063" s="167"/>
      <c r="Q1063" s="167"/>
      <c r="R1063" s="167"/>
      <c r="S1063" s="168"/>
      <c r="T1063" s="172"/>
      <c r="U1063" s="173"/>
      <c r="V1063" s="174"/>
    </row>
    <row r="1064" spans="1:39" s="32" customFormat="1" ht="5.0999999999999996" customHeight="1" thickBot="1" x14ac:dyDescent="0.25">
      <c r="A1064" s="157"/>
      <c r="B1064" s="158"/>
      <c r="C1064" s="158"/>
      <c r="D1064" s="159"/>
      <c r="E1064" s="175"/>
      <c r="F1064" s="176"/>
      <c r="G1064" s="176"/>
      <c r="H1064" s="176"/>
      <c r="I1064" s="176"/>
      <c r="J1064" s="176"/>
      <c r="K1064" s="176"/>
      <c r="L1064" s="176"/>
      <c r="M1064" s="176"/>
      <c r="N1064" s="176"/>
      <c r="O1064" s="176"/>
      <c r="P1064" s="176"/>
      <c r="Q1064" s="176"/>
      <c r="R1064" s="176"/>
      <c r="S1064" s="176"/>
      <c r="T1064" s="176"/>
      <c r="U1064" s="176"/>
      <c r="V1064" s="177"/>
    </row>
    <row r="1065" spans="1:39" s="32" customFormat="1" ht="24.95" customHeight="1" thickBot="1" x14ac:dyDescent="0.3">
      <c r="A1065" s="157"/>
      <c r="B1065" s="158"/>
      <c r="C1065" s="158"/>
      <c r="D1065" s="159"/>
      <c r="E1065" s="178" t="s">
        <v>48</v>
      </c>
      <c r="F1065" s="179"/>
      <c r="G1065" s="179"/>
      <c r="H1065" s="179"/>
      <c r="I1065" s="179"/>
      <c r="J1065" s="179"/>
      <c r="K1065" s="179"/>
      <c r="L1065" s="179"/>
      <c r="M1065" s="179"/>
      <c r="N1065" s="179"/>
      <c r="O1065" s="179"/>
      <c r="P1065" s="179"/>
      <c r="Q1065" s="179"/>
      <c r="R1065" s="179"/>
      <c r="S1065" s="179"/>
      <c r="T1065" s="179"/>
      <c r="U1065" s="179"/>
      <c r="V1065" s="180"/>
    </row>
    <row r="1066" spans="1:39" s="32" customFormat="1" ht="5.0999999999999996" customHeight="1" thickBot="1" x14ac:dyDescent="0.3">
      <c r="A1066" s="160"/>
      <c r="B1066" s="161"/>
      <c r="C1066" s="161"/>
      <c r="D1066" s="162"/>
      <c r="E1066" s="181"/>
      <c r="F1066" s="182"/>
      <c r="G1066" s="182"/>
      <c r="H1066" s="182"/>
      <c r="I1066" s="182"/>
      <c r="J1066" s="182"/>
      <c r="K1066" s="182"/>
      <c r="L1066" s="182"/>
      <c r="M1066" s="182"/>
      <c r="N1066" s="182"/>
      <c r="O1066" s="182"/>
      <c r="P1066" s="182"/>
      <c r="Q1066" s="182"/>
      <c r="R1066" s="182"/>
      <c r="S1066" s="182"/>
      <c r="T1066" s="182"/>
      <c r="U1066" s="182"/>
      <c r="V1066" s="183"/>
    </row>
    <row r="1067" spans="1:39" s="34" customFormat="1" x14ac:dyDescent="0.25">
      <c r="A1067" s="211" t="s">
        <v>49</v>
      </c>
      <c r="B1067" s="212"/>
      <c r="C1067" s="212"/>
      <c r="D1067" s="212"/>
      <c r="E1067" s="212"/>
      <c r="F1067" s="212"/>
      <c r="G1067" s="212"/>
      <c r="H1067" s="212"/>
      <c r="I1067" s="212"/>
      <c r="J1067" s="212"/>
      <c r="K1067" s="212"/>
      <c r="L1067" s="212"/>
      <c r="M1067" s="212"/>
      <c r="N1067" s="212"/>
      <c r="O1067" s="212"/>
      <c r="P1067" s="212"/>
      <c r="Q1067" s="212"/>
      <c r="R1067" s="212"/>
      <c r="S1067" s="212"/>
      <c r="T1067" s="212"/>
      <c r="U1067" s="212"/>
      <c r="V1067" s="213"/>
      <c r="AE1067" s="35"/>
      <c r="AF1067" s="35"/>
      <c r="AG1067" s="35"/>
      <c r="AH1067" s="35"/>
      <c r="AI1067" s="35"/>
      <c r="AJ1067" s="35"/>
      <c r="AK1067" s="35"/>
      <c r="AL1067" s="35"/>
      <c r="AM1067" s="35"/>
    </row>
    <row r="1068" spans="1:39" s="34" customFormat="1" x14ac:dyDescent="0.25">
      <c r="A1068" s="184" t="s">
        <v>50</v>
      </c>
      <c r="B1068" s="185"/>
      <c r="C1068" s="185"/>
      <c r="D1068" s="185"/>
      <c r="E1068" s="36" t="s">
        <v>51</v>
      </c>
      <c r="F1068" s="37"/>
      <c r="G1068" s="37"/>
      <c r="H1068" s="37"/>
      <c r="I1068" s="37"/>
      <c r="J1068" s="186" t="s">
        <v>52</v>
      </c>
      <c r="K1068" s="186"/>
      <c r="L1068" s="186"/>
      <c r="M1068" s="186"/>
      <c r="N1068" s="186"/>
      <c r="O1068" s="186"/>
      <c r="P1068" s="186" t="s">
        <v>53</v>
      </c>
      <c r="Q1068" s="186"/>
      <c r="R1068" s="186"/>
      <c r="S1068" s="186"/>
      <c r="T1068" s="186"/>
      <c r="U1068" s="186"/>
      <c r="V1068" s="187"/>
      <c r="AE1068" s="35"/>
      <c r="AF1068" s="35"/>
      <c r="AG1068" s="35"/>
      <c r="AH1068" s="35"/>
      <c r="AI1068" s="35"/>
      <c r="AJ1068" s="35"/>
      <c r="AK1068" s="35"/>
      <c r="AL1068" s="35"/>
      <c r="AM1068" s="35"/>
    </row>
    <row r="1069" spans="1:39" s="34" customFormat="1" ht="30.75" customHeight="1" x14ac:dyDescent="0.25">
      <c r="A1069" s="188" t="s">
        <v>54</v>
      </c>
      <c r="B1069" s="189"/>
      <c r="C1069" s="189"/>
      <c r="D1069" s="190"/>
      <c r="E1069" s="191" t="s">
        <v>24</v>
      </c>
      <c r="F1069" s="191"/>
      <c r="G1069" s="191"/>
      <c r="H1069" s="191"/>
      <c r="I1069" s="191"/>
      <c r="J1069" s="191"/>
      <c r="K1069" s="191"/>
      <c r="L1069" s="191"/>
      <c r="M1069" s="191"/>
      <c r="N1069" s="191"/>
      <c r="O1069" s="191"/>
      <c r="P1069" s="191"/>
      <c r="Q1069" s="191"/>
      <c r="R1069" s="191"/>
      <c r="S1069" s="191"/>
      <c r="T1069" s="191"/>
      <c r="U1069" s="191"/>
      <c r="V1069" s="192"/>
    </row>
    <row r="1070" spans="1:39" s="34" customFormat="1" x14ac:dyDescent="0.25">
      <c r="A1070" s="193" t="s">
        <v>55</v>
      </c>
      <c r="B1070" s="194"/>
      <c r="C1070" s="194"/>
      <c r="D1070" s="194"/>
      <c r="E1070" s="195"/>
      <c r="F1070" s="195"/>
      <c r="G1070" s="195"/>
      <c r="H1070" s="195"/>
      <c r="I1070" s="195"/>
      <c r="J1070" s="195"/>
      <c r="K1070" s="195"/>
      <c r="L1070" s="195"/>
      <c r="M1070" s="195"/>
      <c r="N1070" s="195"/>
      <c r="O1070" s="195"/>
      <c r="P1070" s="195"/>
      <c r="Q1070" s="195"/>
      <c r="R1070" s="195"/>
      <c r="S1070" s="195"/>
      <c r="T1070" s="195"/>
      <c r="U1070" s="195"/>
      <c r="V1070" s="196"/>
    </row>
    <row r="1071" spans="1:39" s="34" customFormat="1" x14ac:dyDescent="0.25">
      <c r="A1071" s="193" t="s">
        <v>56</v>
      </c>
      <c r="B1071" s="194"/>
      <c r="C1071" s="194"/>
      <c r="D1071" s="194"/>
      <c r="E1071" s="195"/>
      <c r="F1071" s="195"/>
      <c r="G1071" s="195"/>
      <c r="H1071" s="195"/>
      <c r="I1071" s="195"/>
      <c r="J1071" s="195"/>
      <c r="K1071" s="195"/>
      <c r="L1071" s="195"/>
      <c r="M1071" s="195"/>
      <c r="N1071" s="195"/>
      <c r="O1071" s="195"/>
      <c r="P1071" s="195"/>
      <c r="Q1071" s="195"/>
      <c r="R1071" s="195"/>
      <c r="S1071" s="195"/>
      <c r="T1071" s="195"/>
      <c r="U1071" s="195"/>
      <c r="V1071" s="196"/>
    </row>
    <row r="1072" spans="1:39" s="34" customFormat="1" x14ac:dyDescent="0.25">
      <c r="A1072" s="193" t="s">
        <v>57</v>
      </c>
      <c r="B1072" s="194"/>
      <c r="C1072" s="194"/>
      <c r="D1072" s="194"/>
      <c r="E1072" s="195"/>
      <c r="F1072" s="195"/>
      <c r="G1072" s="195"/>
      <c r="H1072" s="195"/>
      <c r="I1072" s="195"/>
      <c r="J1072" s="195"/>
      <c r="K1072" s="195"/>
      <c r="L1072" s="195"/>
      <c r="M1072" s="195"/>
      <c r="N1072" s="195"/>
      <c r="O1072" s="195"/>
      <c r="P1072" s="195"/>
      <c r="Q1072" s="195"/>
      <c r="R1072" s="195"/>
      <c r="S1072" s="195"/>
      <c r="T1072" s="195"/>
      <c r="U1072" s="195"/>
      <c r="V1072" s="196"/>
    </row>
    <row r="1073" spans="1:22" s="34" customFormat="1" x14ac:dyDescent="0.25">
      <c r="A1073" s="38"/>
      <c r="B1073" s="39"/>
      <c r="C1073" s="39"/>
      <c r="D1073" s="40"/>
      <c r="E1073" s="40"/>
      <c r="F1073" s="40"/>
      <c r="G1073" s="40"/>
      <c r="H1073" s="40"/>
      <c r="I1073" s="40"/>
      <c r="J1073" s="40"/>
      <c r="K1073" s="40"/>
      <c r="L1073" s="40"/>
      <c r="M1073" s="40"/>
      <c r="N1073" s="40"/>
      <c r="O1073" s="40"/>
      <c r="P1073" s="40"/>
      <c r="Q1073" s="40"/>
      <c r="R1073" s="40"/>
      <c r="S1073" s="40"/>
      <c r="T1073" s="27"/>
      <c r="U1073" s="27"/>
      <c r="V1073" s="28"/>
    </row>
    <row r="1074" spans="1:22" s="34" customFormat="1" x14ac:dyDescent="0.25">
      <c r="A1074" s="150" t="s">
        <v>58</v>
      </c>
      <c r="B1074" s="151"/>
      <c r="C1074" s="151"/>
      <c r="D1074" s="151"/>
      <c r="E1074" s="151"/>
      <c r="F1074" s="151"/>
      <c r="G1074" s="151"/>
      <c r="H1074" s="151"/>
      <c r="I1074" s="151"/>
      <c r="J1074" s="151"/>
      <c r="K1074" s="151"/>
      <c r="L1074" s="151"/>
      <c r="M1074" s="151"/>
      <c r="N1074" s="151"/>
      <c r="O1074" s="151"/>
      <c r="P1074" s="151"/>
      <c r="Q1074" s="151"/>
      <c r="R1074" s="151"/>
      <c r="S1074" s="151"/>
      <c r="T1074" s="151"/>
      <c r="U1074" s="151"/>
      <c r="V1074" s="197"/>
    </row>
    <row r="1075" spans="1:22" s="34" customFormat="1" x14ac:dyDescent="0.25">
      <c r="A1075" s="198" t="s">
        <v>59</v>
      </c>
      <c r="B1075" s="199"/>
      <c r="C1075" s="199" t="s">
        <v>60</v>
      </c>
      <c r="D1075" s="199"/>
      <c r="E1075" s="199"/>
      <c r="F1075" s="199"/>
      <c r="G1075" s="199"/>
      <c r="H1075" s="199"/>
      <c r="I1075" s="199"/>
      <c r="J1075" s="199"/>
      <c r="K1075" s="199"/>
      <c r="L1075" s="199"/>
      <c r="M1075" s="199"/>
      <c r="N1075" s="199"/>
      <c r="O1075" s="199"/>
      <c r="P1075" s="199"/>
      <c r="Q1075" s="199"/>
      <c r="R1075" s="199" t="s">
        <v>61</v>
      </c>
      <c r="S1075" s="199"/>
      <c r="T1075" s="200" t="s">
        <v>62</v>
      </c>
      <c r="U1075" s="200"/>
      <c r="V1075" s="201"/>
    </row>
    <row r="1076" spans="1:22" s="34" customFormat="1" ht="30.75" customHeight="1" x14ac:dyDescent="0.25">
      <c r="A1076" s="202">
        <v>8.1999999999999993</v>
      </c>
      <c r="B1076" s="203"/>
      <c r="C1076" s="204" t="s">
        <v>195</v>
      </c>
      <c r="D1076" s="205"/>
      <c r="E1076" s="205"/>
      <c r="F1076" s="205"/>
      <c r="G1076" s="205"/>
      <c r="H1076" s="205"/>
      <c r="I1076" s="205"/>
      <c r="J1076" s="205"/>
      <c r="K1076" s="205"/>
      <c r="L1076" s="205"/>
      <c r="M1076" s="205"/>
      <c r="N1076" s="205"/>
      <c r="O1076" s="205"/>
      <c r="P1076" s="205"/>
      <c r="Q1076" s="205"/>
      <c r="R1076" s="205" t="s">
        <v>6</v>
      </c>
      <c r="S1076" s="205"/>
      <c r="T1076" s="206">
        <f>+'OFERTA ECONOMICA'!C109</f>
        <v>63.66</v>
      </c>
      <c r="U1076" s="206"/>
      <c r="V1076" s="207"/>
    </row>
    <row r="1077" spans="1:22" s="34" customFormat="1" x14ac:dyDescent="0.25">
      <c r="A1077" s="41"/>
      <c r="B1077" s="40"/>
      <c r="C1077" s="40"/>
      <c r="D1077" s="40"/>
      <c r="E1077" s="40"/>
      <c r="F1077" s="40"/>
      <c r="G1077" s="40"/>
      <c r="H1077" s="40"/>
      <c r="I1077" s="40"/>
      <c r="J1077" s="40"/>
      <c r="K1077" s="40"/>
      <c r="L1077" s="40"/>
      <c r="M1077" s="40"/>
      <c r="N1077" s="40"/>
      <c r="O1077" s="40"/>
      <c r="P1077" s="40"/>
      <c r="Q1077" s="40"/>
      <c r="R1077" s="40"/>
      <c r="S1077" s="40"/>
      <c r="T1077" s="27"/>
      <c r="U1077" s="27"/>
      <c r="V1077" s="28"/>
    </row>
    <row r="1078" spans="1:22" s="34" customFormat="1" x14ac:dyDescent="0.25">
      <c r="A1078" s="145" t="s">
        <v>64</v>
      </c>
      <c r="B1078" s="146"/>
      <c r="C1078" s="146"/>
      <c r="D1078" s="146"/>
      <c r="E1078" s="146"/>
      <c r="F1078" s="146"/>
      <c r="G1078" s="146"/>
      <c r="H1078" s="146"/>
      <c r="I1078" s="146"/>
      <c r="J1078" s="146"/>
      <c r="K1078" s="146"/>
      <c r="L1078" s="146"/>
      <c r="M1078" s="146"/>
      <c r="N1078" s="146"/>
      <c r="O1078" s="146"/>
      <c r="P1078" s="146"/>
      <c r="Q1078" s="146"/>
      <c r="R1078" s="146"/>
      <c r="S1078" s="146"/>
      <c r="T1078" s="146"/>
      <c r="U1078" s="146"/>
      <c r="V1078" s="147"/>
    </row>
    <row r="1079" spans="1:22" s="34" customFormat="1" x14ac:dyDescent="0.25">
      <c r="A1079" s="132" t="s">
        <v>60</v>
      </c>
      <c r="B1079" s="133"/>
      <c r="C1079" s="133"/>
      <c r="D1079" s="133"/>
      <c r="E1079" s="133"/>
      <c r="F1079" s="133"/>
      <c r="G1079" s="133"/>
      <c r="H1079" s="133" t="s">
        <v>65</v>
      </c>
      <c r="I1079" s="133"/>
      <c r="J1079" s="133"/>
      <c r="K1079" s="133" t="s">
        <v>66</v>
      </c>
      <c r="L1079" s="133"/>
      <c r="M1079" s="133"/>
      <c r="N1079" s="133"/>
      <c r="O1079" s="133" t="s">
        <v>67</v>
      </c>
      <c r="P1079" s="133"/>
      <c r="Q1079" s="133"/>
      <c r="R1079" s="133" t="s">
        <v>68</v>
      </c>
      <c r="S1079" s="133"/>
      <c r="T1079" s="134" t="s">
        <v>69</v>
      </c>
      <c r="U1079" s="134"/>
      <c r="V1079" s="135"/>
    </row>
    <row r="1080" spans="1:22" s="34" customFormat="1" x14ac:dyDescent="0.25">
      <c r="A1080" s="132"/>
      <c r="B1080" s="133"/>
      <c r="C1080" s="133"/>
      <c r="D1080" s="133"/>
      <c r="E1080" s="133"/>
      <c r="F1080" s="133"/>
      <c r="G1080" s="133"/>
      <c r="H1080" s="133"/>
      <c r="I1080" s="133"/>
      <c r="J1080" s="133"/>
      <c r="K1080" s="133"/>
      <c r="L1080" s="133"/>
      <c r="M1080" s="133"/>
      <c r="N1080" s="133"/>
      <c r="O1080" s="153"/>
      <c r="P1080" s="153"/>
      <c r="Q1080" s="153"/>
      <c r="R1080" s="133"/>
      <c r="S1080" s="133"/>
      <c r="T1080" s="134"/>
      <c r="U1080" s="134"/>
      <c r="V1080" s="135"/>
    </row>
    <row r="1081" spans="1:22" s="34" customFormat="1" x14ac:dyDescent="0.25">
      <c r="A1081" s="132" t="s">
        <v>70</v>
      </c>
      <c r="B1081" s="133"/>
      <c r="C1081" s="133"/>
      <c r="D1081" s="133"/>
      <c r="E1081" s="133"/>
      <c r="F1081" s="133"/>
      <c r="G1081" s="133"/>
      <c r="H1081" s="133"/>
      <c r="I1081" s="133"/>
      <c r="J1081" s="133"/>
      <c r="K1081" s="133"/>
      <c r="L1081" s="133"/>
      <c r="M1081" s="133"/>
      <c r="N1081" s="133"/>
      <c r="O1081" s="153"/>
      <c r="P1081" s="153"/>
      <c r="Q1081" s="153"/>
      <c r="R1081" s="209">
        <v>0.03</v>
      </c>
      <c r="S1081" s="210"/>
      <c r="T1081" s="134">
        <f>+R1081*T1104</f>
        <v>1187.4779999999996</v>
      </c>
      <c r="U1081" s="134"/>
      <c r="V1081" s="135"/>
    </row>
    <row r="1082" spans="1:22" s="34" customFormat="1" x14ac:dyDescent="0.25">
      <c r="A1082" s="132"/>
      <c r="B1082" s="133"/>
      <c r="C1082" s="133"/>
      <c r="D1082" s="133"/>
      <c r="E1082" s="133"/>
      <c r="F1082" s="133"/>
      <c r="G1082" s="133"/>
      <c r="H1082" s="133"/>
      <c r="I1082" s="133"/>
      <c r="J1082" s="133"/>
      <c r="K1082" s="133"/>
      <c r="L1082" s="133"/>
      <c r="M1082" s="133"/>
      <c r="N1082" s="133"/>
      <c r="O1082" s="133"/>
      <c r="P1082" s="133"/>
      <c r="Q1082" s="133"/>
      <c r="R1082" s="133"/>
      <c r="S1082" s="133"/>
      <c r="T1082" s="134"/>
      <c r="U1082" s="134"/>
      <c r="V1082" s="135"/>
    </row>
    <row r="1083" spans="1:22" s="34" customFormat="1" x14ac:dyDescent="0.25">
      <c r="A1083" s="136" t="s">
        <v>71</v>
      </c>
      <c r="B1083" s="137"/>
      <c r="C1083" s="137"/>
      <c r="D1083" s="137"/>
      <c r="E1083" s="137"/>
      <c r="F1083" s="137"/>
      <c r="G1083" s="137"/>
      <c r="H1083" s="137"/>
      <c r="I1083" s="137"/>
      <c r="J1083" s="137"/>
      <c r="K1083" s="137"/>
      <c r="L1083" s="137"/>
      <c r="M1083" s="137"/>
      <c r="N1083" s="137"/>
      <c r="O1083" s="137"/>
      <c r="P1083" s="137"/>
      <c r="Q1083" s="137"/>
      <c r="R1083" s="137"/>
      <c r="S1083" s="137"/>
      <c r="T1083" s="134">
        <f>+T1081+T1080</f>
        <v>1187.4779999999996</v>
      </c>
      <c r="U1083" s="134"/>
      <c r="V1083" s="135"/>
    </row>
    <row r="1084" spans="1:22" s="34" customFormat="1" x14ac:dyDescent="0.25">
      <c r="A1084" s="19"/>
      <c r="B1084" s="20"/>
      <c r="C1084" s="20"/>
      <c r="D1084" s="20"/>
      <c r="E1084" s="20"/>
      <c r="F1084" s="20"/>
      <c r="G1084" s="20"/>
      <c r="H1084" s="20"/>
      <c r="I1084" s="20"/>
      <c r="J1084" s="20"/>
      <c r="K1084" s="20"/>
      <c r="L1084" s="20"/>
      <c r="M1084" s="20"/>
      <c r="N1084" s="20"/>
      <c r="O1084" s="20"/>
      <c r="P1084" s="20"/>
      <c r="Q1084" s="20"/>
      <c r="R1084" s="20"/>
      <c r="S1084" s="21"/>
      <c r="T1084" s="22"/>
      <c r="U1084" s="22"/>
      <c r="V1084" s="23"/>
    </row>
    <row r="1085" spans="1:22" s="34" customFormat="1" x14ac:dyDescent="0.25">
      <c r="A1085" s="145" t="s">
        <v>72</v>
      </c>
      <c r="B1085" s="146"/>
      <c r="C1085" s="146"/>
      <c r="D1085" s="146"/>
      <c r="E1085" s="146"/>
      <c r="F1085" s="146"/>
      <c r="G1085" s="146"/>
      <c r="H1085" s="146"/>
      <c r="I1085" s="146"/>
      <c r="J1085" s="146"/>
      <c r="K1085" s="146"/>
      <c r="L1085" s="146"/>
      <c r="M1085" s="146"/>
      <c r="N1085" s="146"/>
      <c r="O1085" s="146"/>
      <c r="P1085" s="146"/>
      <c r="Q1085" s="146"/>
      <c r="R1085" s="146"/>
      <c r="S1085" s="146"/>
      <c r="T1085" s="146"/>
      <c r="U1085" s="146"/>
      <c r="V1085" s="147"/>
    </row>
    <row r="1086" spans="1:22" s="34" customFormat="1" x14ac:dyDescent="0.25">
      <c r="A1086" s="132" t="s">
        <v>60</v>
      </c>
      <c r="B1086" s="133"/>
      <c r="C1086" s="133"/>
      <c r="D1086" s="133"/>
      <c r="E1086" s="133"/>
      <c r="F1086" s="133"/>
      <c r="G1086" s="133"/>
      <c r="H1086" s="133"/>
      <c r="I1086" s="133"/>
      <c r="J1086" s="133"/>
      <c r="K1086" s="133"/>
      <c r="L1086" s="133"/>
      <c r="M1086" s="133" t="s">
        <v>61</v>
      </c>
      <c r="N1086" s="133"/>
      <c r="O1086" s="133" t="s">
        <v>62</v>
      </c>
      <c r="P1086" s="133"/>
      <c r="Q1086" s="133" t="s">
        <v>73</v>
      </c>
      <c r="R1086" s="133"/>
      <c r="S1086" s="133"/>
      <c r="T1086" s="134" t="s">
        <v>74</v>
      </c>
      <c r="U1086" s="134"/>
      <c r="V1086" s="135"/>
    </row>
    <row r="1087" spans="1:22" s="34" customFormat="1" x14ac:dyDescent="0.25">
      <c r="A1087" s="150" t="s">
        <v>196</v>
      </c>
      <c r="B1087" s="151"/>
      <c r="C1087" s="151"/>
      <c r="D1087" s="151"/>
      <c r="E1087" s="151"/>
      <c r="F1087" s="151"/>
      <c r="G1087" s="151"/>
      <c r="H1087" s="151"/>
      <c r="I1087" s="151"/>
      <c r="J1087" s="151"/>
      <c r="K1087" s="151"/>
      <c r="L1087" s="152"/>
      <c r="M1087" s="133" t="s">
        <v>106</v>
      </c>
      <c r="N1087" s="133"/>
      <c r="O1087" s="133">
        <v>0.74470000000000003</v>
      </c>
      <c r="P1087" s="133"/>
      <c r="Q1087" s="134">
        <v>83900</v>
      </c>
      <c r="R1087" s="134"/>
      <c r="S1087" s="134"/>
      <c r="T1087" s="134">
        <f>+Q1087*O1087</f>
        <v>62480.33</v>
      </c>
      <c r="U1087" s="134"/>
      <c r="V1087" s="135"/>
    </row>
    <row r="1088" spans="1:22" s="34" customFormat="1" x14ac:dyDescent="0.25">
      <c r="A1088" s="150" t="s">
        <v>197</v>
      </c>
      <c r="B1088" s="151"/>
      <c r="C1088" s="151"/>
      <c r="D1088" s="151"/>
      <c r="E1088" s="151"/>
      <c r="F1088" s="151"/>
      <c r="G1088" s="151"/>
      <c r="H1088" s="151"/>
      <c r="I1088" s="151"/>
      <c r="J1088" s="151"/>
      <c r="K1088" s="151"/>
      <c r="L1088" s="152"/>
      <c r="M1088" s="208" t="s">
        <v>201</v>
      </c>
      <c r="N1088" s="152"/>
      <c r="O1088" s="208">
        <v>5.0000000000000001E-3</v>
      </c>
      <c r="P1088" s="152"/>
      <c r="Q1088" s="134">
        <v>135750</v>
      </c>
      <c r="R1088" s="134"/>
      <c r="S1088" s="134"/>
      <c r="T1088" s="134">
        <f t="shared" ref="T1088:T1090" si="2">+Q1088*O1088</f>
        <v>678.75</v>
      </c>
      <c r="U1088" s="134"/>
      <c r="V1088" s="135"/>
    </row>
    <row r="1089" spans="1:22" s="34" customFormat="1" x14ac:dyDescent="0.25">
      <c r="A1089" s="150" t="s">
        <v>198</v>
      </c>
      <c r="B1089" s="151"/>
      <c r="C1089" s="151"/>
      <c r="D1089" s="151"/>
      <c r="E1089" s="151"/>
      <c r="F1089" s="151"/>
      <c r="G1089" s="151"/>
      <c r="H1089" s="151"/>
      <c r="I1089" s="151"/>
      <c r="J1089" s="151"/>
      <c r="K1089" s="151"/>
      <c r="L1089" s="152"/>
      <c r="M1089" s="208" t="s">
        <v>106</v>
      </c>
      <c r="N1089" s="152"/>
      <c r="O1089" s="208">
        <v>0.27</v>
      </c>
      <c r="P1089" s="152"/>
      <c r="Q1089" s="134">
        <v>32100</v>
      </c>
      <c r="R1089" s="134"/>
      <c r="S1089" s="134"/>
      <c r="T1089" s="134">
        <f t="shared" si="2"/>
        <v>8667</v>
      </c>
      <c r="U1089" s="134"/>
      <c r="V1089" s="135"/>
    </row>
    <row r="1090" spans="1:22" s="34" customFormat="1" x14ac:dyDescent="0.25">
      <c r="A1090" s="150" t="s">
        <v>199</v>
      </c>
      <c r="B1090" s="151"/>
      <c r="C1090" s="151"/>
      <c r="D1090" s="151"/>
      <c r="E1090" s="151"/>
      <c r="F1090" s="151"/>
      <c r="G1090" s="151"/>
      <c r="H1090" s="151"/>
      <c r="I1090" s="151"/>
      <c r="J1090" s="151"/>
      <c r="K1090" s="151"/>
      <c r="L1090" s="152"/>
      <c r="M1090" s="208" t="s">
        <v>8</v>
      </c>
      <c r="N1090" s="152"/>
      <c r="O1090" s="208">
        <v>0.82</v>
      </c>
      <c r="P1090" s="152"/>
      <c r="Q1090" s="134">
        <v>25500</v>
      </c>
      <c r="R1090" s="134"/>
      <c r="S1090" s="134"/>
      <c r="T1090" s="134">
        <f t="shared" si="2"/>
        <v>20910</v>
      </c>
      <c r="U1090" s="134"/>
      <c r="V1090" s="135"/>
    </row>
    <row r="1091" spans="1:22" s="34" customFormat="1" x14ac:dyDescent="0.25">
      <c r="A1091" s="150" t="s">
        <v>200</v>
      </c>
      <c r="B1091" s="151"/>
      <c r="C1091" s="151"/>
      <c r="D1091" s="151"/>
      <c r="E1091" s="151"/>
      <c r="F1091" s="151"/>
      <c r="G1091" s="151"/>
      <c r="H1091" s="151"/>
      <c r="I1091" s="151"/>
      <c r="J1091" s="151"/>
      <c r="K1091" s="151"/>
      <c r="L1091" s="152"/>
      <c r="M1091" s="208" t="s">
        <v>117</v>
      </c>
      <c r="N1091" s="152"/>
      <c r="O1091" s="208">
        <f>1/25</f>
        <v>0.04</v>
      </c>
      <c r="P1091" s="152"/>
      <c r="Q1091" s="134">
        <f>719900/5</f>
        <v>143980</v>
      </c>
      <c r="R1091" s="134"/>
      <c r="S1091" s="134"/>
      <c r="T1091" s="134">
        <f>+Q1091*O1091</f>
        <v>5759.2</v>
      </c>
      <c r="U1091" s="134"/>
      <c r="V1091" s="135"/>
    </row>
    <row r="1092" spans="1:22" s="34" customFormat="1" x14ac:dyDescent="0.25">
      <c r="A1092" s="150"/>
      <c r="B1092" s="151"/>
      <c r="C1092" s="151"/>
      <c r="D1092" s="151"/>
      <c r="E1092" s="151"/>
      <c r="F1092" s="151"/>
      <c r="G1092" s="151"/>
      <c r="H1092" s="151"/>
      <c r="I1092" s="151"/>
      <c r="J1092" s="151"/>
      <c r="K1092" s="151"/>
      <c r="L1092" s="152"/>
      <c r="M1092" s="133"/>
      <c r="N1092" s="133"/>
      <c r="O1092" s="133"/>
      <c r="P1092" s="133"/>
      <c r="Q1092" s="133"/>
      <c r="R1092" s="133"/>
      <c r="S1092" s="133"/>
      <c r="T1092" s="134"/>
      <c r="U1092" s="134"/>
      <c r="V1092" s="135"/>
    </row>
    <row r="1093" spans="1:22" s="34" customFormat="1" x14ac:dyDescent="0.25">
      <c r="A1093" s="136" t="s">
        <v>71</v>
      </c>
      <c r="B1093" s="137"/>
      <c r="C1093" s="137"/>
      <c r="D1093" s="137"/>
      <c r="E1093" s="137"/>
      <c r="F1093" s="137"/>
      <c r="G1093" s="137"/>
      <c r="H1093" s="137"/>
      <c r="I1093" s="137"/>
      <c r="J1093" s="137"/>
      <c r="K1093" s="137"/>
      <c r="L1093" s="137"/>
      <c r="M1093" s="137"/>
      <c r="N1093" s="137"/>
      <c r="O1093" s="137"/>
      <c r="P1093" s="137"/>
      <c r="Q1093" s="137"/>
      <c r="R1093" s="137"/>
      <c r="S1093" s="137"/>
      <c r="T1093" s="134">
        <f>+SUM(T1087:V1091)</f>
        <v>98495.28</v>
      </c>
      <c r="U1093" s="134"/>
      <c r="V1093" s="135"/>
    </row>
    <row r="1094" spans="1:22" s="34" customFormat="1" x14ac:dyDescent="0.25">
      <c r="A1094" s="19"/>
      <c r="B1094" s="20"/>
      <c r="C1094" s="20"/>
      <c r="D1094" s="20"/>
      <c r="E1094" s="20"/>
      <c r="F1094" s="20"/>
      <c r="G1094" s="20"/>
      <c r="H1094" s="20"/>
      <c r="I1094" s="20"/>
      <c r="J1094" s="20"/>
      <c r="K1094" s="20"/>
      <c r="L1094" s="20"/>
      <c r="M1094" s="20"/>
      <c r="N1094" s="20"/>
      <c r="O1094" s="20"/>
      <c r="P1094" s="20"/>
      <c r="Q1094" s="20"/>
      <c r="R1094" s="20"/>
      <c r="S1094" s="21"/>
      <c r="T1094" s="22"/>
      <c r="U1094" s="22"/>
      <c r="V1094" s="23"/>
    </row>
    <row r="1095" spans="1:22" s="34" customFormat="1" x14ac:dyDescent="0.25">
      <c r="A1095" s="145" t="s">
        <v>75</v>
      </c>
      <c r="B1095" s="146"/>
      <c r="C1095" s="146"/>
      <c r="D1095" s="146"/>
      <c r="E1095" s="146"/>
      <c r="F1095" s="146"/>
      <c r="G1095" s="146"/>
      <c r="H1095" s="146"/>
      <c r="I1095" s="146"/>
      <c r="J1095" s="146"/>
      <c r="K1095" s="146"/>
      <c r="L1095" s="146"/>
      <c r="M1095" s="146"/>
      <c r="N1095" s="146"/>
      <c r="O1095" s="146"/>
      <c r="P1095" s="146"/>
      <c r="Q1095" s="146"/>
      <c r="R1095" s="146"/>
      <c r="S1095" s="146"/>
      <c r="T1095" s="146"/>
      <c r="U1095" s="146"/>
      <c r="V1095" s="147"/>
    </row>
    <row r="1096" spans="1:22" s="34" customFormat="1" x14ac:dyDescent="0.25">
      <c r="A1096" s="132" t="s">
        <v>76</v>
      </c>
      <c r="B1096" s="133"/>
      <c r="C1096" s="133"/>
      <c r="D1096" s="133"/>
      <c r="E1096" s="133"/>
      <c r="F1096" s="133"/>
      <c r="G1096" s="133"/>
      <c r="H1096" s="133"/>
      <c r="I1096" s="133"/>
      <c r="J1096" s="133"/>
      <c r="K1096" s="133" t="s">
        <v>77</v>
      </c>
      <c r="L1096" s="133"/>
      <c r="M1096" s="133" t="s">
        <v>78</v>
      </c>
      <c r="N1096" s="133"/>
      <c r="O1096" s="133" t="s">
        <v>79</v>
      </c>
      <c r="P1096" s="133"/>
      <c r="Q1096" s="133"/>
      <c r="R1096" s="133" t="s">
        <v>80</v>
      </c>
      <c r="S1096" s="133"/>
      <c r="T1096" s="134" t="s">
        <v>69</v>
      </c>
      <c r="U1096" s="134"/>
      <c r="V1096" s="135"/>
    </row>
    <row r="1097" spans="1:22" s="34" customFormat="1" x14ac:dyDescent="0.25">
      <c r="A1097" s="132"/>
      <c r="B1097" s="133"/>
      <c r="C1097" s="133"/>
      <c r="D1097" s="133"/>
      <c r="E1097" s="133"/>
      <c r="F1097" s="133"/>
      <c r="G1097" s="133"/>
      <c r="H1097" s="133"/>
      <c r="I1097" s="133"/>
      <c r="J1097" s="133"/>
      <c r="K1097" s="133">
        <f>31.96/(2.44*1.22)</f>
        <v>10.736361193227628</v>
      </c>
      <c r="L1097" s="133"/>
      <c r="M1097" s="133">
        <v>10</v>
      </c>
      <c r="N1097" s="133"/>
      <c r="O1097" s="133"/>
      <c r="P1097" s="133"/>
      <c r="Q1097" s="133"/>
      <c r="R1097" s="133">
        <v>300</v>
      </c>
      <c r="S1097" s="133"/>
      <c r="T1097" s="134">
        <f>+R1097*M1097*K1097</f>
        <v>32209.083579682883</v>
      </c>
      <c r="U1097" s="134"/>
      <c r="V1097" s="135"/>
    </row>
    <row r="1098" spans="1:22" s="34" customFormat="1" x14ac:dyDescent="0.25">
      <c r="A1098" s="132"/>
      <c r="B1098" s="133"/>
      <c r="C1098" s="133"/>
      <c r="D1098" s="133"/>
      <c r="E1098" s="133"/>
      <c r="F1098" s="133"/>
      <c r="G1098" s="133"/>
      <c r="H1098" s="133"/>
      <c r="I1098" s="133"/>
      <c r="J1098" s="133"/>
      <c r="K1098" s="133"/>
      <c r="L1098" s="133"/>
      <c r="M1098" s="133"/>
      <c r="N1098" s="133"/>
      <c r="O1098" s="133"/>
      <c r="P1098" s="133"/>
      <c r="Q1098" s="133"/>
      <c r="R1098" s="133"/>
      <c r="S1098" s="133"/>
      <c r="T1098" s="134"/>
      <c r="U1098" s="134"/>
      <c r="V1098" s="135"/>
    </row>
    <row r="1099" spans="1:22" s="34" customFormat="1" x14ac:dyDescent="0.25">
      <c r="A1099" s="132"/>
      <c r="B1099" s="133"/>
      <c r="C1099" s="133"/>
      <c r="D1099" s="133"/>
      <c r="E1099" s="133"/>
      <c r="F1099" s="133"/>
      <c r="G1099" s="133"/>
      <c r="H1099" s="133"/>
      <c r="I1099" s="133"/>
      <c r="J1099" s="133"/>
      <c r="K1099" s="133"/>
      <c r="L1099" s="133"/>
      <c r="M1099" s="133"/>
      <c r="N1099" s="133"/>
      <c r="O1099" s="133"/>
      <c r="P1099" s="133"/>
      <c r="Q1099" s="133"/>
      <c r="R1099" s="133"/>
      <c r="S1099" s="133"/>
      <c r="T1099" s="134"/>
      <c r="U1099" s="134"/>
      <c r="V1099" s="135"/>
    </row>
    <row r="1100" spans="1:22" s="34" customFormat="1" x14ac:dyDescent="0.25">
      <c r="A1100" s="136" t="s">
        <v>71</v>
      </c>
      <c r="B1100" s="137"/>
      <c r="C1100" s="137"/>
      <c r="D1100" s="137"/>
      <c r="E1100" s="137"/>
      <c r="F1100" s="137"/>
      <c r="G1100" s="137"/>
      <c r="H1100" s="137"/>
      <c r="I1100" s="137"/>
      <c r="J1100" s="137"/>
      <c r="K1100" s="137"/>
      <c r="L1100" s="137"/>
      <c r="M1100" s="137"/>
      <c r="N1100" s="137"/>
      <c r="O1100" s="137"/>
      <c r="P1100" s="137"/>
      <c r="Q1100" s="137"/>
      <c r="R1100" s="137"/>
      <c r="S1100" s="137"/>
      <c r="T1100" s="134"/>
      <c r="U1100" s="134"/>
      <c r="V1100" s="135"/>
    </row>
    <row r="1101" spans="1:22" s="34" customFormat="1" x14ac:dyDescent="0.25">
      <c r="A1101" s="19"/>
      <c r="B1101" s="20"/>
      <c r="C1101" s="20"/>
      <c r="D1101" s="20"/>
      <c r="E1101" s="20"/>
      <c r="F1101" s="20"/>
      <c r="G1101" s="20"/>
      <c r="H1101" s="20"/>
      <c r="I1101" s="20"/>
      <c r="J1101" s="20"/>
      <c r="K1101" s="20"/>
      <c r="L1101" s="20"/>
      <c r="M1101" s="20"/>
      <c r="N1101" s="20"/>
      <c r="O1101" s="20"/>
      <c r="P1101" s="20"/>
      <c r="Q1101" s="20"/>
      <c r="R1101" s="20"/>
      <c r="S1101" s="21"/>
      <c r="T1101" s="22"/>
      <c r="U1101" s="22"/>
      <c r="V1101" s="23"/>
    </row>
    <row r="1102" spans="1:22" s="34" customFormat="1" x14ac:dyDescent="0.25">
      <c r="A1102" s="145" t="s">
        <v>81</v>
      </c>
      <c r="B1102" s="146"/>
      <c r="C1102" s="146"/>
      <c r="D1102" s="146"/>
      <c r="E1102" s="146"/>
      <c r="F1102" s="146"/>
      <c r="G1102" s="146"/>
      <c r="H1102" s="146"/>
      <c r="I1102" s="146"/>
      <c r="J1102" s="146"/>
      <c r="K1102" s="146"/>
      <c r="L1102" s="146"/>
      <c r="M1102" s="146"/>
      <c r="N1102" s="146"/>
      <c r="O1102" s="146"/>
      <c r="P1102" s="146"/>
      <c r="Q1102" s="146"/>
      <c r="R1102" s="146"/>
      <c r="S1102" s="146"/>
      <c r="T1102" s="146"/>
      <c r="U1102" s="146"/>
      <c r="V1102" s="147"/>
    </row>
    <row r="1103" spans="1:22" s="34" customFormat="1" x14ac:dyDescent="0.25">
      <c r="A1103" s="132" t="s">
        <v>82</v>
      </c>
      <c r="B1103" s="133"/>
      <c r="C1103" s="133"/>
      <c r="D1103" s="133"/>
      <c r="E1103" s="133"/>
      <c r="F1103" s="133"/>
      <c r="G1103" s="133"/>
      <c r="H1103" s="133"/>
      <c r="I1103" s="133"/>
      <c r="J1103" s="133" t="s">
        <v>83</v>
      </c>
      <c r="K1103" s="133"/>
      <c r="L1103" s="133" t="s">
        <v>84</v>
      </c>
      <c r="M1103" s="133"/>
      <c r="N1103" s="133" t="s">
        <v>85</v>
      </c>
      <c r="O1103" s="133"/>
      <c r="P1103" s="133"/>
      <c r="Q1103" s="133" t="s">
        <v>68</v>
      </c>
      <c r="R1103" s="133"/>
      <c r="S1103" s="133"/>
      <c r="T1103" s="134" t="s">
        <v>69</v>
      </c>
      <c r="U1103" s="134"/>
      <c r="V1103" s="135"/>
    </row>
    <row r="1104" spans="1:22" s="34" customFormat="1" x14ac:dyDescent="0.25">
      <c r="A1104" s="150" t="s">
        <v>226</v>
      </c>
      <c r="B1104" s="151"/>
      <c r="C1104" s="151"/>
      <c r="D1104" s="151"/>
      <c r="E1104" s="151"/>
      <c r="F1104" s="151"/>
      <c r="G1104" s="151"/>
      <c r="H1104" s="151"/>
      <c r="I1104" s="152"/>
      <c r="J1104" s="254">
        <v>290669.16340805194</v>
      </c>
      <c r="K1104" s="255"/>
      <c r="L1104" s="256">
        <v>1.8157000000000001</v>
      </c>
      <c r="M1104" s="257"/>
      <c r="N1104" s="220">
        <f>+(L1104*J1104)/8</f>
        <v>65970.999999999985</v>
      </c>
      <c r="O1104" s="221"/>
      <c r="P1104" s="251"/>
      <c r="Q1104" s="133">
        <v>0.6</v>
      </c>
      <c r="R1104" s="133"/>
      <c r="S1104" s="133"/>
      <c r="T1104" s="134">
        <f>+Q1104*N1104</f>
        <v>39582.599999999991</v>
      </c>
      <c r="U1104" s="134"/>
      <c r="V1104" s="135"/>
    </row>
    <row r="1105" spans="1:22" s="34" customFormat="1" x14ac:dyDescent="0.25">
      <c r="A1105" s="132"/>
      <c r="B1105" s="133"/>
      <c r="C1105" s="133"/>
      <c r="D1105" s="133"/>
      <c r="E1105" s="133"/>
      <c r="F1105" s="133"/>
      <c r="G1105" s="133"/>
      <c r="H1105" s="133"/>
      <c r="I1105" s="133"/>
      <c r="J1105" s="133"/>
      <c r="K1105" s="133"/>
      <c r="L1105" s="133"/>
      <c r="M1105" s="133"/>
      <c r="N1105" s="133"/>
      <c r="O1105" s="133"/>
      <c r="P1105" s="133"/>
      <c r="Q1105" s="133"/>
      <c r="R1105" s="133"/>
      <c r="S1105" s="133"/>
      <c r="T1105" s="134"/>
      <c r="U1105" s="134"/>
      <c r="V1105" s="135"/>
    </row>
    <row r="1106" spans="1:22" s="34" customFormat="1" x14ac:dyDescent="0.25">
      <c r="A1106" s="132"/>
      <c r="B1106" s="133"/>
      <c r="C1106" s="133"/>
      <c r="D1106" s="133"/>
      <c r="E1106" s="133"/>
      <c r="F1106" s="133"/>
      <c r="G1106" s="133"/>
      <c r="H1106" s="133"/>
      <c r="I1106" s="133"/>
      <c r="J1106" s="133"/>
      <c r="K1106" s="133"/>
      <c r="L1106" s="133"/>
      <c r="M1106" s="133"/>
      <c r="N1106" s="133"/>
      <c r="O1106" s="133"/>
      <c r="P1106" s="133"/>
      <c r="Q1106" s="133"/>
      <c r="R1106" s="133"/>
      <c r="S1106" s="133"/>
      <c r="T1106" s="134"/>
      <c r="U1106" s="134"/>
      <c r="V1106" s="135"/>
    </row>
    <row r="1107" spans="1:22" s="34" customFormat="1" x14ac:dyDescent="0.25">
      <c r="A1107" s="136" t="s">
        <v>71</v>
      </c>
      <c r="B1107" s="137"/>
      <c r="C1107" s="137"/>
      <c r="D1107" s="137"/>
      <c r="E1107" s="137"/>
      <c r="F1107" s="137"/>
      <c r="G1107" s="137"/>
      <c r="H1107" s="137"/>
      <c r="I1107" s="137"/>
      <c r="J1107" s="137"/>
      <c r="K1107" s="137"/>
      <c r="L1107" s="137"/>
      <c r="M1107" s="137"/>
      <c r="N1107" s="137"/>
      <c r="O1107" s="137"/>
      <c r="P1107" s="137"/>
      <c r="Q1107" s="137"/>
      <c r="R1107" s="137"/>
      <c r="S1107" s="137"/>
      <c r="T1107" s="134">
        <f>+T1104</f>
        <v>39582.599999999991</v>
      </c>
      <c r="U1107" s="134"/>
      <c r="V1107" s="135"/>
    </row>
    <row r="1108" spans="1:22" s="43" customFormat="1" x14ac:dyDescent="0.2">
      <c r="A1108" s="136" t="s">
        <v>15</v>
      </c>
      <c r="B1108" s="137"/>
      <c r="C1108" s="137"/>
      <c r="D1108" s="137"/>
      <c r="E1108" s="137"/>
      <c r="F1108" s="137"/>
      <c r="G1108" s="137"/>
      <c r="H1108" s="137"/>
      <c r="I1108" s="137"/>
      <c r="J1108" s="137"/>
      <c r="K1108" s="137"/>
      <c r="L1108" s="137"/>
      <c r="M1108" s="137"/>
      <c r="N1108" s="137"/>
      <c r="O1108" s="137"/>
      <c r="P1108" s="137"/>
      <c r="Q1108" s="137"/>
      <c r="R1108" s="137"/>
      <c r="S1108" s="137"/>
      <c r="T1108" s="134">
        <f>ROUND(T1107+T1100+T1093+T1083,0)</f>
        <v>139265</v>
      </c>
      <c r="U1108" s="134"/>
      <c r="V1108" s="135"/>
    </row>
    <row r="1109" spans="1:22" s="43" customFormat="1" x14ac:dyDescent="0.2">
      <c r="A1109" s="44" t="s">
        <v>87</v>
      </c>
      <c r="B1109" s="45">
        <f>+'[1]CARGA PRESTACIONAL'!$E$40</f>
        <v>0.29949999999999999</v>
      </c>
      <c r="C1109" s="46"/>
      <c r="D1109" s="47"/>
      <c r="E1109" s="48"/>
      <c r="F1109" s="46"/>
      <c r="G1109" s="46"/>
      <c r="H1109" s="46"/>
      <c r="I1109" s="46"/>
      <c r="J1109" s="46"/>
      <c r="K1109" s="46"/>
      <c r="L1109" s="46"/>
      <c r="M1109" s="47"/>
      <c r="N1109" s="18"/>
      <c r="O1109" s="18"/>
      <c r="P1109" s="18"/>
      <c r="Q1109" s="18"/>
      <c r="R1109" s="18"/>
      <c r="S1109" s="18" t="s">
        <v>19</v>
      </c>
      <c r="T1109" s="134">
        <f>+T1108*B1109</f>
        <v>41709.8675</v>
      </c>
      <c r="U1109" s="134"/>
      <c r="V1109" s="135"/>
    </row>
    <row r="1110" spans="1:22" s="43" customFormat="1" x14ac:dyDescent="0.2">
      <c r="A1110" s="138" t="s">
        <v>88</v>
      </c>
      <c r="B1110" s="139"/>
      <c r="C1110" s="139"/>
      <c r="D1110" s="139"/>
      <c r="E1110" s="139"/>
      <c r="F1110" s="139"/>
      <c r="G1110" s="139"/>
      <c r="H1110" s="139"/>
      <c r="I1110" s="139"/>
      <c r="J1110" s="139"/>
      <c r="K1110" s="139"/>
      <c r="L1110" s="139"/>
      <c r="M1110" s="139"/>
      <c r="N1110" s="139"/>
      <c r="O1110" s="139"/>
      <c r="P1110" s="139"/>
      <c r="Q1110" s="139"/>
      <c r="R1110" s="139"/>
      <c r="S1110" s="139"/>
      <c r="T1110" s="140">
        <f>+T1109+T1108</f>
        <v>180974.86749999999</v>
      </c>
      <c r="U1110" s="140"/>
      <c r="V1110" s="141"/>
    </row>
    <row r="1111" spans="1:22" s="43" customFormat="1" x14ac:dyDescent="0.2">
      <c r="A1111" s="138" t="s">
        <v>89</v>
      </c>
      <c r="B1111" s="139"/>
      <c r="C1111" s="139"/>
      <c r="D1111" s="139"/>
      <c r="E1111" s="139"/>
      <c r="F1111" s="139"/>
      <c r="G1111" s="139"/>
      <c r="H1111" s="139"/>
      <c r="I1111" s="139"/>
      <c r="J1111" s="139"/>
      <c r="K1111" s="139"/>
      <c r="L1111" s="139"/>
      <c r="M1111" s="139"/>
      <c r="N1111" s="139"/>
      <c r="O1111" s="139"/>
      <c r="P1111" s="139"/>
      <c r="Q1111" s="139"/>
      <c r="R1111" s="139"/>
      <c r="S1111" s="139"/>
      <c r="T1111" s="140">
        <f>ROUND(T1110*T1076,0)</f>
        <v>11520860</v>
      </c>
      <c r="U1111" s="140"/>
      <c r="V1111" s="141"/>
    </row>
    <row r="1112" spans="1:22" s="43" customFormat="1" x14ac:dyDescent="0.2">
      <c r="A1112" s="49"/>
      <c r="B1112" s="29"/>
      <c r="C1112" s="29"/>
      <c r="D1112" s="29"/>
      <c r="E1112" s="29"/>
      <c r="F1112" s="29"/>
      <c r="G1112" s="29"/>
      <c r="H1112" s="29"/>
      <c r="I1112" s="29"/>
      <c r="J1112" s="29"/>
      <c r="K1112" s="29"/>
      <c r="L1112" s="29"/>
      <c r="M1112" s="29"/>
      <c r="N1112" s="29"/>
      <c r="O1112" s="29"/>
      <c r="P1112" s="29"/>
      <c r="Q1112" s="29"/>
      <c r="R1112" s="29"/>
      <c r="S1112" s="29"/>
      <c r="T1112" s="50"/>
      <c r="U1112" s="50"/>
      <c r="V1112" s="51"/>
    </row>
    <row r="1113" spans="1:22" s="34" customFormat="1" ht="43.5" customHeight="1" x14ac:dyDescent="0.25">
      <c r="A1113" s="142" t="s">
        <v>121</v>
      </c>
      <c r="B1113" s="143"/>
      <c r="C1113" s="143"/>
      <c r="D1113" s="143"/>
      <c r="E1113" s="143"/>
      <c r="F1113" s="143"/>
      <c r="G1113" s="143"/>
      <c r="H1113" s="143"/>
      <c r="I1113" s="143"/>
      <c r="J1113" s="143"/>
      <c r="K1113" s="143"/>
      <c r="L1113" s="143"/>
      <c r="M1113" s="143"/>
      <c r="N1113" s="143"/>
      <c r="O1113" s="143"/>
      <c r="P1113" s="143"/>
      <c r="Q1113" s="143"/>
      <c r="R1113" s="143"/>
      <c r="S1113" s="143"/>
      <c r="T1113" s="143"/>
      <c r="U1113" s="143"/>
      <c r="V1113" s="144"/>
    </row>
    <row r="1114" spans="1:22" s="34" customFormat="1" x14ac:dyDescent="0.25">
      <c r="A1114" s="24"/>
      <c r="B1114" s="25"/>
      <c r="C1114" s="25"/>
      <c r="D1114" s="25"/>
      <c r="E1114" s="25"/>
      <c r="F1114" s="25"/>
      <c r="G1114" s="25"/>
      <c r="H1114" s="25"/>
      <c r="I1114" s="25"/>
      <c r="J1114" s="25"/>
      <c r="K1114" s="25"/>
      <c r="L1114" s="25"/>
      <c r="M1114" s="25"/>
      <c r="N1114" s="25"/>
      <c r="O1114" s="25"/>
      <c r="P1114" s="25"/>
      <c r="Q1114" s="25"/>
      <c r="R1114" s="25"/>
      <c r="S1114" s="26"/>
      <c r="T1114" s="27"/>
      <c r="U1114" s="27"/>
      <c r="V1114" s="28"/>
    </row>
    <row r="1115" spans="1:22" s="34" customFormat="1" ht="46.5" customHeight="1" x14ac:dyDescent="0.25">
      <c r="A1115" s="24"/>
      <c r="B1115" s="25"/>
      <c r="C1115" s="25"/>
      <c r="D1115" s="29"/>
      <c r="E1115" s="30" t="s">
        <v>90</v>
      </c>
      <c r="F1115" s="54"/>
      <c r="G1115" s="54"/>
      <c r="H1115" s="54"/>
      <c r="I1115" s="54"/>
      <c r="J1115" s="54"/>
      <c r="K1115" s="54"/>
      <c r="L1115" s="54"/>
      <c r="M1115" s="55"/>
      <c r="N1115" s="25"/>
      <c r="O1115" s="25"/>
      <c r="P1115" s="25"/>
      <c r="Q1115" s="25"/>
      <c r="R1115" s="25"/>
      <c r="S1115" s="26"/>
      <c r="T1115" s="27"/>
      <c r="U1115" s="27"/>
      <c r="V1115" s="28"/>
    </row>
    <row r="1116" spans="1:22" s="34" customFormat="1" x14ac:dyDescent="0.25">
      <c r="A1116" s="24"/>
      <c r="B1116" s="25"/>
      <c r="C1116" s="25"/>
      <c r="D1116" s="25"/>
      <c r="E1116" s="131" t="s">
        <v>105</v>
      </c>
      <c r="F1116" s="131"/>
      <c r="G1116" s="131"/>
      <c r="H1116" s="131"/>
      <c r="I1116" s="131"/>
      <c r="J1116" s="131"/>
      <c r="K1116" s="131"/>
      <c r="L1116" s="131"/>
      <c r="M1116" s="131"/>
      <c r="N1116" s="57"/>
      <c r="O1116" s="57"/>
      <c r="P1116" s="25"/>
      <c r="Q1116" s="25"/>
      <c r="R1116" s="25"/>
      <c r="S1116" s="26"/>
      <c r="T1116" s="27"/>
      <c r="U1116" s="27"/>
      <c r="V1116" s="28"/>
    </row>
    <row r="1117" spans="1:22" s="34" customFormat="1" x14ac:dyDescent="0.25">
      <c r="A1117" s="24"/>
      <c r="B1117" s="25"/>
      <c r="C1117" s="25"/>
      <c r="D1117" s="25"/>
      <c r="E1117" s="131"/>
      <c r="F1117" s="131"/>
      <c r="G1117" s="131"/>
      <c r="H1117" s="131"/>
      <c r="I1117" s="131"/>
      <c r="J1117" s="131"/>
      <c r="K1117" s="131"/>
      <c r="L1117" s="131"/>
      <c r="M1117" s="131"/>
      <c r="N1117" s="57"/>
      <c r="O1117" s="57"/>
      <c r="P1117" s="25"/>
      <c r="Q1117" s="25"/>
      <c r="R1117" s="25"/>
      <c r="S1117" s="26"/>
      <c r="T1117" s="27"/>
      <c r="U1117" s="27"/>
      <c r="V1117" s="28"/>
    </row>
    <row r="1118" spans="1:22" s="34" customFormat="1" ht="14.25" thickBot="1" x14ac:dyDescent="0.3">
      <c r="A1118" s="58"/>
      <c r="B1118" s="59"/>
      <c r="C1118" s="59"/>
      <c r="D1118" s="59"/>
      <c r="E1118" s="59"/>
      <c r="F1118" s="60"/>
      <c r="G1118" s="60"/>
      <c r="H1118" s="60"/>
      <c r="I1118" s="60"/>
      <c r="J1118" s="60"/>
      <c r="K1118" s="60"/>
      <c r="L1118" s="59"/>
      <c r="M1118" s="59"/>
      <c r="N1118" s="59"/>
      <c r="O1118" s="59"/>
      <c r="P1118" s="59"/>
      <c r="Q1118" s="59"/>
      <c r="R1118" s="59"/>
      <c r="S1118" s="59"/>
      <c r="T1118" s="61"/>
      <c r="U1118" s="61"/>
      <c r="V1118" s="62"/>
    </row>
    <row r="1119" spans="1:22" ht="14.25" thickBot="1" x14ac:dyDescent="0.3"/>
    <row r="1120" spans="1:22" s="32" customFormat="1" ht="30" customHeight="1" x14ac:dyDescent="0.25">
      <c r="A1120" s="154"/>
      <c r="B1120" s="155"/>
      <c r="C1120" s="155"/>
      <c r="D1120" s="156"/>
      <c r="E1120" s="163" t="s">
        <v>92</v>
      </c>
      <c r="F1120" s="164"/>
      <c r="G1120" s="164"/>
      <c r="H1120" s="164"/>
      <c r="I1120" s="164"/>
      <c r="J1120" s="164"/>
      <c r="K1120" s="164"/>
      <c r="L1120" s="164"/>
      <c r="M1120" s="164"/>
      <c r="N1120" s="164"/>
      <c r="O1120" s="164"/>
      <c r="P1120" s="164"/>
      <c r="Q1120" s="164"/>
      <c r="R1120" s="164"/>
      <c r="S1120" s="165"/>
      <c r="T1120" s="169" t="s">
        <v>47</v>
      </c>
      <c r="U1120" s="170"/>
      <c r="V1120" s="171"/>
    </row>
    <row r="1121" spans="1:39" s="32" customFormat="1" ht="30" customHeight="1" thickBot="1" x14ac:dyDescent="0.3">
      <c r="A1121" s="157"/>
      <c r="B1121" s="158"/>
      <c r="C1121" s="158"/>
      <c r="D1121" s="159"/>
      <c r="E1121" s="166"/>
      <c r="F1121" s="167"/>
      <c r="G1121" s="167"/>
      <c r="H1121" s="167"/>
      <c r="I1121" s="167"/>
      <c r="J1121" s="167"/>
      <c r="K1121" s="167"/>
      <c r="L1121" s="167"/>
      <c r="M1121" s="167"/>
      <c r="N1121" s="167"/>
      <c r="O1121" s="167"/>
      <c r="P1121" s="167"/>
      <c r="Q1121" s="167"/>
      <c r="R1121" s="167"/>
      <c r="S1121" s="168"/>
      <c r="T1121" s="172"/>
      <c r="U1121" s="173"/>
      <c r="V1121" s="174"/>
    </row>
    <row r="1122" spans="1:39" s="32" customFormat="1" ht="5.0999999999999996" customHeight="1" thickBot="1" x14ac:dyDescent="0.25">
      <c r="A1122" s="157"/>
      <c r="B1122" s="158"/>
      <c r="C1122" s="158"/>
      <c r="D1122" s="159"/>
      <c r="E1122" s="175"/>
      <c r="F1122" s="176"/>
      <c r="G1122" s="176"/>
      <c r="H1122" s="176"/>
      <c r="I1122" s="176"/>
      <c r="J1122" s="176"/>
      <c r="K1122" s="176"/>
      <c r="L1122" s="176"/>
      <c r="M1122" s="176"/>
      <c r="N1122" s="176"/>
      <c r="O1122" s="176"/>
      <c r="P1122" s="176"/>
      <c r="Q1122" s="176"/>
      <c r="R1122" s="176"/>
      <c r="S1122" s="176"/>
      <c r="T1122" s="176"/>
      <c r="U1122" s="176"/>
      <c r="V1122" s="177"/>
    </row>
    <row r="1123" spans="1:39" s="32" customFormat="1" ht="24.95" customHeight="1" thickBot="1" x14ac:dyDescent="0.3">
      <c r="A1123" s="157"/>
      <c r="B1123" s="158"/>
      <c r="C1123" s="158"/>
      <c r="D1123" s="159"/>
      <c r="E1123" s="178" t="s">
        <v>48</v>
      </c>
      <c r="F1123" s="179"/>
      <c r="G1123" s="179"/>
      <c r="H1123" s="179"/>
      <c r="I1123" s="179"/>
      <c r="J1123" s="179"/>
      <c r="K1123" s="179"/>
      <c r="L1123" s="179"/>
      <c r="M1123" s="179"/>
      <c r="N1123" s="179"/>
      <c r="O1123" s="179"/>
      <c r="P1123" s="179"/>
      <c r="Q1123" s="179"/>
      <c r="R1123" s="179"/>
      <c r="S1123" s="179"/>
      <c r="T1123" s="179"/>
      <c r="U1123" s="179"/>
      <c r="V1123" s="180"/>
    </row>
    <row r="1124" spans="1:39" s="32" customFormat="1" ht="5.0999999999999996" customHeight="1" thickBot="1" x14ac:dyDescent="0.3">
      <c r="A1124" s="160"/>
      <c r="B1124" s="161"/>
      <c r="C1124" s="161"/>
      <c r="D1124" s="162"/>
      <c r="E1124" s="181"/>
      <c r="F1124" s="182"/>
      <c r="G1124" s="182"/>
      <c r="H1124" s="182"/>
      <c r="I1124" s="182"/>
      <c r="J1124" s="182"/>
      <c r="K1124" s="182"/>
      <c r="L1124" s="182"/>
      <c r="M1124" s="182"/>
      <c r="N1124" s="182"/>
      <c r="O1124" s="182"/>
      <c r="P1124" s="182"/>
      <c r="Q1124" s="182"/>
      <c r="R1124" s="182"/>
      <c r="S1124" s="182"/>
      <c r="T1124" s="182"/>
      <c r="U1124" s="182"/>
      <c r="V1124" s="183"/>
    </row>
    <row r="1125" spans="1:39" s="34" customFormat="1" x14ac:dyDescent="0.25">
      <c r="A1125" s="211" t="s">
        <v>49</v>
      </c>
      <c r="B1125" s="212"/>
      <c r="C1125" s="212"/>
      <c r="D1125" s="212"/>
      <c r="E1125" s="212"/>
      <c r="F1125" s="212"/>
      <c r="G1125" s="212"/>
      <c r="H1125" s="212"/>
      <c r="I1125" s="212"/>
      <c r="J1125" s="212"/>
      <c r="K1125" s="212"/>
      <c r="L1125" s="212"/>
      <c r="M1125" s="212"/>
      <c r="N1125" s="212"/>
      <c r="O1125" s="212"/>
      <c r="P1125" s="212"/>
      <c r="Q1125" s="212"/>
      <c r="R1125" s="212"/>
      <c r="S1125" s="212"/>
      <c r="T1125" s="212"/>
      <c r="U1125" s="212"/>
      <c r="V1125" s="213"/>
      <c r="AE1125" s="35"/>
      <c r="AF1125" s="35"/>
      <c r="AG1125" s="35"/>
      <c r="AH1125" s="35"/>
      <c r="AI1125" s="35"/>
      <c r="AJ1125" s="35"/>
      <c r="AK1125" s="35"/>
      <c r="AL1125" s="35"/>
      <c r="AM1125" s="35"/>
    </row>
    <row r="1126" spans="1:39" s="34" customFormat="1" x14ac:dyDescent="0.25">
      <c r="A1126" s="184" t="s">
        <v>50</v>
      </c>
      <c r="B1126" s="185"/>
      <c r="C1126" s="185"/>
      <c r="D1126" s="185"/>
      <c r="E1126" s="36" t="s">
        <v>51</v>
      </c>
      <c r="F1126" s="37"/>
      <c r="G1126" s="37"/>
      <c r="H1126" s="37"/>
      <c r="I1126" s="37"/>
      <c r="J1126" s="186" t="s">
        <v>52</v>
      </c>
      <c r="K1126" s="186"/>
      <c r="L1126" s="186"/>
      <c r="M1126" s="186"/>
      <c r="N1126" s="186"/>
      <c r="O1126" s="186"/>
      <c r="P1126" s="186" t="s">
        <v>53</v>
      </c>
      <c r="Q1126" s="186"/>
      <c r="R1126" s="186"/>
      <c r="S1126" s="186"/>
      <c r="T1126" s="186"/>
      <c r="U1126" s="186"/>
      <c r="V1126" s="187"/>
      <c r="AE1126" s="35"/>
      <c r="AF1126" s="35"/>
      <c r="AG1126" s="35"/>
      <c r="AH1126" s="35"/>
      <c r="AI1126" s="35"/>
      <c r="AJ1126" s="35"/>
      <c r="AK1126" s="35"/>
      <c r="AL1126" s="35"/>
      <c r="AM1126" s="35"/>
    </row>
    <row r="1127" spans="1:39" s="34" customFormat="1" ht="30.75" customHeight="1" x14ac:dyDescent="0.25">
      <c r="A1127" s="188" t="s">
        <v>54</v>
      </c>
      <c r="B1127" s="189"/>
      <c r="C1127" s="189"/>
      <c r="D1127" s="190"/>
      <c r="E1127" s="191" t="s">
        <v>24</v>
      </c>
      <c r="F1127" s="191"/>
      <c r="G1127" s="191"/>
      <c r="H1127" s="191"/>
      <c r="I1127" s="191"/>
      <c r="J1127" s="191"/>
      <c r="K1127" s="191"/>
      <c r="L1127" s="191"/>
      <c r="M1127" s="191"/>
      <c r="N1127" s="191"/>
      <c r="O1127" s="191"/>
      <c r="P1127" s="191"/>
      <c r="Q1127" s="191"/>
      <c r="R1127" s="191"/>
      <c r="S1127" s="191"/>
      <c r="T1127" s="191"/>
      <c r="U1127" s="191"/>
      <c r="V1127" s="192"/>
    </row>
    <row r="1128" spans="1:39" s="34" customFormat="1" x14ac:dyDescent="0.25">
      <c r="A1128" s="193" t="s">
        <v>55</v>
      </c>
      <c r="B1128" s="194"/>
      <c r="C1128" s="194"/>
      <c r="D1128" s="194"/>
      <c r="E1128" s="195"/>
      <c r="F1128" s="195"/>
      <c r="G1128" s="195"/>
      <c r="H1128" s="195"/>
      <c r="I1128" s="195"/>
      <c r="J1128" s="195"/>
      <c r="K1128" s="195"/>
      <c r="L1128" s="195"/>
      <c r="M1128" s="195"/>
      <c r="N1128" s="195"/>
      <c r="O1128" s="195"/>
      <c r="P1128" s="195"/>
      <c r="Q1128" s="195"/>
      <c r="R1128" s="195"/>
      <c r="S1128" s="195"/>
      <c r="T1128" s="195"/>
      <c r="U1128" s="195"/>
      <c r="V1128" s="196"/>
    </row>
    <row r="1129" spans="1:39" s="34" customFormat="1" x14ac:dyDescent="0.25">
      <c r="A1129" s="193" t="s">
        <v>56</v>
      </c>
      <c r="B1129" s="194"/>
      <c r="C1129" s="194"/>
      <c r="D1129" s="194"/>
      <c r="E1129" s="195"/>
      <c r="F1129" s="195"/>
      <c r="G1129" s="195"/>
      <c r="H1129" s="195"/>
      <c r="I1129" s="195"/>
      <c r="J1129" s="195"/>
      <c r="K1129" s="195"/>
      <c r="L1129" s="195"/>
      <c r="M1129" s="195"/>
      <c r="N1129" s="195"/>
      <c r="O1129" s="195"/>
      <c r="P1129" s="195"/>
      <c r="Q1129" s="195"/>
      <c r="R1129" s="195"/>
      <c r="S1129" s="195"/>
      <c r="T1129" s="195"/>
      <c r="U1129" s="195"/>
      <c r="V1129" s="196"/>
    </row>
    <row r="1130" spans="1:39" s="34" customFormat="1" x14ac:dyDescent="0.25">
      <c r="A1130" s="193" t="s">
        <v>57</v>
      </c>
      <c r="B1130" s="194"/>
      <c r="C1130" s="194"/>
      <c r="D1130" s="194"/>
      <c r="E1130" s="195"/>
      <c r="F1130" s="195"/>
      <c r="G1130" s="195"/>
      <c r="H1130" s="195"/>
      <c r="I1130" s="195"/>
      <c r="J1130" s="195"/>
      <c r="K1130" s="195"/>
      <c r="L1130" s="195"/>
      <c r="M1130" s="195"/>
      <c r="N1130" s="195"/>
      <c r="O1130" s="195"/>
      <c r="P1130" s="195"/>
      <c r="Q1130" s="195"/>
      <c r="R1130" s="195"/>
      <c r="S1130" s="195"/>
      <c r="T1130" s="195"/>
      <c r="U1130" s="195"/>
      <c r="V1130" s="196"/>
    </row>
    <row r="1131" spans="1:39" s="34" customFormat="1" x14ac:dyDescent="0.25">
      <c r="A1131" s="38"/>
      <c r="B1131" s="39"/>
      <c r="C1131" s="39"/>
      <c r="D1131" s="40"/>
      <c r="E1131" s="40"/>
      <c r="F1131" s="40"/>
      <c r="G1131" s="40"/>
      <c r="H1131" s="40"/>
      <c r="I1131" s="40"/>
      <c r="J1131" s="40"/>
      <c r="K1131" s="40"/>
      <c r="L1131" s="40"/>
      <c r="M1131" s="40"/>
      <c r="N1131" s="40"/>
      <c r="O1131" s="40"/>
      <c r="P1131" s="40"/>
      <c r="Q1131" s="40"/>
      <c r="R1131" s="40"/>
      <c r="S1131" s="40"/>
      <c r="T1131" s="27"/>
      <c r="U1131" s="27"/>
      <c r="V1131" s="28"/>
    </row>
    <row r="1132" spans="1:39" s="34" customFormat="1" x14ac:dyDescent="0.25">
      <c r="A1132" s="150" t="s">
        <v>58</v>
      </c>
      <c r="B1132" s="151"/>
      <c r="C1132" s="151"/>
      <c r="D1132" s="151"/>
      <c r="E1132" s="151"/>
      <c r="F1132" s="151"/>
      <c r="G1132" s="151"/>
      <c r="H1132" s="151"/>
      <c r="I1132" s="151"/>
      <c r="J1132" s="151"/>
      <c r="K1132" s="151"/>
      <c r="L1132" s="151"/>
      <c r="M1132" s="151"/>
      <c r="N1132" s="151"/>
      <c r="O1132" s="151"/>
      <c r="P1132" s="151"/>
      <c r="Q1132" s="151"/>
      <c r="R1132" s="151"/>
      <c r="S1132" s="151"/>
      <c r="T1132" s="151"/>
      <c r="U1132" s="151"/>
      <c r="V1132" s="197"/>
    </row>
    <row r="1133" spans="1:39" s="34" customFormat="1" x14ac:dyDescent="0.25">
      <c r="A1133" s="198" t="s">
        <v>59</v>
      </c>
      <c r="B1133" s="199"/>
      <c r="C1133" s="199" t="s">
        <v>60</v>
      </c>
      <c r="D1133" s="199"/>
      <c r="E1133" s="199"/>
      <c r="F1133" s="199"/>
      <c r="G1133" s="199"/>
      <c r="H1133" s="199"/>
      <c r="I1133" s="199"/>
      <c r="J1133" s="199"/>
      <c r="K1133" s="199"/>
      <c r="L1133" s="199"/>
      <c r="M1133" s="199"/>
      <c r="N1133" s="199"/>
      <c r="O1133" s="199"/>
      <c r="P1133" s="199"/>
      <c r="Q1133" s="199"/>
      <c r="R1133" s="199" t="s">
        <v>61</v>
      </c>
      <c r="S1133" s="199"/>
      <c r="T1133" s="200" t="s">
        <v>62</v>
      </c>
      <c r="U1133" s="200"/>
      <c r="V1133" s="201"/>
    </row>
    <row r="1134" spans="1:39" s="34" customFormat="1" ht="27" customHeight="1" x14ac:dyDescent="0.25">
      <c r="A1134" s="202">
        <v>8.3000000000000007</v>
      </c>
      <c r="B1134" s="203"/>
      <c r="C1134" s="204" t="s">
        <v>42</v>
      </c>
      <c r="D1134" s="205"/>
      <c r="E1134" s="205"/>
      <c r="F1134" s="205"/>
      <c r="G1134" s="205"/>
      <c r="H1134" s="205"/>
      <c r="I1134" s="205"/>
      <c r="J1134" s="205"/>
      <c r="K1134" s="205"/>
      <c r="L1134" s="205"/>
      <c r="M1134" s="205"/>
      <c r="N1134" s="205"/>
      <c r="O1134" s="205"/>
      <c r="P1134" s="205"/>
      <c r="Q1134" s="205"/>
      <c r="R1134" s="205" t="s">
        <v>61</v>
      </c>
      <c r="S1134" s="205"/>
      <c r="T1134" s="206" t="e">
        <f>+'OFERTA ECONOMICA'!#REF!</f>
        <v>#REF!</v>
      </c>
      <c r="U1134" s="206"/>
      <c r="V1134" s="207"/>
    </row>
    <row r="1135" spans="1:39" s="34" customFormat="1" x14ac:dyDescent="0.25">
      <c r="A1135" s="41"/>
      <c r="B1135" s="40"/>
      <c r="C1135" s="40"/>
      <c r="D1135" s="40"/>
      <c r="E1135" s="40"/>
      <c r="F1135" s="40"/>
      <c r="G1135" s="40"/>
      <c r="H1135" s="40"/>
      <c r="I1135" s="40"/>
      <c r="J1135" s="40"/>
      <c r="K1135" s="40"/>
      <c r="L1135" s="40"/>
      <c r="M1135" s="40"/>
      <c r="N1135" s="40"/>
      <c r="O1135" s="40"/>
      <c r="P1135" s="40"/>
      <c r="Q1135" s="40"/>
      <c r="R1135" s="40"/>
      <c r="S1135" s="40"/>
      <c r="T1135" s="27"/>
      <c r="U1135" s="27"/>
      <c r="V1135" s="28"/>
    </row>
    <row r="1136" spans="1:39" s="34" customFormat="1" x14ac:dyDescent="0.25">
      <c r="A1136" s="145" t="s">
        <v>64</v>
      </c>
      <c r="B1136" s="146"/>
      <c r="C1136" s="146"/>
      <c r="D1136" s="146"/>
      <c r="E1136" s="146"/>
      <c r="F1136" s="146"/>
      <c r="G1136" s="146"/>
      <c r="H1136" s="146"/>
      <c r="I1136" s="146"/>
      <c r="J1136" s="146"/>
      <c r="K1136" s="146"/>
      <c r="L1136" s="146"/>
      <c r="M1136" s="146"/>
      <c r="N1136" s="146"/>
      <c r="O1136" s="146"/>
      <c r="P1136" s="146"/>
      <c r="Q1136" s="146"/>
      <c r="R1136" s="146"/>
      <c r="S1136" s="146"/>
      <c r="T1136" s="146"/>
      <c r="U1136" s="146"/>
      <c r="V1136" s="147"/>
    </row>
    <row r="1137" spans="1:22" s="34" customFormat="1" x14ac:dyDescent="0.25">
      <c r="A1137" s="132" t="s">
        <v>60</v>
      </c>
      <c r="B1137" s="133"/>
      <c r="C1137" s="133"/>
      <c r="D1137" s="133"/>
      <c r="E1137" s="133"/>
      <c r="F1137" s="133"/>
      <c r="G1137" s="133"/>
      <c r="H1137" s="133" t="s">
        <v>65</v>
      </c>
      <c r="I1137" s="133"/>
      <c r="J1137" s="133"/>
      <c r="K1137" s="133" t="s">
        <v>66</v>
      </c>
      <c r="L1137" s="133"/>
      <c r="M1137" s="133"/>
      <c r="N1137" s="133"/>
      <c r="O1137" s="133" t="s">
        <v>67</v>
      </c>
      <c r="P1137" s="133"/>
      <c r="Q1137" s="133"/>
      <c r="R1137" s="133" t="s">
        <v>68</v>
      </c>
      <c r="S1137" s="133"/>
      <c r="T1137" s="134" t="s">
        <v>69</v>
      </c>
      <c r="U1137" s="134"/>
      <c r="V1137" s="135"/>
    </row>
    <row r="1138" spans="1:22" s="34" customFormat="1" x14ac:dyDescent="0.25">
      <c r="A1138" s="132"/>
      <c r="B1138" s="133"/>
      <c r="C1138" s="133"/>
      <c r="D1138" s="133"/>
      <c r="E1138" s="133"/>
      <c r="F1138" s="133"/>
      <c r="G1138" s="133"/>
      <c r="H1138" s="133"/>
      <c r="I1138" s="133"/>
      <c r="J1138" s="133"/>
      <c r="K1138" s="133"/>
      <c r="L1138" s="133"/>
      <c r="M1138" s="133"/>
      <c r="N1138" s="133"/>
      <c r="O1138" s="153"/>
      <c r="P1138" s="153"/>
      <c r="Q1138" s="153"/>
      <c r="R1138" s="133"/>
      <c r="S1138" s="133"/>
      <c r="T1138" s="134"/>
      <c r="U1138" s="134"/>
      <c r="V1138" s="135"/>
    </row>
    <row r="1139" spans="1:22" s="34" customFormat="1" x14ac:dyDescent="0.25">
      <c r="A1139" s="132" t="s">
        <v>70</v>
      </c>
      <c r="B1139" s="133"/>
      <c r="C1139" s="133"/>
      <c r="D1139" s="133"/>
      <c r="E1139" s="133"/>
      <c r="F1139" s="133"/>
      <c r="G1139" s="133"/>
      <c r="H1139" s="133"/>
      <c r="I1139" s="133"/>
      <c r="J1139" s="133"/>
      <c r="K1139" s="133"/>
      <c r="L1139" s="133"/>
      <c r="M1139" s="133"/>
      <c r="N1139" s="133"/>
      <c r="O1139" s="153"/>
      <c r="P1139" s="153"/>
      <c r="Q1139" s="153"/>
      <c r="R1139" s="209">
        <v>0.03</v>
      </c>
      <c r="S1139" s="210"/>
      <c r="T1139" s="134">
        <f>+R1139*T1159</f>
        <v>606.55919999999981</v>
      </c>
      <c r="U1139" s="134"/>
      <c r="V1139" s="135"/>
    </row>
    <row r="1140" spans="1:22" s="34" customFormat="1" x14ac:dyDescent="0.25">
      <c r="A1140" s="132"/>
      <c r="B1140" s="133"/>
      <c r="C1140" s="133"/>
      <c r="D1140" s="133"/>
      <c r="E1140" s="133"/>
      <c r="F1140" s="133"/>
      <c r="G1140" s="133"/>
      <c r="H1140" s="133"/>
      <c r="I1140" s="133"/>
      <c r="J1140" s="133"/>
      <c r="K1140" s="133"/>
      <c r="L1140" s="133"/>
      <c r="M1140" s="133"/>
      <c r="N1140" s="133"/>
      <c r="O1140" s="133"/>
      <c r="P1140" s="133"/>
      <c r="Q1140" s="133"/>
      <c r="R1140" s="133"/>
      <c r="S1140" s="133"/>
      <c r="T1140" s="134"/>
      <c r="U1140" s="134"/>
      <c r="V1140" s="135"/>
    </row>
    <row r="1141" spans="1:22" s="34" customFormat="1" x14ac:dyDescent="0.25">
      <c r="A1141" s="136" t="s">
        <v>71</v>
      </c>
      <c r="B1141" s="137"/>
      <c r="C1141" s="137"/>
      <c r="D1141" s="137"/>
      <c r="E1141" s="137"/>
      <c r="F1141" s="137"/>
      <c r="G1141" s="137"/>
      <c r="H1141" s="137"/>
      <c r="I1141" s="137"/>
      <c r="J1141" s="137"/>
      <c r="K1141" s="137"/>
      <c r="L1141" s="137"/>
      <c r="M1141" s="137"/>
      <c r="N1141" s="137"/>
      <c r="O1141" s="137"/>
      <c r="P1141" s="137"/>
      <c r="Q1141" s="137"/>
      <c r="R1141" s="137"/>
      <c r="S1141" s="137"/>
      <c r="T1141" s="134">
        <f>+T1139+T1138</f>
        <v>606.55919999999981</v>
      </c>
      <c r="U1141" s="134"/>
      <c r="V1141" s="135"/>
    </row>
    <row r="1142" spans="1:22" s="34" customFormat="1" x14ac:dyDescent="0.25">
      <c r="A1142" s="19"/>
      <c r="B1142" s="20"/>
      <c r="C1142" s="20"/>
      <c r="D1142" s="20"/>
      <c r="E1142" s="20"/>
      <c r="F1142" s="20"/>
      <c r="G1142" s="20"/>
      <c r="H1142" s="20"/>
      <c r="I1142" s="20"/>
      <c r="J1142" s="20"/>
      <c r="K1142" s="20"/>
      <c r="L1142" s="20"/>
      <c r="M1142" s="20"/>
      <c r="N1142" s="20"/>
      <c r="O1142" s="20"/>
      <c r="P1142" s="20"/>
      <c r="Q1142" s="20"/>
      <c r="R1142" s="20"/>
      <c r="S1142" s="21"/>
      <c r="T1142" s="22"/>
      <c r="U1142" s="22"/>
      <c r="V1142" s="23"/>
    </row>
    <row r="1143" spans="1:22" s="34" customFormat="1" x14ac:dyDescent="0.25">
      <c r="A1143" s="145" t="s">
        <v>72</v>
      </c>
      <c r="B1143" s="146"/>
      <c r="C1143" s="146"/>
      <c r="D1143" s="146"/>
      <c r="E1143" s="146"/>
      <c r="F1143" s="146"/>
      <c r="G1143" s="146"/>
      <c r="H1143" s="146"/>
      <c r="I1143" s="146"/>
      <c r="J1143" s="146"/>
      <c r="K1143" s="146"/>
      <c r="L1143" s="146"/>
      <c r="M1143" s="146"/>
      <c r="N1143" s="146"/>
      <c r="O1143" s="146"/>
      <c r="P1143" s="146"/>
      <c r="Q1143" s="146"/>
      <c r="R1143" s="146"/>
      <c r="S1143" s="146"/>
      <c r="T1143" s="146"/>
      <c r="U1143" s="146"/>
      <c r="V1143" s="147"/>
    </row>
    <row r="1144" spans="1:22" s="34" customFormat="1" x14ac:dyDescent="0.25">
      <c r="A1144" s="132" t="s">
        <v>60</v>
      </c>
      <c r="B1144" s="133"/>
      <c r="C1144" s="133"/>
      <c r="D1144" s="133"/>
      <c r="E1144" s="133"/>
      <c r="F1144" s="133"/>
      <c r="G1144" s="133"/>
      <c r="H1144" s="133"/>
      <c r="I1144" s="133"/>
      <c r="J1144" s="133"/>
      <c r="K1144" s="133"/>
      <c r="L1144" s="133"/>
      <c r="M1144" s="133" t="s">
        <v>61</v>
      </c>
      <c r="N1144" s="133"/>
      <c r="O1144" s="133" t="s">
        <v>62</v>
      </c>
      <c r="P1144" s="133"/>
      <c r="Q1144" s="133" t="s">
        <v>73</v>
      </c>
      <c r="R1144" s="133"/>
      <c r="S1144" s="133"/>
      <c r="T1144" s="134" t="s">
        <v>74</v>
      </c>
      <c r="U1144" s="134"/>
      <c r="V1144" s="135"/>
    </row>
    <row r="1145" spans="1:22" s="34" customFormat="1" x14ac:dyDescent="0.25">
      <c r="A1145" s="132" t="s">
        <v>107</v>
      </c>
      <c r="B1145" s="133"/>
      <c r="C1145" s="133"/>
      <c r="D1145" s="133"/>
      <c r="E1145" s="133"/>
      <c r="F1145" s="133"/>
      <c r="G1145" s="133"/>
      <c r="H1145" s="133"/>
      <c r="I1145" s="133"/>
      <c r="J1145" s="133"/>
      <c r="K1145" s="133"/>
      <c r="L1145" s="133"/>
      <c r="M1145" s="133" t="s">
        <v>95</v>
      </c>
      <c r="N1145" s="133"/>
      <c r="O1145" s="133">
        <v>1</v>
      </c>
      <c r="P1145" s="133"/>
      <c r="Q1145" s="134">
        <v>2245</v>
      </c>
      <c r="R1145" s="134"/>
      <c r="S1145" s="134"/>
      <c r="T1145" s="134">
        <f>+Q1145*O1145</f>
        <v>2245</v>
      </c>
      <c r="U1145" s="134"/>
      <c r="V1145" s="135"/>
    </row>
    <row r="1146" spans="1:22" s="34" customFormat="1" x14ac:dyDescent="0.25">
      <c r="A1146" s="132" t="s">
        <v>136</v>
      </c>
      <c r="B1146" s="133"/>
      <c r="C1146" s="133"/>
      <c r="D1146" s="133"/>
      <c r="E1146" s="133"/>
      <c r="F1146" s="133"/>
      <c r="G1146" s="133"/>
      <c r="H1146" s="133"/>
      <c r="I1146" s="133"/>
      <c r="J1146" s="133"/>
      <c r="K1146" s="133"/>
      <c r="L1146" s="133"/>
      <c r="M1146" s="133" t="s">
        <v>109</v>
      </c>
      <c r="N1146" s="133"/>
      <c r="O1146" s="133">
        <v>1</v>
      </c>
      <c r="P1146" s="133"/>
      <c r="Q1146" s="134">
        <v>18500</v>
      </c>
      <c r="R1146" s="134"/>
      <c r="S1146" s="134"/>
      <c r="T1146" s="134">
        <f>+Q1146*O1146</f>
        <v>18500</v>
      </c>
      <c r="U1146" s="134"/>
      <c r="V1146" s="135"/>
    </row>
    <row r="1147" spans="1:22" s="34" customFormat="1" x14ac:dyDescent="0.25">
      <c r="A1147" s="132" t="s">
        <v>203</v>
      </c>
      <c r="B1147" s="133"/>
      <c r="C1147" s="133"/>
      <c r="D1147" s="133"/>
      <c r="E1147" s="133"/>
      <c r="F1147" s="133"/>
      <c r="G1147" s="133"/>
      <c r="H1147" s="133"/>
      <c r="I1147" s="133"/>
      <c r="J1147" s="133"/>
      <c r="K1147" s="133"/>
      <c r="L1147" s="133"/>
      <c r="M1147" s="133" t="s">
        <v>109</v>
      </c>
      <c r="N1147" s="133"/>
      <c r="O1147" s="133">
        <v>1</v>
      </c>
      <c r="P1147" s="133"/>
      <c r="Q1147" s="134">
        <v>494500</v>
      </c>
      <c r="R1147" s="134"/>
      <c r="S1147" s="134"/>
      <c r="T1147" s="134">
        <f>+Q1147*O1147</f>
        <v>494500</v>
      </c>
      <c r="U1147" s="134"/>
      <c r="V1147" s="135"/>
    </row>
    <row r="1148" spans="1:22" s="34" customFormat="1" x14ac:dyDescent="0.25">
      <c r="A1148" s="136" t="s">
        <v>71</v>
      </c>
      <c r="B1148" s="137"/>
      <c r="C1148" s="137"/>
      <c r="D1148" s="137"/>
      <c r="E1148" s="137"/>
      <c r="F1148" s="137"/>
      <c r="G1148" s="137"/>
      <c r="H1148" s="137"/>
      <c r="I1148" s="137"/>
      <c r="J1148" s="137"/>
      <c r="K1148" s="137"/>
      <c r="L1148" s="137"/>
      <c r="M1148" s="137"/>
      <c r="N1148" s="137"/>
      <c r="O1148" s="137"/>
      <c r="P1148" s="137"/>
      <c r="Q1148" s="137"/>
      <c r="R1148" s="137"/>
      <c r="S1148" s="137"/>
      <c r="T1148" s="134">
        <f>+SUM(T1145:V1147)</f>
        <v>515245</v>
      </c>
      <c r="U1148" s="134"/>
      <c r="V1148" s="135"/>
    </row>
    <row r="1149" spans="1:22" s="34" customFormat="1" x14ac:dyDescent="0.25">
      <c r="A1149" s="19"/>
      <c r="B1149" s="20"/>
      <c r="C1149" s="20"/>
      <c r="D1149" s="20"/>
      <c r="E1149" s="20"/>
      <c r="F1149" s="20"/>
      <c r="G1149" s="20"/>
      <c r="H1149" s="20"/>
      <c r="I1149" s="20"/>
      <c r="J1149" s="20"/>
      <c r="K1149" s="20"/>
      <c r="L1149" s="20"/>
      <c r="M1149" s="20"/>
      <c r="N1149" s="20"/>
      <c r="O1149" s="20"/>
      <c r="P1149" s="20"/>
      <c r="Q1149" s="20"/>
      <c r="R1149" s="20"/>
      <c r="S1149" s="21"/>
      <c r="T1149" s="22"/>
      <c r="U1149" s="22"/>
      <c r="V1149" s="23"/>
    </row>
    <row r="1150" spans="1:22" s="34" customFormat="1" x14ac:dyDescent="0.25">
      <c r="A1150" s="145" t="s">
        <v>75</v>
      </c>
      <c r="B1150" s="146"/>
      <c r="C1150" s="146"/>
      <c r="D1150" s="146"/>
      <c r="E1150" s="146"/>
      <c r="F1150" s="146"/>
      <c r="G1150" s="146"/>
      <c r="H1150" s="146"/>
      <c r="I1150" s="146"/>
      <c r="J1150" s="146"/>
      <c r="K1150" s="146"/>
      <c r="L1150" s="146"/>
      <c r="M1150" s="146"/>
      <c r="N1150" s="146"/>
      <c r="O1150" s="146"/>
      <c r="P1150" s="146"/>
      <c r="Q1150" s="146"/>
      <c r="R1150" s="146"/>
      <c r="S1150" s="146"/>
      <c r="T1150" s="146"/>
      <c r="U1150" s="146"/>
      <c r="V1150" s="147"/>
    </row>
    <row r="1151" spans="1:22" s="34" customFormat="1" x14ac:dyDescent="0.25">
      <c r="A1151" s="132" t="s">
        <v>76</v>
      </c>
      <c r="B1151" s="133"/>
      <c r="C1151" s="133"/>
      <c r="D1151" s="133"/>
      <c r="E1151" s="133"/>
      <c r="F1151" s="133"/>
      <c r="G1151" s="133"/>
      <c r="H1151" s="133"/>
      <c r="I1151" s="133"/>
      <c r="J1151" s="133"/>
      <c r="K1151" s="133" t="s">
        <v>77</v>
      </c>
      <c r="L1151" s="133"/>
      <c r="M1151" s="133" t="s">
        <v>78</v>
      </c>
      <c r="N1151" s="133"/>
      <c r="O1151" s="133" t="s">
        <v>79</v>
      </c>
      <c r="P1151" s="133"/>
      <c r="Q1151" s="133"/>
      <c r="R1151" s="133" t="s">
        <v>80</v>
      </c>
      <c r="S1151" s="133"/>
      <c r="T1151" s="134" t="s">
        <v>69</v>
      </c>
      <c r="U1151" s="134"/>
      <c r="V1151" s="135"/>
    </row>
    <row r="1152" spans="1:22" s="34" customFormat="1" x14ac:dyDescent="0.25">
      <c r="A1152" s="132"/>
      <c r="B1152" s="133"/>
      <c r="C1152" s="133"/>
      <c r="D1152" s="133"/>
      <c r="E1152" s="133"/>
      <c r="F1152" s="133"/>
      <c r="G1152" s="133"/>
      <c r="H1152" s="133"/>
      <c r="I1152" s="133"/>
      <c r="J1152" s="133"/>
      <c r="K1152" s="133"/>
      <c r="L1152" s="133"/>
      <c r="M1152" s="133"/>
      <c r="N1152" s="133"/>
      <c r="O1152" s="133"/>
      <c r="P1152" s="133"/>
      <c r="Q1152" s="133"/>
      <c r="R1152" s="133"/>
      <c r="S1152" s="133"/>
      <c r="T1152" s="134"/>
      <c r="U1152" s="134"/>
      <c r="V1152" s="135"/>
    </row>
    <row r="1153" spans="1:22" s="34" customFormat="1" x14ac:dyDescent="0.25">
      <c r="A1153" s="132"/>
      <c r="B1153" s="133"/>
      <c r="C1153" s="133"/>
      <c r="D1153" s="133"/>
      <c r="E1153" s="133"/>
      <c r="F1153" s="133"/>
      <c r="G1153" s="133"/>
      <c r="H1153" s="133"/>
      <c r="I1153" s="133"/>
      <c r="J1153" s="133"/>
      <c r="K1153" s="133"/>
      <c r="L1153" s="133"/>
      <c r="M1153" s="133"/>
      <c r="N1153" s="133"/>
      <c r="O1153" s="133"/>
      <c r="P1153" s="133"/>
      <c r="Q1153" s="133"/>
      <c r="R1153" s="133"/>
      <c r="S1153" s="133"/>
      <c r="T1153" s="134"/>
      <c r="U1153" s="134"/>
      <c r="V1153" s="135"/>
    </row>
    <row r="1154" spans="1:22" s="34" customFormat="1" x14ac:dyDescent="0.25">
      <c r="A1154" s="132"/>
      <c r="B1154" s="133"/>
      <c r="C1154" s="133"/>
      <c r="D1154" s="133"/>
      <c r="E1154" s="133"/>
      <c r="F1154" s="133"/>
      <c r="G1154" s="133"/>
      <c r="H1154" s="133"/>
      <c r="I1154" s="133"/>
      <c r="J1154" s="133"/>
      <c r="K1154" s="133"/>
      <c r="L1154" s="133"/>
      <c r="M1154" s="133"/>
      <c r="N1154" s="133"/>
      <c r="O1154" s="133"/>
      <c r="P1154" s="133"/>
      <c r="Q1154" s="133"/>
      <c r="R1154" s="133"/>
      <c r="S1154" s="133"/>
      <c r="T1154" s="134"/>
      <c r="U1154" s="134"/>
      <c r="V1154" s="135"/>
    </row>
    <row r="1155" spans="1:22" s="34" customFormat="1" x14ac:dyDescent="0.25">
      <c r="A1155" s="136" t="s">
        <v>71</v>
      </c>
      <c r="B1155" s="137"/>
      <c r="C1155" s="137"/>
      <c r="D1155" s="137"/>
      <c r="E1155" s="137"/>
      <c r="F1155" s="137"/>
      <c r="G1155" s="137"/>
      <c r="H1155" s="137"/>
      <c r="I1155" s="137"/>
      <c r="J1155" s="137"/>
      <c r="K1155" s="137"/>
      <c r="L1155" s="137"/>
      <c r="M1155" s="137"/>
      <c r="N1155" s="137"/>
      <c r="O1155" s="137"/>
      <c r="P1155" s="137"/>
      <c r="Q1155" s="137"/>
      <c r="R1155" s="137"/>
      <c r="S1155" s="137"/>
      <c r="T1155" s="134"/>
      <c r="U1155" s="134"/>
      <c r="V1155" s="135"/>
    </row>
    <row r="1156" spans="1:22" s="34" customFormat="1" x14ac:dyDescent="0.25">
      <c r="A1156" s="19"/>
      <c r="B1156" s="20"/>
      <c r="C1156" s="20"/>
      <c r="D1156" s="20"/>
      <c r="E1156" s="20"/>
      <c r="F1156" s="20"/>
      <c r="G1156" s="20"/>
      <c r="H1156" s="20"/>
      <c r="I1156" s="20"/>
      <c r="J1156" s="20"/>
      <c r="K1156" s="20"/>
      <c r="L1156" s="20"/>
      <c r="M1156" s="20"/>
      <c r="N1156" s="20"/>
      <c r="O1156" s="20"/>
      <c r="P1156" s="20"/>
      <c r="Q1156" s="20"/>
      <c r="R1156" s="20"/>
      <c r="S1156" s="21"/>
      <c r="T1156" s="22"/>
      <c r="U1156" s="22"/>
      <c r="V1156" s="23"/>
    </row>
    <row r="1157" spans="1:22" s="34" customFormat="1" x14ac:dyDescent="0.25">
      <c r="A1157" s="145" t="s">
        <v>81</v>
      </c>
      <c r="B1157" s="146"/>
      <c r="C1157" s="146"/>
      <c r="D1157" s="146"/>
      <c r="E1157" s="146"/>
      <c r="F1157" s="146"/>
      <c r="G1157" s="146"/>
      <c r="H1157" s="146"/>
      <c r="I1157" s="146"/>
      <c r="J1157" s="146"/>
      <c r="K1157" s="146"/>
      <c r="L1157" s="146"/>
      <c r="M1157" s="146"/>
      <c r="N1157" s="146"/>
      <c r="O1157" s="146"/>
      <c r="P1157" s="146"/>
      <c r="Q1157" s="146"/>
      <c r="R1157" s="146"/>
      <c r="S1157" s="146"/>
      <c r="T1157" s="146"/>
      <c r="U1157" s="146"/>
      <c r="V1157" s="147"/>
    </row>
    <row r="1158" spans="1:22" s="34" customFormat="1" x14ac:dyDescent="0.25">
      <c r="A1158" s="132" t="s">
        <v>82</v>
      </c>
      <c r="B1158" s="133"/>
      <c r="C1158" s="133"/>
      <c r="D1158" s="133"/>
      <c r="E1158" s="133"/>
      <c r="F1158" s="133"/>
      <c r="G1158" s="133"/>
      <c r="H1158" s="133"/>
      <c r="I1158" s="133"/>
      <c r="J1158" s="133" t="s">
        <v>83</v>
      </c>
      <c r="K1158" s="133"/>
      <c r="L1158" s="133" t="s">
        <v>84</v>
      </c>
      <c r="M1158" s="133"/>
      <c r="N1158" s="133" t="s">
        <v>85</v>
      </c>
      <c r="O1158" s="133"/>
      <c r="P1158" s="133"/>
      <c r="Q1158" s="133" t="s">
        <v>68</v>
      </c>
      <c r="R1158" s="133"/>
      <c r="S1158" s="133"/>
      <c r="T1158" s="134" t="s">
        <v>69</v>
      </c>
      <c r="U1158" s="134"/>
      <c r="V1158" s="135"/>
    </row>
    <row r="1159" spans="1:22" s="34" customFormat="1" x14ac:dyDescent="0.25">
      <c r="A1159" s="132" t="s">
        <v>86</v>
      </c>
      <c r="B1159" s="133"/>
      <c r="C1159" s="133"/>
      <c r="D1159" s="133"/>
      <c r="E1159" s="133"/>
      <c r="F1159" s="133"/>
      <c r="G1159" s="133"/>
      <c r="H1159" s="133"/>
      <c r="I1159" s="133"/>
      <c r="J1159" s="148">
        <f>+J40</f>
        <v>171314.64448972844</v>
      </c>
      <c r="K1159" s="133"/>
      <c r="L1159" s="149">
        <v>1.8157000000000001</v>
      </c>
      <c r="M1159" s="149"/>
      <c r="N1159" s="134">
        <f>+(L1159*J1159)/8</f>
        <v>38881.999999999993</v>
      </c>
      <c r="O1159" s="134"/>
      <c r="P1159" s="134"/>
      <c r="Q1159" s="133">
        <v>0.52</v>
      </c>
      <c r="R1159" s="133"/>
      <c r="S1159" s="133"/>
      <c r="T1159" s="134">
        <f>+Q1159*N1159</f>
        <v>20218.639999999996</v>
      </c>
      <c r="U1159" s="134"/>
      <c r="V1159" s="135"/>
    </row>
    <row r="1160" spans="1:22" s="34" customFormat="1" x14ac:dyDescent="0.25">
      <c r="A1160" s="132"/>
      <c r="B1160" s="133"/>
      <c r="C1160" s="133"/>
      <c r="D1160" s="133"/>
      <c r="E1160" s="133"/>
      <c r="F1160" s="133"/>
      <c r="G1160" s="133"/>
      <c r="H1160" s="133"/>
      <c r="I1160" s="133"/>
      <c r="J1160" s="133"/>
      <c r="K1160" s="133"/>
      <c r="L1160" s="133"/>
      <c r="M1160" s="133"/>
      <c r="N1160" s="133"/>
      <c r="O1160" s="133"/>
      <c r="P1160" s="133"/>
      <c r="Q1160" s="133"/>
      <c r="R1160" s="133"/>
      <c r="S1160" s="133"/>
      <c r="T1160" s="134"/>
      <c r="U1160" s="134"/>
      <c r="V1160" s="135"/>
    </row>
    <row r="1161" spans="1:22" s="34" customFormat="1" x14ac:dyDescent="0.25">
      <c r="A1161" s="132"/>
      <c r="B1161" s="133"/>
      <c r="C1161" s="133"/>
      <c r="D1161" s="133"/>
      <c r="E1161" s="133"/>
      <c r="F1161" s="133"/>
      <c r="G1161" s="133"/>
      <c r="H1161" s="133"/>
      <c r="I1161" s="133"/>
      <c r="J1161" s="133"/>
      <c r="K1161" s="133"/>
      <c r="L1161" s="133"/>
      <c r="M1161" s="133"/>
      <c r="N1161" s="133"/>
      <c r="O1161" s="133"/>
      <c r="P1161" s="133"/>
      <c r="Q1161" s="133"/>
      <c r="R1161" s="133"/>
      <c r="S1161" s="133"/>
      <c r="T1161" s="134"/>
      <c r="U1161" s="134"/>
      <c r="V1161" s="135"/>
    </row>
    <row r="1162" spans="1:22" s="34" customFormat="1" x14ac:dyDescent="0.25">
      <c r="A1162" s="136" t="s">
        <v>71</v>
      </c>
      <c r="B1162" s="137"/>
      <c r="C1162" s="137"/>
      <c r="D1162" s="137"/>
      <c r="E1162" s="137"/>
      <c r="F1162" s="137"/>
      <c r="G1162" s="137"/>
      <c r="H1162" s="137"/>
      <c r="I1162" s="137"/>
      <c r="J1162" s="137"/>
      <c r="K1162" s="137"/>
      <c r="L1162" s="137"/>
      <c r="M1162" s="137"/>
      <c r="N1162" s="137"/>
      <c r="O1162" s="137"/>
      <c r="P1162" s="137"/>
      <c r="Q1162" s="137"/>
      <c r="R1162" s="137"/>
      <c r="S1162" s="137"/>
      <c r="T1162" s="134">
        <f>+T1159</f>
        <v>20218.639999999996</v>
      </c>
      <c r="U1162" s="134"/>
      <c r="V1162" s="135"/>
    </row>
    <row r="1163" spans="1:22" s="43" customFormat="1" x14ac:dyDescent="0.2">
      <c r="A1163" s="136" t="s">
        <v>15</v>
      </c>
      <c r="B1163" s="137"/>
      <c r="C1163" s="137"/>
      <c r="D1163" s="137"/>
      <c r="E1163" s="137"/>
      <c r="F1163" s="137"/>
      <c r="G1163" s="137"/>
      <c r="H1163" s="137"/>
      <c r="I1163" s="137"/>
      <c r="J1163" s="137"/>
      <c r="K1163" s="137"/>
      <c r="L1163" s="137"/>
      <c r="M1163" s="137"/>
      <c r="N1163" s="137"/>
      <c r="O1163" s="137"/>
      <c r="P1163" s="137"/>
      <c r="Q1163" s="137"/>
      <c r="R1163" s="137"/>
      <c r="S1163" s="137"/>
      <c r="T1163" s="134">
        <f>ROUND(T1162+T1155+T1148+T1141,0)</f>
        <v>536070</v>
      </c>
      <c r="U1163" s="134"/>
      <c r="V1163" s="135"/>
    </row>
    <row r="1164" spans="1:22" s="43" customFormat="1" x14ac:dyDescent="0.2">
      <c r="A1164" s="44" t="s">
        <v>87</v>
      </c>
      <c r="B1164" s="45">
        <f>+'[1]CARGA PRESTACIONAL'!$E$40</f>
        <v>0.29949999999999999</v>
      </c>
      <c r="C1164" s="46"/>
      <c r="D1164" s="47"/>
      <c r="E1164" s="48"/>
      <c r="F1164" s="46"/>
      <c r="G1164" s="46"/>
      <c r="H1164" s="46"/>
      <c r="I1164" s="46"/>
      <c r="J1164" s="46"/>
      <c r="K1164" s="46"/>
      <c r="L1164" s="46"/>
      <c r="M1164" s="47"/>
      <c r="N1164" s="18"/>
      <c r="O1164" s="18"/>
      <c r="P1164" s="18"/>
      <c r="Q1164" s="18"/>
      <c r="R1164" s="18"/>
      <c r="S1164" s="18" t="s">
        <v>19</v>
      </c>
      <c r="T1164" s="134">
        <f>+T1163*B1164</f>
        <v>160552.965</v>
      </c>
      <c r="U1164" s="134"/>
      <c r="V1164" s="135"/>
    </row>
    <row r="1165" spans="1:22" s="43" customFormat="1" x14ac:dyDescent="0.2">
      <c r="A1165" s="138" t="s">
        <v>88</v>
      </c>
      <c r="B1165" s="139"/>
      <c r="C1165" s="139"/>
      <c r="D1165" s="139"/>
      <c r="E1165" s="139"/>
      <c r="F1165" s="139"/>
      <c r="G1165" s="139"/>
      <c r="H1165" s="139"/>
      <c r="I1165" s="139"/>
      <c r="J1165" s="139"/>
      <c r="K1165" s="139"/>
      <c r="L1165" s="139"/>
      <c r="M1165" s="139"/>
      <c r="N1165" s="139"/>
      <c r="O1165" s="139"/>
      <c r="P1165" s="139"/>
      <c r="Q1165" s="139"/>
      <c r="R1165" s="139"/>
      <c r="S1165" s="139"/>
      <c r="T1165" s="140">
        <f>+T1164+T1163</f>
        <v>696622.96499999997</v>
      </c>
      <c r="U1165" s="140"/>
      <c r="V1165" s="141"/>
    </row>
    <row r="1166" spans="1:22" s="43" customFormat="1" x14ac:dyDescent="0.2">
      <c r="A1166" s="138" t="s">
        <v>89</v>
      </c>
      <c r="B1166" s="139"/>
      <c r="C1166" s="139"/>
      <c r="D1166" s="139"/>
      <c r="E1166" s="139"/>
      <c r="F1166" s="139"/>
      <c r="G1166" s="139"/>
      <c r="H1166" s="139"/>
      <c r="I1166" s="139"/>
      <c r="J1166" s="139"/>
      <c r="K1166" s="139"/>
      <c r="L1166" s="139"/>
      <c r="M1166" s="139"/>
      <c r="N1166" s="139"/>
      <c r="O1166" s="139"/>
      <c r="P1166" s="139"/>
      <c r="Q1166" s="139"/>
      <c r="R1166" s="139"/>
      <c r="S1166" s="139"/>
      <c r="T1166" s="140" t="e">
        <f>ROUND(T1165*T1134,0)</f>
        <v>#REF!</v>
      </c>
      <c r="U1166" s="140"/>
      <c r="V1166" s="141"/>
    </row>
    <row r="1167" spans="1:22" s="43" customFormat="1" x14ac:dyDescent="0.2">
      <c r="A1167" s="49"/>
      <c r="B1167" s="29"/>
      <c r="C1167" s="29"/>
      <c r="D1167" s="29"/>
      <c r="E1167" s="29"/>
      <c r="F1167" s="29"/>
      <c r="G1167" s="29"/>
      <c r="H1167" s="29"/>
      <c r="I1167" s="29"/>
      <c r="J1167" s="29"/>
      <c r="K1167" s="29"/>
      <c r="L1167" s="29"/>
      <c r="M1167" s="29"/>
      <c r="N1167" s="29"/>
      <c r="O1167" s="29"/>
      <c r="P1167" s="29"/>
      <c r="Q1167" s="29"/>
      <c r="R1167" s="29"/>
      <c r="S1167" s="29"/>
      <c r="T1167" s="50"/>
      <c r="U1167" s="50"/>
      <c r="V1167" s="51"/>
    </row>
    <row r="1168" spans="1:22" s="34" customFormat="1" ht="43.5" customHeight="1" x14ac:dyDescent="0.25">
      <c r="A1168" s="142" t="s">
        <v>121</v>
      </c>
      <c r="B1168" s="143"/>
      <c r="C1168" s="143"/>
      <c r="D1168" s="143"/>
      <c r="E1168" s="143"/>
      <c r="F1168" s="143"/>
      <c r="G1168" s="143"/>
      <c r="H1168" s="143"/>
      <c r="I1168" s="143"/>
      <c r="J1168" s="143"/>
      <c r="K1168" s="143"/>
      <c r="L1168" s="143"/>
      <c r="M1168" s="143"/>
      <c r="N1168" s="143"/>
      <c r="O1168" s="143"/>
      <c r="P1168" s="143"/>
      <c r="Q1168" s="143"/>
      <c r="R1168" s="143"/>
      <c r="S1168" s="143"/>
      <c r="T1168" s="143"/>
      <c r="U1168" s="143"/>
      <c r="V1168" s="144"/>
    </row>
    <row r="1169" spans="1:39" s="34" customFormat="1" x14ac:dyDescent="0.25">
      <c r="A1169" s="24"/>
      <c r="B1169" s="25"/>
      <c r="C1169" s="25"/>
      <c r="D1169" s="25"/>
      <c r="E1169" s="25"/>
      <c r="F1169" s="25"/>
      <c r="G1169" s="25"/>
      <c r="H1169" s="25"/>
      <c r="I1169" s="25"/>
      <c r="J1169" s="25"/>
      <c r="K1169" s="25"/>
      <c r="L1169" s="25"/>
      <c r="M1169" s="25"/>
      <c r="N1169" s="25"/>
      <c r="O1169" s="25"/>
      <c r="P1169" s="25"/>
      <c r="Q1169" s="25"/>
      <c r="R1169" s="25"/>
      <c r="S1169" s="26"/>
      <c r="T1169" s="27"/>
      <c r="U1169" s="27"/>
      <c r="V1169" s="28"/>
    </row>
    <row r="1170" spans="1:39" s="34" customFormat="1" ht="46.5" customHeight="1" x14ac:dyDescent="0.25">
      <c r="A1170" s="24"/>
      <c r="B1170" s="25"/>
      <c r="C1170" s="25"/>
      <c r="D1170" s="29"/>
      <c r="E1170" s="30" t="s">
        <v>90</v>
      </c>
      <c r="F1170" s="54"/>
      <c r="G1170" s="54"/>
      <c r="H1170" s="54"/>
      <c r="I1170" s="54"/>
      <c r="J1170" s="54"/>
      <c r="K1170" s="54"/>
      <c r="L1170" s="54"/>
      <c r="M1170" s="55"/>
      <c r="N1170" s="25"/>
      <c r="O1170" s="25"/>
      <c r="P1170" s="25"/>
      <c r="Q1170" s="25"/>
      <c r="R1170" s="25"/>
      <c r="S1170" s="26"/>
      <c r="T1170" s="27"/>
      <c r="U1170" s="27"/>
      <c r="V1170" s="28"/>
    </row>
    <row r="1171" spans="1:39" s="34" customFormat="1" x14ac:dyDescent="0.25">
      <c r="A1171" s="24"/>
      <c r="B1171" s="25"/>
      <c r="C1171" s="25"/>
      <c r="D1171" s="25"/>
      <c r="E1171" s="131" t="s">
        <v>105</v>
      </c>
      <c r="F1171" s="131"/>
      <c r="G1171" s="131"/>
      <c r="H1171" s="131"/>
      <c r="I1171" s="131"/>
      <c r="J1171" s="131"/>
      <c r="K1171" s="131"/>
      <c r="L1171" s="131"/>
      <c r="M1171" s="131"/>
      <c r="N1171" s="57"/>
      <c r="O1171" s="57"/>
      <c r="P1171" s="25"/>
      <c r="Q1171" s="25"/>
      <c r="R1171" s="25"/>
      <c r="S1171" s="26"/>
      <c r="T1171" s="27"/>
      <c r="U1171" s="27"/>
      <c r="V1171" s="28"/>
    </row>
    <row r="1172" spans="1:39" s="34" customFormat="1" x14ac:dyDescent="0.25">
      <c r="A1172" s="24"/>
      <c r="B1172" s="25"/>
      <c r="C1172" s="25"/>
      <c r="D1172" s="25"/>
      <c r="E1172" s="131"/>
      <c r="F1172" s="131"/>
      <c r="G1172" s="131"/>
      <c r="H1172" s="131"/>
      <c r="I1172" s="131"/>
      <c r="J1172" s="131"/>
      <c r="K1172" s="131"/>
      <c r="L1172" s="131"/>
      <c r="M1172" s="131"/>
      <c r="N1172" s="57"/>
      <c r="O1172" s="57"/>
      <c r="P1172" s="25"/>
      <c r="Q1172" s="25"/>
      <c r="R1172" s="25"/>
      <c r="S1172" s="26"/>
      <c r="T1172" s="27"/>
      <c r="U1172" s="27"/>
      <c r="V1172" s="28"/>
    </row>
    <row r="1173" spans="1:39" s="34" customFormat="1" ht="14.25" thickBot="1" x14ac:dyDescent="0.3">
      <c r="A1173" s="58"/>
      <c r="B1173" s="59"/>
      <c r="C1173" s="59"/>
      <c r="D1173" s="59"/>
      <c r="E1173" s="59"/>
      <c r="F1173" s="60"/>
      <c r="G1173" s="60"/>
      <c r="H1173" s="60"/>
      <c r="I1173" s="60"/>
      <c r="J1173" s="60"/>
      <c r="K1173" s="60"/>
      <c r="L1173" s="59"/>
      <c r="M1173" s="59"/>
      <c r="N1173" s="59"/>
      <c r="O1173" s="59"/>
      <c r="P1173" s="59"/>
      <c r="Q1173" s="59"/>
      <c r="R1173" s="59"/>
      <c r="S1173" s="59"/>
      <c r="T1173" s="61"/>
      <c r="U1173" s="61"/>
      <c r="V1173" s="62"/>
    </row>
    <row r="1174" spans="1:39" ht="14.25" thickBot="1" x14ac:dyDescent="0.3"/>
    <row r="1175" spans="1:39" s="32" customFormat="1" ht="30" customHeight="1" x14ac:dyDescent="0.25">
      <c r="A1175" s="154"/>
      <c r="B1175" s="155"/>
      <c r="C1175" s="155"/>
      <c r="D1175" s="156"/>
      <c r="E1175" s="163" t="s">
        <v>92</v>
      </c>
      <c r="F1175" s="164"/>
      <c r="G1175" s="164"/>
      <c r="H1175" s="164"/>
      <c r="I1175" s="164"/>
      <c r="J1175" s="164"/>
      <c r="K1175" s="164"/>
      <c r="L1175" s="164"/>
      <c r="M1175" s="164"/>
      <c r="N1175" s="164"/>
      <c r="O1175" s="164"/>
      <c r="P1175" s="164"/>
      <c r="Q1175" s="164"/>
      <c r="R1175" s="164"/>
      <c r="S1175" s="165"/>
      <c r="T1175" s="169" t="s">
        <v>47</v>
      </c>
      <c r="U1175" s="170"/>
      <c r="V1175" s="171"/>
    </row>
    <row r="1176" spans="1:39" s="32" customFormat="1" ht="30" customHeight="1" thickBot="1" x14ac:dyDescent="0.3">
      <c r="A1176" s="157"/>
      <c r="B1176" s="158"/>
      <c r="C1176" s="158"/>
      <c r="D1176" s="159"/>
      <c r="E1176" s="166"/>
      <c r="F1176" s="167"/>
      <c r="G1176" s="167"/>
      <c r="H1176" s="167"/>
      <c r="I1176" s="167"/>
      <c r="J1176" s="167"/>
      <c r="K1176" s="167"/>
      <c r="L1176" s="167"/>
      <c r="M1176" s="167"/>
      <c r="N1176" s="167"/>
      <c r="O1176" s="167"/>
      <c r="P1176" s="167"/>
      <c r="Q1176" s="167"/>
      <c r="R1176" s="167"/>
      <c r="S1176" s="168"/>
      <c r="T1176" s="172"/>
      <c r="U1176" s="173"/>
      <c r="V1176" s="174"/>
    </row>
    <row r="1177" spans="1:39" s="32" customFormat="1" ht="5.0999999999999996" customHeight="1" thickBot="1" x14ac:dyDescent="0.25">
      <c r="A1177" s="157"/>
      <c r="B1177" s="158"/>
      <c r="C1177" s="158"/>
      <c r="D1177" s="159"/>
      <c r="E1177" s="175"/>
      <c r="F1177" s="176"/>
      <c r="G1177" s="176"/>
      <c r="H1177" s="176"/>
      <c r="I1177" s="176"/>
      <c r="J1177" s="176"/>
      <c r="K1177" s="176"/>
      <c r="L1177" s="176"/>
      <c r="M1177" s="176"/>
      <c r="N1177" s="176"/>
      <c r="O1177" s="176"/>
      <c r="P1177" s="176"/>
      <c r="Q1177" s="176"/>
      <c r="R1177" s="176"/>
      <c r="S1177" s="176"/>
      <c r="T1177" s="176"/>
      <c r="U1177" s="176"/>
      <c r="V1177" s="177"/>
    </row>
    <row r="1178" spans="1:39" s="32" customFormat="1" ht="24.95" customHeight="1" thickBot="1" x14ac:dyDescent="0.3">
      <c r="A1178" s="157"/>
      <c r="B1178" s="158"/>
      <c r="C1178" s="158"/>
      <c r="D1178" s="159"/>
      <c r="E1178" s="178" t="s">
        <v>48</v>
      </c>
      <c r="F1178" s="179"/>
      <c r="G1178" s="179"/>
      <c r="H1178" s="179"/>
      <c r="I1178" s="179"/>
      <c r="J1178" s="179"/>
      <c r="K1178" s="179"/>
      <c r="L1178" s="179"/>
      <c r="M1178" s="179"/>
      <c r="N1178" s="179"/>
      <c r="O1178" s="179"/>
      <c r="P1178" s="179"/>
      <c r="Q1178" s="179"/>
      <c r="R1178" s="179"/>
      <c r="S1178" s="179"/>
      <c r="T1178" s="179"/>
      <c r="U1178" s="179"/>
      <c r="V1178" s="180"/>
    </row>
    <row r="1179" spans="1:39" s="32" customFormat="1" ht="5.0999999999999996" customHeight="1" thickBot="1" x14ac:dyDescent="0.3">
      <c r="A1179" s="160"/>
      <c r="B1179" s="161"/>
      <c r="C1179" s="161"/>
      <c r="D1179" s="162"/>
      <c r="E1179" s="181"/>
      <c r="F1179" s="182"/>
      <c r="G1179" s="182"/>
      <c r="H1179" s="182"/>
      <c r="I1179" s="182"/>
      <c r="J1179" s="182"/>
      <c r="K1179" s="182"/>
      <c r="L1179" s="182"/>
      <c r="M1179" s="182"/>
      <c r="N1179" s="182"/>
      <c r="O1179" s="182"/>
      <c r="P1179" s="182"/>
      <c r="Q1179" s="182"/>
      <c r="R1179" s="182"/>
      <c r="S1179" s="182"/>
      <c r="T1179" s="182"/>
      <c r="U1179" s="182"/>
      <c r="V1179" s="183"/>
    </row>
    <row r="1180" spans="1:39" s="34" customFormat="1" x14ac:dyDescent="0.25">
      <c r="A1180" s="211" t="s">
        <v>49</v>
      </c>
      <c r="B1180" s="212"/>
      <c r="C1180" s="212"/>
      <c r="D1180" s="212"/>
      <c r="E1180" s="212"/>
      <c r="F1180" s="212"/>
      <c r="G1180" s="212"/>
      <c r="H1180" s="212"/>
      <c r="I1180" s="212"/>
      <c r="J1180" s="212"/>
      <c r="K1180" s="212"/>
      <c r="L1180" s="212"/>
      <c r="M1180" s="212"/>
      <c r="N1180" s="212"/>
      <c r="O1180" s="212"/>
      <c r="P1180" s="212"/>
      <c r="Q1180" s="212"/>
      <c r="R1180" s="212"/>
      <c r="S1180" s="212"/>
      <c r="T1180" s="212"/>
      <c r="U1180" s="212"/>
      <c r="V1180" s="213"/>
      <c r="AE1180" s="35"/>
      <c r="AF1180" s="35"/>
      <c r="AG1180" s="35"/>
      <c r="AH1180" s="35"/>
      <c r="AI1180" s="35"/>
      <c r="AJ1180" s="35"/>
      <c r="AK1180" s="35"/>
      <c r="AL1180" s="35"/>
      <c r="AM1180" s="35"/>
    </row>
    <row r="1181" spans="1:39" s="34" customFormat="1" x14ac:dyDescent="0.25">
      <c r="A1181" s="184" t="s">
        <v>50</v>
      </c>
      <c r="B1181" s="185"/>
      <c r="C1181" s="185"/>
      <c r="D1181" s="185"/>
      <c r="E1181" s="36" t="s">
        <v>51</v>
      </c>
      <c r="F1181" s="37"/>
      <c r="G1181" s="37"/>
      <c r="H1181" s="37"/>
      <c r="I1181" s="37"/>
      <c r="J1181" s="186" t="s">
        <v>52</v>
      </c>
      <c r="K1181" s="186"/>
      <c r="L1181" s="186"/>
      <c r="M1181" s="186"/>
      <c r="N1181" s="186"/>
      <c r="O1181" s="186"/>
      <c r="P1181" s="186" t="s">
        <v>53</v>
      </c>
      <c r="Q1181" s="186"/>
      <c r="R1181" s="186"/>
      <c r="S1181" s="186"/>
      <c r="T1181" s="186"/>
      <c r="U1181" s="186"/>
      <c r="V1181" s="187"/>
      <c r="AE1181" s="35"/>
      <c r="AF1181" s="35"/>
      <c r="AG1181" s="35"/>
      <c r="AH1181" s="35"/>
      <c r="AI1181" s="35"/>
      <c r="AJ1181" s="35"/>
      <c r="AK1181" s="35"/>
      <c r="AL1181" s="35"/>
      <c r="AM1181" s="35"/>
    </row>
    <row r="1182" spans="1:39" s="34" customFormat="1" ht="30.75" customHeight="1" x14ac:dyDescent="0.25">
      <c r="A1182" s="188" t="s">
        <v>54</v>
      </c>
      <c r="B1182" s="189"/>
      <c r="C1182" s="189"/>
      <c r="D1182" s="190"/>
      <c r="E1182" s="191" t="s">
        <v>24</v>
      </c>
      <c r="F1182" s="191"/>
      <c r="G1182" s="191"/>
      <c r="H1182" s="191"/>
      <c r="I1182" s="191"/>
      <c r="J1182" s="191"/>
      <c r="K1182" s="191"/>
      <c r="L1182" s="191"/>
      <c r="M1182" s="191"/>
      <c r="N1182" s="191"/>
      <c r="O1182" s="191"/>
      <c r="P1182" s="191"/>
      <c r="Q1182" s="191"/>
      <c r="R1182" s="191"/>
      <c r="S1182" s="191"/>
      <c r="T1182" s="191"/>
      <c r="U1182" s="191"/>
      <c r="V1182" s="192"/>
    </row>
    <row r="1183" spans="1:39" s="34" customFormat="1" x14ac:dyDescent="0.25">
      <c r="A1183" s="193" t="s">
        <v>55</v>
      </c>
      <c r="B1183" s="194"/>
      <c r="C1183" s="194"/>
      <c r="D1183" s="194"/>
      <c r="E1183" s="195"/>
      <c r="F1183" s="195"/>
      <c r="G1183" s="195"/>
      <c r="H1183" s="195"/>
      <c r="I1183" s="195"/>
      <c r="J1183" s="195"/>
      <c r="K1183" s="195"/>
      <c r="L1183" s="195"/>
      <c r="M1183" s="195"/>
      <c r="N1183" s="195"/>
      <c r="O1183" s="195"/>
      <c r="P1183" s="195"/>
      <c r="Q1183" s="195"/>
      <c r="R1183" s="195"/>
      <c r="S1183" s="195"/>
      <c r="T1183" s="195"/>
      <c r="U1183" s="195"/>
      <c r="V1183" s="196"/>
    </row>
    <row r="1184" spans="1:39" s="34" customFormat="1" x14ac:dyDescent="0.25">
      <c r="A1184" s="193" t="s">
        <v>56</v>
      </c>
      <c r="B1184" s="194"/>
      <c r="C1184" s="194"/>
      <c r="D1184" s="194"/>
      <c r="E1184" s="195"/>
      <c r="F1184" s="195"/>
      <c r="G1184" s="195"/>
      <c r="H1184" s="195"/>
      <c r="I1184" s="195"/>
      <c r="J1184" s="195"/>
      <c r="K1184" s="195"/>
      <c r="L1184" s="195"/>
      <c r="M1184" s="195"/>
      <c r="N1184" s="195"/>
      <c r="O1184" s="195"/>
      <c r="P1184" s="195"/>
      <c r="Q1184" s="195"/>
      <c r="R1184" s="195"/>
      <c r="S1184" s="195"/>
      <c r="T1184" s="195"/>
      <c r="U1184" s="195"/>
      <c r="V1184" s="196"/>
    </row>
    <row r="1185" spans="1:22" s="34" customFormat="1" x14ac:dyDescent="0.25">
      <c r="A1185" s="193" t="s">
        <v>57</v>
      </c>
      <c r="B1185" s="194"/>
      <c r="C1185" s="194"/>
      <c r="D1185" s="194"/>
      <c r="E1185" s="195"/>
      <c r="F1185" s="195"/>
      <c r="G1185" s="195"/>
      <c r="H1185" s="195"/>
      <c r="I1185" s="195"/>
      <c r="J1185" s="195"/>
      <c r="K1185" s="195"/>
      <c r="L1185" s="195"/>
      <c r="M1185" s="195"/>
      <c r="N1185" s="195"/>
      <c r="O1185" s="195"/>
      <c r="P1185" s="195"/>
      <c r="Q1185" s="195"/>
      <c r="R1185" s="195"/>
      <c r="S1185" s="195"/>
      <c r="T1185" s="195"/>
      <c r="U1185" s="195"/>
      <c r="V1185" s="196"/>
    </row>
    <row r="1186" spans="1:22" s="34" customFormat="1" x14ac:dyDescent="0.25">
      <c r="A1186" s="38"/>
      <c r="B1186" s="39"/>
      <c r="C1186" s="39"/>
      <c r="D1186" s="40"/>
      <c r="E1186" s="40"/>
      <c r="F1186" s="40"/>
      <c r="G1186" s="40"/>
      <c r="H1186" s="40"/>
      <c r="I1186" s="40"/>
      <c r="J1186" s="40"/>
      <c r="K1186" s="40"/>
      <c r="L1186" s="40"/>
      <c r="M1186" s="40"/>
      <c r="N1186" s="40"/>
      <c r="O1186" s="40"/>
      <c r="P1186" s="40"/>
      <c r="Q1186" s="40"/>
      <c r="R1186" s="40"/>
      <c r="S1186" s="40"/>
      <c r="T1186" s="27"/>
      <c r="U1186" s="27"/>
      <c r="V1186" s="28"/>
    </row>
    <row r="1187" spans="1:22" s="34" customFormat="1" x14ac:dyDescent="0.25">
      <c r="A1187" s="150" t="s">
        <v>58</v>
      </c>
      <c r="B1187" s="151"/>
      <c r="C1187" s="151"/>
      <c r="D1187" s="151"/>
      <c r="E1187" s="151"/>
      <c r="F1187" s="151"/>
      <c r="G1187" s="151"/>
      <c r="H1187" s="151"/>
      <c r="I1187" s="151"/>
      <c r="J1187" s="151"/>
      <c r="K1187" s="151"/>
      <c r="L1187" s="151"/>
      <c r="M1187" s="151"/>
      <c r="N1187" s="151"/>
      <c r="O1187" s="151"/>
      <c r="P1187" s="151"/>
      <c r="Q1187" s="151"/>
      <c r="R1187" s="151"/>
      <c r="S1187" s="151"/>
      <c r="T1187" s="151"/>
      <c r="U1187" s="151"/>
      <c r="V1187" s="197"/>
    </row>
    <row r="1188" spans="1:22" s="34" customFormat="1" x14ac:dyDescent="0.25">
      <c r="A1188" s="198" t="s">
        <v>59</v>
      </c>
      <c r="B1188" s="199"/>
      <c r="C1188" s="199" t="s">
        <v>60</v>
      </c>
      <c r="D1188" s="199"/>
      <c r="E1188" s="199"/>
      <c r="F1188" s="199"/>
      <c r="G1188" s="199"/>
      <c r="H1188" s="199"/>
      <c r="I1188" s="199"/>
      <c r="J1188" s="199"/>
      <c r="K1188" s="199"/>
      <c r="L1188" s="199"/>
      <c r="M1188" s="199"/>
      <c r="N1188" s="199"/>
      <c r="O1188" s="199"/>
      <c r="P1188" s="199"/>
      <c r="Q1188" s="199"/>
      <c r="R1188" s="199" t="s">
        <v>61</v>
      </c>
      <c r="S1188" s="199"/>
      <c r="T1188" s="200" t="s">
        <v>62</v>
      </c>
      <c r="U1188" s="200"/>
      <c r="V1188" s="201"/>
    </row>
    <row r="1189" spans="1:22" s="34" customFormat="1" ht="16.5" customHeight="1" x14ac:dyDescent="0.25">
      <c r="A1189" s="202">
        <v>8.4</v>
      </c>
      <c r="B1189" s="203"/>
      <c r="C1189" s="204" t="s">
        <v>204</v>
      </c>
      <c r="D1189" s="205"/>
      <c r="E1189" s="205"/>
      <c r="F1189" s="205"/>
      <c r="G1189" s="205"/>
      <c r="H1189" s="205"/>
      <c r="I1189" s="205"/>
      <c r="J1189" s="205"/>
      <c r="K1189" s="205"/>
      <c r="L1189" s="205"/>
      <c r="M1189" s="205"/>
      <c r="N1189" s="205"/>
      <c r="O1189" s="205"/>
      <c r="P1189" s="205"/>
      <c r="Q1189" s="205"/>
      <c r="R1189" s="205" t="s">
        <v>106</v>
      </c>
      <c r="S1189" s="205"/>
      <c r="T1189" s="206">
        <f>+'OFERTA ECONOMICA'!C110</f>
        <v>4</v>
      </c>
      <c r="U1189" s="206"/>
      <c r="V1189" s="207"/>
    </row>
    <row r="1190" spans="1:22" s="34" customFormat="1" x14ac:dyDescent="0.25">
      <c r="A1190" s="41"/>
      <c r="B1190" s="40"/>
      <c r="C1190" s="40"/>
      <c r="D1190" s="40"/>
      <c r="E1190" s="40"/>
      <c r="F1190" s="40"/>
      <c r="G1190" s="40"/>
      <c r="H1190" s="40"/>
      <c r="I1190" s="40"/>
      <c r="J1190" s="40"/>
      <c r="K1190" s="40"/>
      <c r="L1190" s="40"/>
      <c r="M1190" s="40"/>
      <c r="N1190" s="40"/>
      <c r="O1190" s="40"/>
      <c r="P1190" s="40"/>
      <c r="Q1190" s="40"/>
      <c r="R1190" s="40"/>
      <c r="S1190" s="40"/>
      <c r="T1190" s="27"/>
      <c r="U1190" s="27"/>
      <c r="V1190" s="28"/>
    </row>
    <row r="1191" spans="1:22" s="34" customFormat="1" x14ac:dyDescent="0.25">
      <c r="A1191" s="145" t="s">
        <v>64</v>
      </c>
      <c r="B1191" s="146"/>
      <c r="C1191" s="146"/>
      <c r="D1191" s="146"/>
      <c r="E1191" s="146"/>
      <c r="F1191" s="146"/>
      <c r="G1191" s="146"/>
      <c r="H1191" s="146"/>
      <c r="I1191" s="146"/>
      <c r="J1191" s="146"/>
      <c r="K1191" s="146"/>
      <c r="L1191" s="146"/>
      <c r="M1191" s="146"/>
      <c r="N1191" s="146"/>
      <c r="O1191" s="146"/>
      <c r="P1191" s="146"/>
      <c r="Q1191" s="146"/>
      <c r="R1191" s="146"/>
      <c r="S1191" s="146"/>
      <c r="T1191" s="146"/>
      <c r="U1191" s="146"/>
      <c r="V1191" s="147"/>
    </row>
    <row r="1192" spans="1:22" s="34" customFormat="1" x14ac:dyDescent="0.25">
      <c r="A1192" s="132" t="s">
        <v>60</v>
      </c>
      <c r="B1192" s="133"/>
      <c r="C1192" s="133"/>
      <c r="D1192" s="133"/>
      <c r="E1192" s="133"/>
      <c r="F1192" s="133"/>
      <c r="G1192" s="133"/>
      <c r="H1192" s="133" t="s">
        <v>65</v>
      </c>
      <c r="I1192" s="133"/>
      <c r="J1192" s="133"/>
      <c r="K1192" s="133" t="s">
        <v>66</v>
      </c>
      <c r="L1192" s="133"/>
      <c r="M1192" s="133"/>
      <c r="N1192" s="133"/>
      <c r="O1192" s="133" t="s">
        <v>67</v>
      </c>
      <c r="P1192" s="133"/>
      <c r="Q1192" s="133"/>
      <c r="R1192" s="133" t="s">
        <v>68</v>
      </c>
      <c r="S1192" s="133"/>
      <c r="T1192" s="134" t="s">
        <v>69</v>
      </c>
      <c r="U1192" s="134"/>
      <c r="V1192" s="135"/>
    </row>
    <row r="1193" spans="1:22" s="34" customFormat="1" x14ac:dyDescent="0.25">
      <c r="A1193" s="132"/>
      <c r="B1193" s="133"/>
      <c r="C1193" s="133"/>
      <c r="D1193" s="133"/>
      <c r="E1193" s="133"/>
      <c r="F1193" s="133"/>
      <c r="G1193" s="133"/>
      <c r="H1193" s="133"/>
      <c r="I1193" s="133"/>
      <c r="J1193" s="133"/>
      <c r="K1193" s="133"/>
      <c r="L1193" s="133"/>
      <c r="M1193" s="133"/>
      <c r="N1193" s="133"/>
      <c r="O1193" s="153"/>
      <c r="P1193" s="153"/>
      <c r="Q1193" s="153"/>
      <c r="R1193" s="133"/>
      <c r="S1193" s="133"/>
      <c r="T1193" s="134"/>
      <c r="U1193" s="134"/>
      <c r="V1193" s="135"/>
    </row>
    <row r="1194" spans="1:22" s="34" customFormat="1" x14ac:dyDescent="0.25">
      <c r="A1194" s="132" t="s">
        <v>70</v>
      </c>
      <c r="B1194" s="133"/>
      <c r="C1194" s="133"/>
      <c r="D1194" s="133"/>
      <c r="E1194" s="133"/>
      <c r="F1194" s="133"/>
      <c r="G1194" s="133"/>
      <c r="H1194" s="133"/>
      <c r="I1194" s="133"/>
      <c r="J1194" s="133"/>
      <c r="K1194" s="133"/>
      <c r="L1194" s="133"/>
      <c r="M1194" s="133"/>
      <c r="N1194" s="133"/>
      <c r="O1194" s="153"/>
      <c r="P1194" s="153"/>
      <c r="Q1194" s="153"/>
      <c r="R1194" s="209">
        <v>0.03</v>
      </c>
      <c r="S1194" s="210"/>
      <c r="T1194" s="134"/>
      <c r="U1194" s="134"/>
      <c r="V1194" s="135"/>
    </row>
    <row r="1195" spans="1:22" s="34" customFormat="1" x14ac:dyDescent="0.25">
      <c r="A1195" s="132"/>
      <c r="B1195" s="133"/>
      <c r="C1195" s="133"/>
      <c r="D1195" s="133"/>
      <c r="E1195" s="133"/>
      <c r="F1195" s="133"/>
      <c r="G1195" s="133"/>
      <c r="H1195" s="133"/>
      <c r="I1195" s="133"/>
      <c r="J1195" s="133"/>
      <c r="K1195" s="133"/>
      <c r="L1195" s="133"/>
      <c r="M1195" s="133"/>
      <c r="N1195" s="133"/>
      <c r="O1195" s="133"/>
      <c r="P1195" s="133"/>
      <c r="Q1195" s="133"/>
      <c r="R1195" s="133"/>
      <c r="S1195" s="133"/>
      <c r="T1195" s="134"/>
      <c r="U1195" s="134"/>
      <c r="V1195" s="135"/>
    </row>
    <row r="1196" spans="1:22" s="34" customFormat="1" x14ac:dyDescent="0.25">
      <c r="A1196" s="136" t="s">
        <v>71</v>
      </c>
      <c r="B1196" s="137"/>
      <c r="C1196" s="137"/>
      <c r="D1196" s="137"/>
      <c r="E1196" s="137"/>
      <c r="F1196" s="137"/>
      <c r="G1196" s="137"/>
      <c r="H1196" s="137"/>
      <c r="I1196" s="137"/>
      <c r="J1196" s="137"/>
      <c r="K1196" s="137"/>
      <c r="L1196" s="137"/>
      <c r="M1196" s="137"/>
      <c r="N1196" s="137"/>
      <c r="O1196" s="137"/>
      <c r="P1196" s="137"/>
      <c r="Q1196" s="137"/>
      <c r="R1196" s="137"/>
      <c r="S1196" s="137"/>
      <c r="T1196" s="134">
        <f>+T1194+T1193</f>
        <v>0</v>
      </c>
      <c r="U1196" s="134"/>
      <c r="V1196" s="135"/>
    </row>
    <row r="1197" spans="1:22" s="34" customFormat="1" x14ac:dyDescent="0.25">
      <c r="A1197" s="19"/>
      <c r="B1197" s="20"/>
      <c r="C1197" s="20"/>
      <c r="D1197" s="20"/>
      <c r="E1197" s="20"/>
      <c r="F1197" s="20"/>
      <c r="G1197" s="20"/>
      <c r="H1197" s="20"/>
      <c r="I1197" s="20"/>
      <c r="J1197" s="20"/>
      <c r="K1197" s="20"/>
      <c r="L1197" s="20"/>
      <c r="M1197" s="20"/>
      <c r="N1197" s="20"/>
      <c r="O1197" s="20"/>
      <c r="P1197" s="20"/>
      <c r="Q1197" s="20"/>
      <c r="R1197" s="20"/>
      <c r="S1197" s="21"/>
      <c r="T1197" s="22"/>
      <c r="U1197" s="22"/>
      <c r="V1197" s="23"/>
    </row>
    <row r="1198" spans="1:22" s="34" customFormat="1" x14ac:dyDescent="0.25">
      <c r="A1198" s="145" t="s">
        <v>72</v>
      </c>
      <c r="B1198" s="146"/>
      <c r="C1198" s="146"/>
      <c r="D1198" s="146"/>
      <c r="E1198" s="146"/>
      <c r="F1198" s="146"/>
      <c r="G1198" s="146"/>
      <c r="H1198" s="146"/>
      <c r="I1198" s="146"/>
      <c r="J1198" s="146"/>
      <c r="K1198" s="146"/>
      <c r="L1198" s="146"/>
      <c r="M1198" s="146"/>
      <c r="N1198" s="146"/>
      <c r="O1198" s="146"/>
      <c r="P1198" s="146"/>
      <c r="Q1198" s="146"/>
      <c r="R1198" s="146"/>
      <c r="S1198" s="146"/>
      <c r="T1198" s="146"/>
      <c r="U1198" s="146"/>
      <c r="V1198" s="147"/>
    </row>
    <row r="1199" spans="1:22" s="34" customFormat="1" x14ac:dyDescent="0.25">
      <c r="A1199" s="132">
        <f>2*1.5</f>
        <v>3</v>
      </c>
      <c r="B1199" s="133"/>
      <c r="C1199" s="133"/>
      <c r="D1199" s="133"/>
      <c r="E1199" s="133"/>
      <c r="F1199" s="133"/>
      <c r="G1199" s="133"/>
      <c r="H1199" s="133"/>
      <c r="I1199" s="133"/>
      <c r="J1199" s="133"/>
      <c r="K1199" s="133"/>
      <c r="L1199" s="133"/>
      <c r="M1199" s="133" t="s">
        <v>61</v>
      </c>
      <c r="N1199" s="133"/>
      <c r="O1199" s="133" t="s">
        <v>62</v>
      </c>
      <c r="P1199" s="133"/>
      <c r="Q1199" s="133" t="s">
        <v>73</v>
      </c>
      <c r="R1199" s="133"/>
      <c r="S1199" s="133"/>
      <c r="T1199" s="134" t="s">
        <v>74</v>
      </c>
      <c r="U1199" s="134"/>
      <c r="V1199" s="135"/>
    </row>
    <row r="1200" spans="1:22" s="34" customFormat="1" x14ac:dyDescent="0.25">
      <c r="A1200" s="132" t="s">
        <v>205</v>
      </c>
      <c r="B1200" s="133"/>
      <c r="C1200" s="133"/>
      <c r="D1200" s="133"/>
      <c r="E1200" s="133"/>
      <c r="F1200" s="133"/>
      <c r="G1200" s="133"/>
      <c r="H1200" s="133"/>
      <c r="I1200" s="133"/>
      <c r="J1200" s="133"/>
      <c r="K1200" s="133"/>
      <c r="L1200" s="133"/>
      <c r="M1200" s="133" t="s">
        <v>106</v>
      </c>
      <c r="N1200" s="133"/>
      <c r="O1200" s="133">
        <v>1</v>
      </c>
      <c r="P1200" s="133"/>
      <c r="Q1200" s="134">
        <v>650000</v>
      </c>
      <c r="R1200" s="134"/>
      <c r="S1200" s="134"/>
      <c r="T1200" s="134">
        <f>+Q1200*O1200</f>
        <v>650000</v>
      </c>
      <c r="U1200" s="134"/>
      <c r="V1200" s="135"/>
    </row>
    <row r="1201" spans="1:22" s="34" customFormat="1" x14ac:dyDescent="0.25">
      <c r="A1201" s="132"/>
      <c r="B1201" s="133"/>
      <c r="C1201" s="133"/>
      <c r="D1201" s="133"/>
      <c r="E1201" s="133"/>
      <c r="F1201" s="133"/>
      <c r="G1201" s="133"/>
      <c r="H1201" s="133"/>
      <c r="I1201" s="133"/>
      <c r="J1201" s="133"/>
      <c r="K1201" s="133"/>
      <c r="L1201" s="133"/>
      <c r="M1201" s="133"/>
      <c r="N1201" s="133"/>
      <c r="O1201" s="133"/>
      <c r="P1201" s="133"/>
      <c r="Q1201" s="134"/>
      <c r="R1201" s="134"/>
      <c r="S1201" s="134"/>
      <c r="T1201" s="134">
        <f>+Q1201*O1201</f>
        <v>0</v>
      </c>
      <c r="U1201" s="134"/>
      <c r="V1201" s="135"/>
    </row>
    <row r="1202" spans="1:22" s="34" customFormat="1" x14ac:dyDescent="0.25">
      <c r="A1202" s="132"/>
      <c r="B1202" s="133"/>
      <c r="C1202" s="133"/>
      <c r="D1202" s="133"/>
      <c r="E1202" s="133"/>
      <c r="F1202" s="133"/>
      <c r="G1202" s="133"/>
      <c r="H1202" s="133"/>
      <c r="I1202" s="133"/>
      <c r="J1202" s="133"/>
      <c r="K1202" s="133"/>
      <c r="L1202" s="133"/>
      <c r="M1202" s="133"/>
      <c r="N1202" s="133"/>
      <c r="O1202" s="133"/>
      <c r="P1202" s="133"/>
      <c r="Q1202" s="133"/>
      <c r="R1202" s="133"/>
      <c r="S1202" s="133"/>
      <c r="T1202" s="134"/>
      <c r="U1202" s="134"/>
      <c r="V1202" s="135"/>
    </row>
    <row r="1203" spans="1:22" s="34" customFormat="1" x14ac:dyDescent="0.25">
      <c r="A1203" s="136" t="s">
        <v>71</v>
      </c>
      <c r="B1203" s="137"/>
      <c r="C1203" s="137"/>
      <c r="D1203" s="137"/>
      <c r="E1203" s="137"/>
      <c r="F1203" s="137"/>
      <c r="G1203" s="137"/>
      <c r="H1203" s="137"/>
      <c r="I1203" s="137"/>
      <c r="J1203" s="137"/>
      <c r="K1203" s="137"/>
      <c r="L1203" s="137"/>
      <c r="M1203" s="137"/>
      <c r="N1203" s="137"/>
      <c r="O1203" s="137"/>
      <c r="P1203" s="137"/>
      <c r="Q1203" s="137"/>
      <c r="R1203" s="137"/>
      <c r="S1203" s="137"/>
      <c r="T1203" s="134">
        <f>+T1201+T1200</f>
        <v>650000</v>
      </c>
      <c r="U1203" s="134"/>
      <c r="V1203" s="135"/>
    </row>
    <row r="1204" spans="1:22" s="34" customFormat="1" x14ac:dyDescent="0.25">
      <c r="A1204" s="19"/>
      <c r="B1204" s="20"/>
      <c r="C1204" s="20"/>
      <c r="D1204" s="20"/>
      <c r="E1204" s="20"/>
      <c r="F1204" s="20"/>
      <c r="G1204" s="20"/>
      <c r="H1204" s="20"/>
      <c r="I1204" s="20"/>
      <c r="J1204" s="20"/>
      <c r="K1204" s="20"/>
      <c r="L1204" s="20"/>
      <c r="M1204" s="20"/>
      <c r="N1204" s="20"/>
      <c r="O1204" s="20"/>
      <c r="P1204" s="20"/>
      <c r="Q1204" s="20"/>
      <c r="R1204" s="20"/>
      <c r="S1204" s="21"/>
      <c r="T1204" s="22"/>
      <c r="U1204" s="22"/>
      <c r="V1204" s="23"/>
    </row>
    <row r="1205" spans="1:22" s="34" customFormat="1" x14ac:dyDescent="0.25">
      <c r="A1205" s="145" t="s">
        <v>75</v>
      </c>
      <c r="B1205" s="146"/>
      <c r="C1205" s="146"/>
      <c r="D1205" s="146"/>
      <c r="E1205" s="146"/>
      <c r="F1205" s="146"/>
      <c r="G1205" s="146"/>
      <c r="H1205" s="146"/>
      <c r="I1205" s="146"/>
      <c r="J1205" s="146"/>
      <c r="K1205" s="146"/>
      <c r="L1205" s="146"/>
      <c r="M1205" s="146"/>
      <c r="N1205" s="146"/>
      <c r="O1205" s="146"/>
      <c r="P1205" s="146"/>
      <c r="Q1205" s="146"/>
      <c r="R1205" s="146"/>
      <c r="S1205" s="146"/>
      <c r="T1205" s="146"/>
      <c r="U1205" s="146"/>
      <c r="V1205" s="147"/>
    </row>
    <row r="1206" spans="1:22" s="34" customFormat="1" x14ac:dyDescent="0.25">
      <c r="A1206" s="132" t="s">
        <v>76</v>
      </c>
      <c r="B1206" s="133"/>
      <c r="C1206" s="133"/>
      <c r="D1206" s="133"/>
      <c r="E1206" s="133"/>
      <c r="F1206" s="133"/>
      <c r="G1206" s="133"/>
      <c r="H1206" s="133"/>
      <c r="I1206" s="133"/>
      <c r="J1206" s="133"/>
      <c r="K1206" s="133" t="s">
        <v>77</v>
      </c>
      <c r="L1206" s="133"/>
      <c r="M1206" s="133" t="s">
        <v>78</v>
      </c>
      <c r="N1206" s="133"/>
      <c r="O1206" s="133" t="s">
        <v>79</v>
      </c>
      <c r="P1206" s="133"/>
      <c r="Q1206" s="133"/>
      <c r="R1206" s="133" t="s">
        <v>80</v>
      </c>
      <c r="S1206" s="133"/>
      <c r="T1206" s="134" t="s">
        <v>69</v>
      </c>
      <c r="U1206" s="134"/>
      <c r="V1206" s="135"/>
    </row>
    <row r="1207" spans="1:22" s="34" customFormat="1" x14ac:dyDescent="0.25">
      <c r="A1207" s="132"/>
      <c r="B1207" s="133"/>
      <c r="C1207" s="133"/>
      <c r="D1207" s="133"/>
      <c r="E1207" s="133"/>
      <c r="F1207" s="133"/>
      <c r="G1207" s="133"/>
      <c r="H1207" s="133"/>
      <c r="I1207" s="133"/>
      <c r="J1207" s="133"/>
      <c r="K1207" s="133"/>
      <c r="L1207" s="133"/>
      <c r="M1207" s="133"/>
      <c r="N1207" s="133"/>
      <c r="O1207" s="133"/>
      <c r="P1207" s="133"/>
      <c r="Q1207" s="133"/>
      <c r="R1207" s="133"/>
      <c r="S1207" s="133"/>
      <c r="T1207" s="134"/>
      <c r="U1207" s="134"/>
      <c r="V1207" s="135"/>
    </row>
    <row r="1208" spans="1:22" s="34" customFormat="1" x14ac:dyDescent="0.25">
      <c r="A1208" s="132"/>
      <c r="B1208" s="133"/>
      <c r="C1208" s="133"/>
      <c r="D1208" s="133"/>
      <c r="E1208" s="133"/>
      <c r="F1208" s="133"/>
      <c r="G1208" s="133"/>
      <c r="H1208" s="133"/>
      <c r="I1208" s="133"/>
      <c r="J1208" s="133"/>
      <c r="K1208" s="133"/>
      <c r="L1208" s="133"/>
      <c r="M1208" s="133"/>
      <c r="N1208" s="133"/>
      <c r="O1208" s="133"/>
      <c r="P1208" s="133"/>
      <c r="Q1208" s="133"/>
      <c r="R1208" s="133"/>
      <c r="S1208" s="133"/>
      <c r="T1208" s="134"/>
      <c r="U1208" s="134"/>
      <c r="V1208" s="135"/>
    </row>
    <row r="1209" spans="1:22" s="34" customFormat="1" x14ac:dyDescent="0.25">
      <c r="A1209" s="132"/>
      <c r="B1209" s="133"/>
      <c r="C1209" s="133"/>
      <c r="D1209" s="133"/>
      <c r="E1209" s="133"/>
      <c r="F1209" s="133"/>
      <c r="G1209" s="133"/>
      <c r="H1209" s="133"/>
      <c r="I1209" s="133"/>
      <c r="J1209" s="133"/>
      <c r="K1209" s="133"/>
      <c r="L1209" s="133"/>
      <c r="M1209" s="133"/>
      <c r="N1209" s="133"/>
      <c r="O1209" s="133"/>
      <c r="P1209" s="133"/>
      <c r="Q1209" s="133"/>
      <c r="R1209" s="133"/>
      <c r="S1209" s="133"/>
      <c r="T1209" s="134"/>
      <c r="U1209" s="134"/>
      <c r="V1209" s="135"/>
    </row>
    <row r="1210" spans="1:22" s="34" customFormat="1" x14ac:dyDescent="0.25">
      <c r="A1210" s="136" t="s">
        <v>71</v>
      </c>
      <c r="B1210" s="137"/>
      <c r="C1210" s="137"/>
      <c r="D1210" s="137"/>
      <c r="E1210" s="137"/>
      <c r="F1210" s="137"/>
      <c r="G1210" s="137"/>
      <c r="H1210" s="137"/>
      <c r="I1210" s="137"/>
      <c r="J1210" s="137"/>
      <c r="K1210" s="137"/>
      <c r="L1210" s="137"/>
      <c r="M1210" s="137"/>
      <c r="N1210" s="137"/>
      <c r="O1210" s="137"/>
      <c r="P1210" s="137"/>
      <c r="Q1210" s="137"/>
      <c r="R1210" s="137"/>
      <c r="S1210" s="137"/>
      <c r="T1210" s="134"/>
      <c r="U1210" s="134"/>
      <c r="V1210" s="135"/>
    </row>
    <row r="1211" spans="1:22" s="34" customFormat="1" x14ac:dyDescent="0.25">
      <c r="A1211" s="19"/>
      <c r="B1211" s="20"/>
      <c r="C1211" s="20"/>
      <c r="D1211" s="20"/>
      <c r="E1211" s="20"/>
      <c r="F1211" s="20"/>
      <c r="G1211" s="20"/>
      <c r="H1211" s="20"/>
      <c r="I1211" s="20"/>
      <c r="J1211" s="20"/>
      <c r="K1211" s="20"/>
      <c r="L1211" s="20"/>
      <c r="M1211" s="20"/>
      <c r="N1211" s="20"/>
      <c r="O1211" s="20"/>
      <c r="P1211" s="20"/>
      <c r="Q1211" s="20"/>
      <c r="R1211" s="20"/>
      <c r="S1211" s="21"/>
      <c r="T1211" s="22"/>
      <c r="U1211" s="22"/>
      <c r="V1211" s="23"/>
    </row>
    <row r="1212" spans="1:22" s="34" customFormat="1" x14ac:dyDescent="0.25">
      <c r="A1212" s="145" t="s">
        <v>81</v>
      </c>
      <c r="B1212" s="146"/>
      <c r="C1212" s="146"/>
      <c r="D1212" s="146"/>
      <c r="E1212" s="146"/>
      <c r="F1212" s="146"/>
      <c r="G1212" s="146"/>
      <c r="H1212" s="146"/>
      <c r="I1212" s="146"/>
      <c r="J1212" s="146"/>
      <c r="K1212" s="146"/>
      <c r="L1212" s="146"/>
      <c r="M1212" s="146"/>
      <c r="N1212" s="146"/>
      <c r="O1212" s="146"/>
      <c r="P1212" s="146"/>
      <c r="Q1212" s="146"/>
      <c r="R1212" s="146"/>
      <c r="S1212" s="146"/>
      <c r="T1212" s="146"/>
      <c r="U1212" s="146"/>
      <c r="V1212" s="147"/>
    </row>
    <row r="1213" spans="1:22" s="34" customFormat="1" x14ac:dyDescent="0.25">
      <c r="A1213" s="132" t="s">
        <v>82</v>
      </c>
      <c r="B1213" s="133"/>
      <c r="C1213" s="133"/>
      <c r="D1213" s="133"/>
      <c r="E1213" s="133"/>
      <c r="F1213" s="133"/>
      <c r="G1213" s="133"/>
      <c r="H1213" s="133"/>
      <c r="I1213" s="133"/>
      <c r="J1213" s="133" t="s">
        <v>83</v>
      </c>
      <c r="K1213" s="133"/>
      <c r="L1213" s="133" t="s">
        <v>84</v>
      </c>
      <c r="M1213" s="133"/>
      <c r="N1213" s="133" t="s">
        <v>85</v>
      </c>
      <c r="O1213" s="133"/>
      <c r="P1213" s="133"/>
      <c r="Q1213" s="133" t="s">
        <v>68</v>
      </c>
      <c r="R1213" s="133"/>
      <c r="S1213" s="133"/>
      <c r="T1213" s="134" t="s">
        <v>69</v>
      </c>
      <c r="U1213" s="134"/>
      <c r="V1213" s="135"/>
    </row>
    <row r="1214" spans="1:22" s="34" customFormat="1" x14ac:dyDescent="0.25">
      <c r="A1214" s="132" t="s">
        <v>86</v>
      </c>
      <c r="B1214" s="133"/>
      <c r="C1214" s="133"/>
      <c r="D1214" s="133"/>
      <c r="E1214" s="133"/>
      <c r="F1214" s="133"/>
      <c r="G1214" s="133"/>
      <c r="H1214" s="133"/>
      <c r="I1214" s="133"/>
      <c r="J1214" s="148"/>
      <c r="K1214" s="133"/>
      <c r="L1214" s="149">
        <v>1.8157000000000001</v>
      </c>
      <c r="M1214" s="149"/>
      <c r="N1214" s="134">
        <f>+(L1214*J1214)/8</f>
        <v>0</v>
      </c>
      <c r="O1214" s="134"/>
      <c r="P1214" s="134"/>
      <c r="Q1214" s="133"/>
      <c r="R1214" s="133"/>
      <c r="S1214" s="133"/>
      <c r="T1214" s="134">
        <f>+Q1214*N1214</f>
        <v>0</v>
      </c>
      <c r="U1214" s="134"/>
      <c r="V1214" s="135"/>
    </row>
    <row r="1215" spans="1:22" s="34" customFormat="1" x14ac:dyDescent="0.25">
      <c r="A1215" s="132"/>
      <c r="B1215" s="133"/>
      <c r="C1215" s="133"/>
      <c r="D1215" s="133"/>
      <c r="E1215" s="133"/>
      <c r="F1215" s="133"/>
      <c r="G1215" s="133"/>
      <c r="H1215" s="133"/>
      <c r="I1215" s="133"/>
      <c r="J1215" s="133"/>
      <c r="K1215" s="133"/>
      <c r="L1215" s="133"/>
      <c r="M1215" s="133"/>
      <c r="N1215" s="133"/>
      <c r="O1215" s="133"/>
      <c r="P1215" s="133"/>
      <c r="Q1215" s="133"/>
      <c r="R1215" s="133"/>
      <c r="S1215" s="133"/>
      <c r="T1215" s="134"/>
      <c r="U1215" s="134"/>
      <c r="V1215" s="135"/>
    </row>
    <row r="1216" spans="1:22" s="34" customFormat="1" x14ac:dyDescent="0.25">
      <c r="A1216" s="132"/>
      <c r="B1216" s="133"/>
      <c r="C1216" s="133"/>
      <c r="D1216" s="133"/>
      <c r="E1216" s="133"/>
      <c r="F1216" s="133"/>
      <c r="G1216" s="133"/>
      <c r="H1216" s="133"/>
      <c r="I1216" s="133"/>
      <c r="J1216" s="133"/>
      <c r="K1216" s="133"/>
      <c r="L1216" s="133"/>
      <c r="M1216" s="133"/>
      <c r="N1216" s="133"/>
      <c r="O1216" s="133"/>
      <c r="P1216" s="133"/>
      <c r="Q1216" s="133"/>
      <c r="R1216" s="133"/>
      <c r="S1216" s="133"/>
      <c r="T1216" s="134"/>
      <c r="U1216" s="134"/>
      <c r="V1216" s="135"/>
    </row>
    <row r="1217" spans="1:22" s="34" customFormat="1" x14ac:dyDescent="0.25">
      <c r="A1217" s="136" t="s">
        <v>71</v>
      </c>
      <c r="B1217" s="137"/>
      <c r="C1217" s="137"/>
      <c r="D1217" s="137"/>
      <c r="E1217" s="137"/>
      <c r="F1217" s="137"/>
      <c r="G1217" s="137"/>
      <c r="H1217" s="137"/>
      <c r="I1217" s="137"/>
      <c r="J1217" s="137"/>
      <c r="K1217" s="137"/>
      <c r="L1217" s="137"/>
      <c r="M1217" s="137"/>
      <c r="N1217" s="137"/>
      <c r="O1217" s="137"/>
      <c r="P1217" s="137"/>
      <c r="Q1217" s="137"/>
      <c r="R1217" s="137"/>
      <c r="S1217" s="137"/>
      <c r="T1217" s="134">
        <f>+T1214</f>
        <v>0</v>
      </c>
      <c r="U1217" s="134"/>
      <c r="V1217" s="135"/>
    </row>
    <row r="1218" spans="1:22" s="43" customFormat="1" x14ac:dyDescent="0.2">
      <c r="A1218" s="136" t="s">
        <v>15</v>
      </c>
      <c r="B1218" s="137"/>
      <c r="C1218" s="137"/>
      <c r="D1218" s="137"/>
      <c r="E1218" s="137"/>
      <c r="F1218" s="137"/>
      <c r="G1218" s="137"/>
      <c r="H1218" s="137"/>
      <c r="I1218" s="137"/>
      <c r="J1218" s="137"/>
      <c r="K1218" s="137"/>
      <c r="L1218" s="137"/>
      <c r="M1218" s="137"/>
      <c r="N1218" s="137"/>
      <c r="O1218" s="137"/>
      <c r="P1218" s="137"/>
      <c r="Q1218" s="137"/>
      <c r="R1218" s="137"/>
      <c r="S1218" s="137"/>
      <c r="T1218" s="134">
        <f>ROUND(T1217+T1210+T1203+T1196,0)</f>
        <v>650000</v>
      </c>
      <c r="U1218" s="134"/>
      <c r="V1218" s="135"/>
    </row>
    <row r="1219" spans="1:22" s="43" customFormat="1" x14ac:dyDescent="0.2">
      <c r="A1219" s="44" t="s">
        <v>87</v>
      </c>
      <c r="B1219" s="45">
        <f>+'[1]CARGA PRESTACIONAL'!$E$40</f>
        <v>0.29949999999999999</v>
      </c>
      <c r="C1219" s="46"/>
      <c r="D1219" s="47"/>
      <c r="E1219" s="48"/>
      <c r="F1219" s="46"/>
      <c r="G1219" s="46"/>
      <c r="H1219" s="46"/>
      <c r="I1219" s="46"/>
      <c r="J1219" s="46"/>
      <c r="K1219" s="46"/>
      <c r="L1219" s="46"/>
      <c r="M1219" s="47"/>
      <c r="N1219" s="18"/>
      <c r="O1219" s="18"/>
      <c r="P1219" s="18"/>
      <c r="Q1219" s="18"/>
      <c r="R1219" s="18"/>
      <c r="S1219" s="18" t="s">
        <v>19</v>
      </c>
      <c r="T1219" s="134">
        <f>+T1218*B1219</f>
        <v>194675</v>
      </c>
      <c r="U1219" s="134"/>
      <c r="V1219" s="135"/>
    </row>
    <row r="1220" spans="1:22" s="43" customFormat="1" x14ac:dyDescent="0.2">
      <c r="A1220" s="138" t="s">
        <v>88</v>
      </c>
      <c r="B1220" s="139"/>
      <c r="C1220" s="139"/>
      <c r="D1220" s="139"/>
      <c r="E1220" s="139"/>
      <c r="F1220" s="139"/>
      <c r="G1220" s="139"/>
      <c r="H1220" s="139"/>
      <c r="I1220" s="139"/>
      <c r="J1220" s="139"/>
      <c r="K1220" s="139"/>
      <c r="L1220" s="139"/>
      <c r="M1220" s="139"/>
      <c r="N1220" s="139"/>
      <c r="O1220" s="139"/>
      <c r="P1220" s="139"/>
      <c r="Q1220" s="139"/>
      <c r="R1220" s="139"/>
      <c r="S1220" s="139"/>
      <c r="T1220" s="140">
        <f>+T1219+T1218</f>
        <v>844675</v>
      </c>
      <c r="U1220" s="140"/>
      <c r="V1220" s="141"/>
    </row>
    <row r="1221" spans="1:22" s="43" customFormat="1" x14ac:dyDescent="0.2">
      <c r="A1221" s="138" t="s">
        <v>89</v>
      </c>
      <c r="B1221" s="139"/>
      <c r="C1221" s="139"/>
      <c r="D1221" s="139"/>
      <c r="E1221" s="139"/>
      <c r="F1221" s="139"/>
      <c r="G1221" s="139"/>
      <c r="H1221" s="139"/>
      <c r="I1221" s="139"/>
      <c r="J1221" s="139"/>
      <c r="K1221" s="139"/>
      <c r="L1221" s="139"/>
      <c r="M1221" s="139"/>
      <c r="N1221" s="139"/>
      <c r="O1221" s="139"/>
      <c r="P1221" s="139"/>
      <c r="Q1221" s="139"/>
      <c r="R1221" s="139"/>
      <c r="S1221" s="139"/>
      <c r="T1221" s="140">
        <f>ROUND(T1220*T1189,0)</f>
        <v>3378700</v>
      </c>
      <c r="U1221" s="140"/>
      <c r="V1221" s="141"/>
    </row>
    <row r="1222" spans="1:22" s="43" customFormat="1" x14ac:dyDescent="0.2">
      <c r="A1222" s="49"/>
      <c r="B1222" s="29"/>
      <c r="C1222" s="29"/>
      <c r="D1222" s="29"/>
      <c r="E1222" s="29"/>
      <c r="F1222" s="29"/>
      <c r="G1222" s="29"/>
      <c r="H1222" s="29"/>
      <c r="I1222" s="29"/>
      <c r="J1222" s="29"/>
      <c r="K1222" s="29"/>
      <c r="L1222" s="29"/>
      <c r="M1222" s="29"/>
      <c r="N1222" s="29"/>
      <c r="O1222" s="29"/>
      <c r="P1222" s="29"/>
      <c r="Q1222" s="29"/>
      <c r="R1222" s="29"/>
      <c r="S1222" s="29"/>
      <c r="T1222" s="50"/>
      <c r="U1222" s="50"/>
      <c r="V1222" s="51"/>
    </row>
    <row r="1223" spans="1:22" s="34" customFormat="1" ht="43.5" customHeight="1" x14ac:dyDescent="0.25">
      <c r="A1223" s="142" t="s">
        <v>121</v>
      </c>
      <c r="B1223" s="143"/>
      <c r="C1223" s="143"/>
      <c r="D1223" s="143"/>
      <c r="E1223" s="143"/>
      <c r="F1223" s="143"/>
      <c r="G1223" s="143"/>
      <c r="H1223" s="143"/>
      <c r="I1223" s="143"/>
      <c r="J1223" s="143"/>
      <c r="K1223" s="143"/>
      <c r="L1223" s="143"/>
      <c r="M1223" s="143"/>
      <c r="N1223" s="143"/>
      <c r="O1223" s="143"/>
      <c r="P1223" s="143"/>
      <c r="Q1223" s="143"/>
      <c r="R1223" s="143"/>
      <c r="S1223" s="143"/>
      <c r="T1223" s="143"/>
      <c r="U1223" s="143"/>
      <c r="V1223" s="144"/>
    </row>
    <row r="1224" spans="1:22" s="34" customFormat="1" x14ac:dyDescent="0.25">
      <c r="A1224" s="24"/>
      <c r="B1224" s="25"/>
      <c r="C1224" s="25"/>
      <c r="D1224" s="25"/>
      <c r="E1224" s="25"/>
      <c r="F1224" s="25"/>
      <c r="G1224" s="25"/>
      <c r="H1224" s="25"/>
      <c r="I1224" s="25"/>
      <c r="J1224" s="25"/>
      <c r="K1224" s="25"/>
      <c r="L1224" s="25"/>
      <c r="M1224" s="25"/>
      <c r="N1224" s="25"/>
      <c r="O1224" s="25"/>
      <c r="P1224" s="25"/>
      <c r="Q1224" s="25"/>
      <c r="R1224" s="25"/>
      <c r="S1224" s="26"/>
      <c r="T1224" s="27"/>
      <c r="U1224" s="27"/>
      <c r="V1224" s="28"/>
    </row>
    <row r="1225" spans="1:22" s="34" customFormat="1" ht="46.5" customHeight="1" x14ac:dyDescent="0.25">
      <c r="A1225" s="24"/>
      <c r="B1225" s="25"/>
      <c r="C1225" s="25"/>
      <c r="D1225" s="29"/>
      <c r="E1225" s="30" t="s">
        <v>90</v>
      </c>
      <c r="F1225" s="54"/>
      <c r="G1225" s="54"/>
      <c r="H1225" s="54"/>
      <c r="I1225" s="54"/>
      <c r="J1225" s="54"/>
      <c r="K1225" s="54"/>
      <c r="L1225" s="54"/>
      <c r="M1225" s="55"/>
      <c r="N1225" s="25"/>
      <c r="O1225" s="25"/>
      <c r="P1225" s="25"/>
      <c r="Q1225" s="25"/>
      <c r="R1225" s="25"/>
      <c r="S1225" s="26"/>
      <c r="T1225" s="27"/>
      <c r="U1225" s="27"/>
      <c r="V1225" s="28"/>
    </row>
    <row r="1226" spans="1:22" s="34" customFormat="1" x14ac:dyDescent="0.25">
      <c r="A1226" s="24"/>
      <c r="B1226" s="25"/>
      <c r="C1226" s="25"/>
      <c r="D1226" s="25"/>
      <c r="E1226" s="131" t="s">
        <v>105</v>
      </c>
      <c r="F1226" s="131"/>
      <c r="G1226" s="131"/>
      <c r="H1226" s="131"/>
      <c r="I1226" s="131"/>
      <c r="J1226" s="131"/>
      <c r="K1226" s="131"/>
      <c r="L1226" s="131"/>
      <c r="M1226" s="131"/>
      <c r="N1226" s="57"/>
      <c r="O1226" s="57"/>
      <c r="P1226" s="25"/>
      <c r="Q1226" s="25"/>
      <c r="R1226" s="25"/>
      <c r="S1226" s="26"/>
      <c r="T1226" s="27"/>
      <c r="U1226" s="27"/>
      <c r="V1226" s="28"/>
    </row>
    <row r="1227" spans="1:22" s="34" customFormat="1" x14ac:dyDescent="0.25">
      <c r="A1227" s="24"/>
      <c r="B1227" s="25"/>
      <c r="C1227" s="25"/>
      <c r="D1227" s="25"/>
      <c r="E1227" s="131"/>
      <c r="F1227" s="131"/>
      <c r="G1227" s="131"/>
      <c r="H1227" s="131"/>
      <c r="I1227" s="131"/>
      <c r="J1227" s="131"/>
      <c r="K1227" s="131"/>
      <c r="L1227" s="131"/>
      <c r="M1227" s="131"/>
      <c r="N1227" s="57"/>
      <c r="O1227" s="57"/>
      <c r="P1227" s="25"/>
      <c r="Q1227" s="25"/>
      <c r="R1227" s="25"/>
      <c r="S1227" s="26"/>
      <c r="T1227" s="27"/>
      <c r="U1227" s="27"/>
      <c r="V1227" s="28"/>
    </row>
    <row r="1228" spans="1:22" s="34" customFormat="1" ht="14.25" thickBot="1" x14ac:dyDescent="0.3">
      <c r="A1228" s="58"/>
      <c r="B1228" s="59"/>
      <c r="C1228" s="59"/>
      <c r="D1228" s="59"/>
      <c r="E1228" s="59"/>
      <c r="F1228" s="60"/>
      <c r="G1228" s="60"/>
      <c r="H1228" s="60"/>
      <c r="I1228" s="60"/>
      <c r="J1228" s="60"/>
      <c r="K1228" s="60"/>
      <c r="L1228" s="59"/>
      <c r="M1228" s="59"/>
      <c r="N1228" s="59"/>
      <c r="O1228" s="59"/>
      <c r="P1228" s="59"/>
      <c r="Q1228" s="59"/>
      <c r="R1228" s="59"/>
      <c r="S1228" s="59"/>
      <c r="T1228" s="61"/>
      <c r="U1228" s="61"/>
      <c r="V1228" s="62"/>
    </row>
    <row r="1229" spans="1:22" ht="14.25" thickBot="1" x14ac:dyDescent="0.3"/>
    <row r="1230" spans="1:22" s="32" customFormat="1" ht="30" customHeight="1" x14ac:dyDescent="0.25">
      <c r="A1230" s="154"/>
      <c r="B1230" s="155"/>
      <c r="C1230" s="155"/>
      <c r="D1230" s="156"/>
      <c r="E1230" s="163" t="s">
        <v>92</v>
      </c>
      <c r="F1230" s="164"/>
      <c r="G1230" s="164"/>
      <c r="H1230" s="164"/>
      <c r="I1230" s="164"/>
      <c r="J1230" s="164"/>
      <c r="K1230" s="164"/>
      <c r="L1230" s="164"/>
      <c r="M1230" s="164"/>
      <c r="N1230" s="164"/>
      <c r="O1230" s="164"/>
      <c r="P1230" s="164"/>
      <c r="Q1230" s="164"/>
      <c r="R1230" s="164"/>
      <c r="S1230" s="165"/>
      <c r="T1230" s="169" t="s">
        <v>47</v>
      </c>
      <c r="U1230" s="170"/>
      <c r="V1230" s="171"/>
    </row>
    <row r="1231" spans="1:22" s="32" customFormat="1" ht="30" customHeight="1" thickBot="1" x14ac:dyDescent="0.3">
      <c r="A1231" s="157"/>
      <c r="B1231" s="158"/>
      <c r="C1231" s="158"/>
      <c r="D1231" s="159"/>
      <c r="E1231" s="166"/>
      <c r="F1231" s="167"/>
      <c r="G1231" s="167"/>
      <c r="H1231" s="167"/>
      <c r="I1231" s="167"/>
      <c r="J1231" s="167"/>
      <c r="K1231" s="167"/>
      <c r="L1231" s="167"/>
      <c r="M1231" s="167"/>
      <c r="N1231" s="167"/>
      <c r="O1231" s="167"/>
      <c r="P1231" s="167"/>
      <c r="Q1231" s="167"/>
      <c r="R1231" s="167"/>
      <c r="S1231" s="168"/>
      <c r="T1231" s="172"/>
      <c r="U1231" s="173"/>
      <c r="V1231" s="174"/>
    </row>
    <row r="1232" spans="1:22" s="32" customFormat="1" ht="5.0999999999999996" customHeight="1" thickBot="1" x14ac:dyDescent="0.25">
      <c r="A1232" s="157"/>
      <c r="B1232" s="158"/>
      <c r="C1232" s="158"/>
      <c r="D1232" s="159"/>
      <c r="E1232" s="175"/>
      <c r="F1232" s="176"/>
      <c r="G1232" s="176"/>
      <c r="H1232" s="176"/>
      <c r="I1232" s="176"/>
      <c r="J1232" s="176"/>
      <c r="K1232" s="176"/>
      <c r="L1232" s="176"/>
      <c r="M1232" s="176"/>
      <c r="N1232" s="176"/>
      <c r="O1232" s="176"/>
      <c r="P1232" s="176"/>
      <c r="Q1232" s="176"/>
      <c r="R1232" s="176"/>
      <c r="S1232" s="176"/>
      <c r="T1232" s="176"/>
      <c r="U1232" s="176"/>
      <c r="V1232" s="177"/>
    </row>
    <row r="1233" spans="1:39" s="32" customFormat="1" ht="24.95" customHeight="1" thickBot="1" x14ac:dyDescent="0.3">
      <c r="A1233" s="157"/>
      <c r="B1233" s="158"/>
      <c r="C1233" s="158"/>
      <c r="D1233" s="159"/>
      <c r="E1233" s="178" t="s">
        <v>48</v>
      </c>
      <c r="F1233" s="179"/>
      <c r="G1233" s="179"/>
      <c r="H1233" s="179"/>
      <c r="I1233" s="179"/>
      <c r="J1233" s="179"/>
      <c r="K1233" s="179"/>
      <c r="L1233" s="179"/>
      <c r="M1233" s="179"/>
      <c r="N1233" s="179"/>
      <c r="O1233" s="179"/>
      <c r="P1233" s="179"/>
      <c r="Q1233" s="179"/>
      <c r="R1233" s="179"/>
      <c r="S1233" s="179"/>
      <c r="T1233" s="179"/>
      <c r="U1233" s="179"/>
      <c r="V1233" s="180"/>
    </row>
    <row r="1234" spans="1:39" s="32" customFormat="1" ht="5.0999999999999996" customHeight="1" thickBot="1" x14ac:dyDescent="0.3">
      <c r="A1234" s="160"/>
      <c r="B1234" s="161"/>
      <c r="C1234" s="161"/>
      <c r="D1234" s="162"/>
      <c r="E1234" s="181"/>
      <c r="F1234" s="182"/>
      <c r="G1234" s="182"/>
      <c r="H1234" s="182"/>
      <c r="I1234" s="182"/>
      <c r="J1234" s="182"/>
      <c r="K1234" s="182"/>
      <c r="L1234" s="182"/>
      <c r="M1234" s="182"/>
      <c r="N1234" s="182"/>
      <c r="O1234" s="182"/>
      <c r="P1234" s="182"/>
      <c r="Q1234" s="182"/>
      <c r="R1234" s="182"/>
      <c r="S1234" s="182"/>
      <c r="T1234" s="182"/>
      <c r="U1234" s="182"/>
      <c r="V1234" s="183"/>
    </row>
    <row r="1235" spans="1:39" s="34" customFormat="1" x14ac:dyDescent="0.25">
      <c r="A1235" s="211" t="s">
        <v>49</v>
      </c>
      <c r="B1235" s="212"/>
      <c r="C1235" s="212"/>
      <c r="D1235" s="212"/>
      <c r="E1235" s="212"/>
      <c r="F1235" s="212"/>
      <c r="G1235" s="212"/>
      <c r="H1235" s="212"/>
      <c r="I1235" s="212"/>
      <c r="J1235" s="212"/>
      <c r="K1235" s="212"/>
      <c r="L1235" s="212"/>
      <c r="M1235" s="212"/>
      <c r="N1235" s="212"/>
      <c r="O1235" s="212"/>
      <c r="P1235" s="212"/>
      <c r="Q1235" s="212"/>
      <c r="R1235" s="212"/>
      <c r="S1235" s="212"/>
      <c r="T1235" s="212"/>
      <c r="U1235" s="212"/>
      <c r="V1235" s="213"/>
      <c r="AE1235" s="35"/>
      <c r="AF1235" s="35"/>
      <c r="AG1235" s="35"/>
      <c r="AH1235" s="35"/>
      <c r="AI1235" s="35"/>
      <c r="AJ1235" s="35"/>
      <c r="AK1235" s="35"/>
      <c r="AL1235" s="35"/>
      <c r="AM1235" s="35"/>
    </row>
    <row r="1236" spans="1:39" s="34" customFormat="1" x14ac:dyDescent="0.25">
      <c r="A1236" s="184" t="s">
        <v>50</v>
      </c>
      <c r="B1236" s="185"/>
      <c r="C1236" s="185"/>
      <c r="D1236" s="185"/>
      <c r="E1236" s="36" t="s">
        <v>51</v>
      </c>
      <c r="F1236" s="37"/>
      <c r="G1236" s="37"/>
      <c r="H1236" s="37"/>
      <c r="I1236" s="37"/>
      <c r="J1236" s="186" t="s">
        <v>52</v>
      </c>
      <c r="K1236" s="186"/>
      <c r="L1236" s="186"/>
      <c r="M1236" s="186"/>
      <c r="N1236" s="186"/>
      <c r="O1236" s="186"/>
      <c r="P1236" s="186" t="s">
        <v>53</v>
      </c>
      <c r="Q1236" s="186"/>
      <c r="R1236" s="186"/>
      <c r="S1236" s="186"/>
      <c r="T1236" s="186"/>
      <c r="U1236" s="186"/>
      <c r="V1236" s="187"/>
      <c r="AE1236" s="35"/>
      <c r="AF1236" s="35"/>
      <c r="AG1236" s="35"/>
      <c r="AH1236" s="35"/>
      <c r="AI1236" s="35"/>
      <c r="AJ1236" s="35"/>
      <c r="AK1236" s="35"/>
      <c r="AL1236" s="35"/>
      <c r="AM1236" s="35"/>
    </row>
    <row r="1237" spans="1:39" s="34" customFormat="1" ht="30.75" customHeight="1" x14ac:dyDescent="0.25">
      <c r="A1237" s="188" t="s">
        <v>54</v>
      </c>
      <c r="B1237" s="189"/>
      <c r="C1237" s="189"/>
      <c r="D1237" s="190"/>
      <c r="E1237" s="191" t="s">
        <v>24</v>
      </c>
      <c r="F1237" s="191"/>
      <c r="G1237" s="191"/>
      <c r="H1237" s="191"/>
      <c r="I1237" s="191"/>
      <c r="J1237" s="191"/>
      <c r="K1237" s="191"/>
      <c r="L1237" s="191"/>
      <c r="M1237" s="191"/>
      <c r="N1237" s="191"/>
      <c r="O1237" s="191"/>
      <c r="P1237" s="191"/>
      <c r="Q1237" s="191"/>
      <c r="R1237" s="191"/>
      <c r="S1237" s="191"/>
      <c r="T1237" s="191"/>
      <c r="U1237" s="191"/>
      <c r="V1237" s="192"/>
    </row>
    <row r="1238" spans="1:39" s="34" customFormat="1" x14ac:dyDescent="0.25">
      <c r="A1238" s="193" t="s">
        <v>55</v>
      </c>
      <c r="B1238" s="194"/>
      <c r="C1238" s="194"/>
      <c r="D1238" s="194"/>
      <c r="E1238" s="195"/>
      <c r="F1238" s="195"/>
      <c r="G1238" s="195"/>
      <c r="H1238" s="195"/>
      <c r="I1238" s="195"/>
      <c r="J1238" s="195"/>
      <c r="K1238" s="195"/>
      <c r="L1238" s="195"/>
      <c r="M1238" s="195"/>
      <c r="N1238" s="195"/>
      <c r="O1238" s="195"/>
      <c r="P1238" s="195"/>
      <c r="Q1238" s="195"/>
      <c r="R1238" s="195"/>
      <c r="S1238" s="195"/>
      <c r="T1238" s="195"/>
      <c r="U1238" s="195"/>
      <c r="V1238" s="196"/>
    </row>
    <row r="1239" spans="1:39" s="34" customFormat="1" x14ac:dyDescent="0.25">
      <c r="A1239" s="193" t="s">
        <v>56</v>
      </c>
      <c r="B1239" s="194"/>
      <c r="C1239" s="194"/>
      <c r="D1239" s="194"/>
      <c r="E1239" s="195"/>
      <c r="F1239" s="195"/>
      <c r="G1239" s="195"/>
      <c r="H1239" s="195"/>
      <c r="I1239" s="195"/>
      <c r="J1239" s="195"/>
      <c r="K1239" s="195"/>
      <c r="L1239" s="195"/>
      <c r="M1239" s="195"/>
      <c r="N1239" s="195"/>
      <c r="O1239" s="195"/>
      <c r="P1239" s="195"/>
      <c r="Q1239" s="195"/>
      <c r="R1239" s="195"/>
      <c r="S1239" s="195"/>
      <c r="T1239" s="195"/>
      <c r="U1239" s="195"/>
      <c r="V1239" s="196"/>
    </row>
    <row r="1240" spans="1:39" s="34" customFormat="1" x14ac:dyDescent="0.25">
      <c r="A1240" s="193" t="s">
        <v>57</v>
      </c>
      <c r="B1240" s="194"/>
      <c r="C1240" s="194"/>
      <c r="D1240" s="194"/>
      <c r="E1240" s="195"/>
      <c r="F1240" s="195"/>
      <c r="G1240" s="195"/>
      <c r="H1240" s="195"/>
      <c r="I1240" s="195"/>
      <c r="J1240" s="195"/>
      <c r="K1240" s="195"/>
      <c r="L1240" s="195"/>
      <c r="M1240" s="195"/>
      <c r="N1240" s="195"/>
      <c r="O1240" s="195"/>
      <c r="P1240" s="195"/>
      <c r="Q1240" s="195"/>
      <c r="R1240" s="195"/>
      <c r="S1240" s="195"/>
      <c r="T1240" s="195"/>
      <c r="U1240" s="195"/>
      <c r="V1240" s="196"/>
    </row>
    <row r="1241" spans="1:39" s="34" customFormat="1" x14ac:dyDescent="0.25">
      <c r="A1241" s="38"/>
      <c r="B1241" s="39"/>
      <c r="C1241" s="39"/>
      <c r="D1241" s="40"/>
      <c r="E1241" s="40"/>
      <c r="F1241" s="40"/>
      <c r="G1241" s="40"/>
      <c r="H1241" s="40"/>
      <c r="I1241" s="40"/>
      <c r="J1241" s="40"/>
      <c r="K1241" s="40"/>
      <c r="L1241" s="40"/>
      <c r="M1241" s="40"/>
      <c r="N1241" s="40"/>
      <c r="O1241" s="40"/>
      <c r="P1241" s="40"/>
      <c r="Q1241" s="40"/>
      <c r="R1241" s="40"/>
      <c r="S1241" s="40"/>
      <c r="T1241" s="27"/>
      <c r="U1241" s="27"/>
      <c r="V1241" s="28"/>
    </row>
    <row r="1242" spans="1:39" s="34" customFormat="1" x14ac:dyDescent="0.25">
      <c r="A1242" s="150" t="s">
        <v>58</v>
      </c>
      <c r="B1242" s="151"/>
      <c r="C1242" s="151"/>
      <c r="D1242" s="151"/>
      <c r="E1242" s="151"/>
      <c r="F1242" s="151"/>
      <c r="G1242" s="151"/>
      <c r="H1242" s="151"/>
      <c r="I1242" s="151"/>
      <c r="J1242" s="151"/>
      <c r="K1242" s="151"/>
      <c r="L1242" s="151"/>
      <c r="M1242" s="151"/>
      <c r="N1242" s="151"/>
      <c r="O1242" s="151"/>
      <c r="P1242" s="151"/>
      <c r="Q1242" s="151"/>
      <c r="R1242" s="151"/>
      <c r="S1242" s="151"/>
      <c r="T1242" s="151"/>
      <c r="U1242" s="151"/>
      <c r="V1242" s="197"/>
    </row>
    <row r="1243" spans="1:39" s="34" customFormat="1" x14ac:dyDescent="0.25">
      <c r="A1243" s="198" t="s">
        <v>59</v>
      </c>
      <c r="B1243" s="199"/>
      <c r="C1243" s="199" t="s">
        <v>60</v>
      </c>
      <c r="D1243" s="199"/>
      <c r="E1243" s="199"/>
      <c r="F1243" s="199"/>
      <c r="G1243" s="199"/>
      <c r="H1243" s="199"/>
      <c r="I1243" s="199"/>
      <c r="J1243" s="199"/>
      <c r="K1243" s="199"/>
      <c r="L1243" s="199"/>
      <c r="M1243" s="199"/>
      <c r="N1243" s="199"/>
      <c r="O1243" s="199"/>
      <c r="P1243" s="199"/>
      <c r="Q1243" s="199"/>
      <c r="R1243" s="199" t="s">
        <v>61</v>
      </c>
      <c r="S1243" s="199"/>
      <c r="T1243" s="200" t="s">
        <v>62</v>
      </c>
      <c r="U1243" s="200"/>
      <c r="V1243" s="201"/>
    </row>
    <row r="1244" spans="1:39" s="34" customFormat="1" ht="16.5" customHeight="1" x14ac:dyDescent="0.25">
      <c r="A1244" s="202" t="s">
        <v>206</v>
      </c>
      <c r="B1244" s="203"/>
      <c r="C1244" s="204" t="s">
        <v>207</v>
      </c>
      <c r="D1244" s="205"/>
      <c r="E1244" s="205"/>
      <c r="F1244" s="205"/>
      <c r="G1244" s="205"/>
      <c r="H1244" s="205"/>
      <c r="I1244" s="205"/>
      <c r="J1244" s="205"/>
      <c r="K1244" s="205"/>
      <c r="L1244" s="205"/>
      <c r="M1244" s="205"/>
      <c r="N1244" s="205"/>
      <c r="O1244" s="205"/>
      <c r="P1244" s="205"/>
      <c r="Q1244" s="205"/>
      <c r="R1244" s="205" t="s">
        <v>6</v>
      </c>
      <c r="S1244" s="205"/>
      <c r="T1244" s="206">
        <f>+'OFERTA ECONOMICA'!C112</f>
        <v>6</v>
      </c>
      <c r="U1244" s="206"/>
      <c r="V1244" s="207"/>
    </row>
    <row r="1245" spans="1:39" s="34" customFormat="1" x14ac:dyDescent="0.25">
      <c r="A1245" s="41"/>
      <c r="B1245" s="40"/>
      <c r="C1245" s="40"/>
      <c r="D1245" s="40"/>
      <c r="E1245" s="40"/>
      <c r="F1245" s="40"/>
      <c r="G1245" s="40"/>
      <c r="H1245" s="40"/>
      <c r="I1245" s="40"/>
      <c r="J1245" s="40"/>
      <c r="K1245" s="40"/>
      <c r="L1245" s="40"/>
      <c r="M1245" s="40"/>
      <c r="N1245" s="40"/>
      <c r="O1245" s="40"/>
      <c r="P1245" s="40"/>
      <c r="Q1245" s="40"/>
      <c r="R1245" s="40"/>
      <c r="S1245" s="40"/>
      <c r="T1245" s="27"/>
      <c r="U1245" s="27"/>
      <c r="V1245" s="28"/>
    </row>
    <row r="1246" spans="1:39" s="34" customFormat="1" x14ac:dyDescent="0.25">
      <c r="A1246" s="145" t="s">
        <v>64</v>
      </c>
      <c r="B1246" s="146"/>
      <c r="C1246" s="146"/>
      <c r="D1246" s="146"/>
      <c r="E1246" s="146"/>
      <c r="F1246" s="146"/>
      <c r="G1246" s="146"/>
      <c r="H1246" s="146"/>
      <c r="I1246" s="146"/>
      <c r="J1246" s="146"/>
      <c r="K1246" s="146"/>
      <c r="L1246" s="146"/>
      <c r="M1246" s="146"/>
      <c r="N1246" s="146"/>
      <c r="O1246" s="146"/>
      <c r="P1246" s="146"/>
      <c r="Q1246" s="146"/>
      <c r="R1246" s="146"/>
      <c r="S1246" s="146"/>
      <c r="T1246" s="146"/>
      <c r="U1246" s="146"/>
      <c r="V1246" s="147"/>
    </row>
    <row r="1247" spans="1:39" s="34" customFormat="1" x14ac:dyDescent="0.25">
      <c r="A1247" s="132" t="s">
        <v>60</v>
      </c>
      <c r="B1247" s="133"/>
      <c r="C1247" s="133"/>
      <c r="D1247" s="133"/>
      <c r="E1247" s="133"/>
      <c r="F1247" s="133"/>
      <c r="G1247" s="133"/>
      <c r="H1247" s="133" t="s">
        <v>65</v>
      </c>
      <c r="I1247" s="133"/>
      <c r="J1247" s="133"/>
      <c r="K1247" s="133" t="s">
        <v>66</v>
      </c>
      <c r="L1247" s="133"/>
      <c r="M1247" s="133"/>
      <c r="N1247" s="133"/>
      <c r="O1247" s="133" t="s">
        <v>67</v>
      </c>
      <c r="P1247" s="133"/>
      <c r="Q1247" s="133"/>
      <c r="R1247" s="133" t="s">
        <v>68</v>
      </c>
      <c r="S1247" s="133"/>
      <c r="T1247" s="134" t="s">
        <v>69</v>
      </c>
      <c r="U1247" s="134"/>
      <c r="V1247" s="135"/>
    </row>
    <row r="1248" spans="1:39" s="34" customFormat="1" x14ac:dyDescent="0.25">
      <c r="A1248" s="132" t="s">
        <v>210</v>
      </c>
      <c r="B1248" s="133"/>
      <c r="C1248" s="133"/>
      <c r="D1248" s="133"/>
      <c r="E1248" s="133"/>
      <c r="F1248" s="133"/>
      <c r="G1248" s="133"/>
      <c r="H1248" s="133"/>
      <c r="I1248" s="133"/>
      <c r="J1248" s="133"/>
      <c r="K1248" s="133"/>
      <c r="L1248" s="133"/>
      <c r="M1248" s="133"/>
      <c r="N1248" s="133"/>
      <c r="O1248" s="153">
        <v>45000</v>
      </c>
      <c r="P1248" s="153"/>
      <c r="Q1248" s="153"/>
      <c r="R1248" s="133">
        <v>0.2</v>
      </c>
      <c r="S1248" s="133"/>
      <c r="T1248" s="220">
        <f>+R1248*O1248</f>
        <v>9000</v>
      </c>
      <c r="U1248" s="221"/>
      <c r="V1248" s="222"/>
    </row>
    <row r="1249" spans="1:22" s="34" customFormat="1" x14ac:dyDescent="0.25">
      <c r="A1249" s="132" t="s">
        <v>70</v>
      </c>
      <c r="B1249" s="133"/>
      <c r="C1249" s="133"/>
      <c r="D1249" s="133"/>
      <c r="E1249" s="133"/>
      <c r="F1249" s="133"/>
      <c r="G1249" s="133"/>
      <c r="H1249" s="133"/>
      <c r="I1249" s="133"/>
      <c r="J1249" s="133"/>
      <c r="K1249" s="133"/>
      <c r="L1249" s="133"/>
      <c r="M1249" s="133"/>
      <c r="N1249" s="133"/>
      <c r="O1249" s="153"/>
      <c r="P1249" s="153"/>
      <c r="Q1249" s="153"/>
      <c r="R1249" s="209">
        <v>0.03</v>
      </c>
      <c r="S1249" s="210"/>
      <c r="T1249" s="220">
        <f>+R1249*T1272</f>
        <v>1813.3419731062502</v>
      </c>
      <c r="U1249" s="221"/>
      <c r="V1249" s="222"/>
    </row>
    <row r="1250" spans="1:22" s="34" customFormat="1" x14ac:dyDescent="0.25">
      <c r="A1250" s="132" t="s">
        <v>213</v>
      </c>
      <c r="B1250" s="133"/>
      <c r="C1250" s="133"/>
      <c r="D1250" s="133"/>
      <c r="E1250" s="133"/>
      <c r="F1250" s="133"/>
      <c r="G1250" s="133"/>
      <c r="H1250" s="133"/>
      <c r="I1250" s="133"/>
      <c r="J1250" s="133"/>
      <c r="K1250" s="133"/>
      <c r="L1250" s="133"/>
      <c r="M1250" s="133"/>
      <c r="N1250" s="133"/>
      <c r="O1250" s="153">
        <v>5000</v>
      </c>
      <c r="P1250" s="153"/>
      <c r="Q1250" s="153"/>
      <c r="R1250" s="133">
        <v>0.15</v>
      </c>
      <c r="S1250" s="133"/>
      <c r="T1250" s="220">
        <f>+O1250*R1250</f>
        <v>750</v>
      </c>
      <c r="U1250" s="221"/>
      <c r="V1250" s="222"/>
    </row>
    <row r="1251" spans="1:22" s="34" customFormat="1" x14ac:dyDescent="0.25">
      <c r="A1251" s="132" t="s">
        <v>214</v>
      </c>
      <c r="B1251" s="133"/>
      <c r="C1251" s="133"/>
      <c r="D1251" s="133"/>
      <c r="E1251" s="133"/>
      <c r="F1251" s="133"/>
      <c r="G1251" s="133"/>
      <c r="H1251" s="133"/>
      <c r="I1251" s="133"/>
      <c r="J1251" s="133"/>
      <c r="K1251" s="133"/>
      <c r="L1251" s="133"/>
      <c r="M1251" s="133"/>
      <c r="N1251" s="133"/>
      <c r="O1251" s="153">
        <v>20000</v>
      </c>
      <c r="P1251" s="153"/>
      <c r="Q1251" s="153"/>
      <c r="R1251" s="133">
        <v>0.15</v>
      </c>
      <c r="S1251" s="133"/>
      <c r="T1251" s="220">
        <f>+R1251*O1251</f>
        <v>3000</v>
      </c>
      <c r="U1251" s="221"/>
      <c r="V1251" s="222"/>
    </row>
    <row r="1252" spans="1:22" s="34" customFormat="1" x14ac:dyDescent="0.25">
      <c r="A1252" s="136" t="s">
        <v>71</v>
      </c>
      <c r="B1252" s="137"/>
      <c r="C1252" s="137"/>
      <c r="D1252" s="137"/>
      <c r="E1252" s="137"/>
      <c r="F1252" s="137"/>
      <c r="G1252" s="137"/>
      <c r="H1252" s="137"/>
      <c r="I1252" s="137"/>
      <c r="J1252" s="137"/>
      <c r="K1252" s="137"/>
      <c r="L1252" s="137"/>
      <c r="M1252" s="137"/>
      <c r="N1252" s="137"/>
      <c r="O1252" s="137"/>
      <c r="P1252" s="137"/>
      <c r="Q1252" s="137"/>
      <c r="R1252" s="137"/>
      <c r="S1252" s="137"/>
      <c r="T1252" s="134">
        <f>+SUM(T1248:V1251)</f>
        <v>14563.341973106249</v>
      </c>
      <c r="U1252" s="134"/>
      <c r="V1252" s="135"/>
    </row>
    <row r="1253" spans="1:22" s="34" customFormat="1" x14ac:dyDescent="0.25">
      <c r="A1253" s="19"/>
      <c r="B1253" s="20"/>
      <c r="C1253" s="20"/>
      <c r="D1253" s="20"/>
      <c r="E1253" s="20"/>
      <c r="F1253" s="20"/>
      <c r="G1253" s="20"/>
      <c r="H1253" s="20"/>
      <c r="I1253" s="20"/>
      <c r="J1253" s="20"/>
      <c r="K1253" s="20"/>
      <c r="L1253" s="20"/>
      <c r="M1253" s="20"/>
      <c r="N1253" s="20"/>
      <c r="O1253" s="20"/>
      <c r="P1253" s="20"/>
      <c r="Q1253" s="20"/>
      <c r="R1253" s="20"/>
      <c r="S1253" s="21"/>
      <c r="T1253" s="22"/>
      <c r="U1253" s="22"/>
      <c r="V1253" s="23"/>
    </row>
    <row r="1254" spans="1:22" s="34" customFormat="1" x14ac:dyDescent="0.25">
      <c r="A1254" s="145" t="s">
        <v>72</v>
      </c>
      <c r="B1254" s="146"/>
      <c r="C1254" s="146"/>
      <c r="D1254" s="146"/>
      <c r="E1254" s="146"/>
      <c r="F1254" s="146"/>
      <c r="G1254" s="146"/>
      <c r="H1254" s="146"/>
      <c r="I1254" s="146"/>
      <c r="J1254" s="146"/>
      <c r="K1254" s="146"/>
      <c r="L1254" s="146"/>
      <c r="M1254" s="146"/>
      <c r="N1254" s="146"/>
      <c r="O1254" s="146"/>
      <c r="P1254" s="146"/>
      <c r="Q1254" s="146"/>
      <c r="R1254" s="146"/>
      <c r="S1254" s="146"/>
      <c r="T1254" s="146"/>
      <c r="U1254" s="146"/>
      <c r="V1254" s="147"/>
    </row>
    <row r="1255" spans="1:22" s="34" customFormat="1" x14ac:dyDescent="0.25">
      <c r="A1255" s="132" t="s">
        <v>60</v>
      </c>
      <c r="B1255" s="133"/>
      <c r="C1255" s="133"/>
      <c r="D1255" s="133"/>
      <c r="E1255" s="133"/>
      <c r="F1255" s="133"/>
      <c r="G1255" s="133"/>
      <c r="H1255" s="133"/>
      <c r="I1255" s="133"/>
      <c r="J1255" s="133"/>
      <c r="K1255" s="133"/>
      <c r="L1255" s="133"/>
      <c r="M1255" s="133" t="s">
        <v>61</v>
      </c>
      <c r="N1255" s="133"/>
      <c r="O1255" s="133" t="s">
        <v>62</v>
      </c>
      <c r="P1255" s="133"/>
      <c r="Q1255" s="133" t="s">
        <v>73</v>
      </c>
      <c r="R1255" s="133"/>
      <c r="S1255" s="133"/>
      <c r="T1255" s="134" t="s">
        <v>74</v>
      </c>
      <c r="U1255" s="134"/>
      <c r="V1255" s="135"/>
    </row>
    <row r="1256" spans="1:22" s="34" customFormat="1" ht="15" customHeight="1" x14ac:dyDescent="0.25">
      <c r="A1256" s="132" t="s">
        <v>147</v>
      </c>
      <c r="B1256" s="133"/>
      <c r="C1256" s="133"/>
      <c r="D1256" s="133"/>
      <c r="E1256" s="133"/>
      <c r="F1256" s="133"/>
      <c r="G1256" s="133"/>
      <c r="H1256" s="133"/>
      <c r="I1256" s="133"/>
      <c r="J1256" s="133"/>
      <c r="K1256" s="133"/>
      <c r="L1256" s="133"/>
      <c r="M1256" s="133" t="s">
        <v>109</v>
      </c>
      <c r="N1256" s="133"/>
      <c r="O1256" s="133">
        <v>0.04</v>
      </c>
      <c r="P1256" s="133"/>
      <c r="Q1256" s="134">
        <v>1500</v>
      </c>
      <c r="R1256" s="134"/>
      <c r="S1256" s="134"/>
      <c r="T1256" s="134">
        <f>+Q1256*O1256</f>
        <v>60</v>
      </c>
      <c r="U1256" s="134"/>
      <c r="V1256" s="135"/>
    </row>
    <row r="1257" spans="1:22" s="34" customFormat="1" ht="15" customHeight="1" x14ac:dyDescent="0.25">
      <c r="A1257" s="132" t="s">
        <v>212</v>
      </c>
      <c r="B1257" s="133"/>
      <c r="C1257" s="133"/>
      <c r="D1257" s="133"/>
      <c r="E1257" s="133"/>
      <c r="F1257" s="133"/>
      <c r="G1257" s="133"/>
      <c r="H1257" s="133"/>
      <c r="I1257" s="133"/>
      <c r="J1257" s="133"/>
      <c r="K1257" s="133"/>
      <c r="L1257" s="133"/>
      <c r="M1257" s="133" t="s">
        <v>117</v>
      </c>
      <c r="N1257" s="133"/>
      <c r="O1257" s="133">
        <v>0.08</v>
      </c>
      <c r="P1257" s="133"/>
      <c r="Q1257" s="134">
        <v>53900</v>
      </c>
      <c r="R1257" s="134"/>
      <c r="S1257" s="134"/>
      <c r="T1257" s="134">
        <f>+Q1257*O1257</f>
        <v>4312</v>
      </c>
      <c r="U1257" s="134"/>
      <c r="V1257" s="135"/>
    </row>
    <row r="1258" spans="1:22" s="34" customFormat="1" x14ac:dyDescent="0.25">
      <c r="A1258" s="132" t="s">
        <v>151</v>
      </c>
      <c r="B1258" s="133"/>
      <c r="C1258" s="133"/>
      <c r="D1258" s="133"/>
      <c r="E1258" s="133"/>
      <c r="F1258" s="133"/>
      <c r="G1258" s="133"/>
      <c r="H1258" s="133"/>
      <c r="I1258" s="133"/>
      <c r="J1258" s="133"/>
      <c r="K1258" s="133"/>
      <c r="L1258" s="133"/>
      <c r="M1258" s="133" t="s">
        <v>117</v>
      </c>
      <c r="N1258" s="133"/>
      <c r="O1258" s="133">
        <v>7.0000000000000007E-2</v>
      </c>
      <c r="P1258" s="133"/>
      <c r="Q1258" s="134">
        <f>499900/5</f>
        <v>99980</v>
      </c>
      <c r="R1258" s="134"/>
      <c r="S1258" s="134"/>
      <c r="T1258" s="134">
        <f>+Q1258*O1258</f>
        <v>6998.6</v>
      </c>
      <c r="U1258" s="134"/>
      <c r="V1258" s="135"/>
    </row>
    <row r="1259" spans="1:22" s="34" customFormat="1" x14ac:dyDescent="0.25">
      <c r="A1259" s="132" t="s">
        <v>211</v>
      </c>
      <c r="B1259" s="133"/>
      <c r="C1259" s="133"/>
      <c r="D1259" s="133"/>
      <c r="E1259" s="133"/>
      <c r="F1259" s="133"/>
      <c r="G1259" s="133"/>
      <c r="H1259" s="133"/>
      <c r="I1259" s="133"/>
      <c r="J1259" s="133"/>
      <c r="K1259" s="133"/>
      <c r="L1259" s="133"/>
      <c r="M1259" s="133" t="s">
        <v>95</v>
      </c>
      <c r="N1259" s="133"/>
      <c r="O1259" s="133">
        <v>0.3</v>
      </c>
      <c r="P1259" s="133"/>
      <c r="Q1259" s="134">
        <f>8533.5/0.3</f>
        <v>28445</v>
      </c>
      <c r="R1259" s="134"/>
      <c r="S1259" s="134"/>
      <c r="T1259" s="134">
        <f>+Q1259*O1259</f>
        <v>8533.5</v>
      </c>
      <c r="U1259" s="134"/>
      <c r="V1259" s="135"/>
    </row>
    <row r="1260" spans="1:22" s="34" customFormat="1" x14ac:dyDescent="0.25">
      <c r="A1260" s="132" t="s">
        <v>208</v>
      </c>
      <c r="B1260" s="133"/>
      <c r="C1260" s="133"/>
      <c r="D1260" s="133"/>
      <c r="E1260" s="133"/>
      <c r="F1260" s="133"/>
      <c r="G1260" s="133"/>
      <c r="H1260" s="133"/>
      <c r="I1260" s="133"/>
      <c r="J1260" s="133"/>
      <c r="K1260" s="133"/>
      <c r="L1260" s="133"/>
      <c r="M1260" s="133" t="s">
        <v>117</v>
      </c>
      <c r="N1260" s="133"/>
      <c r="O1260" s="133">
        <v>0.04</v>
      </c>
      <c r="P1260" s="133"/>
      <c r="Q1260" s="134">
        <v>80900</v>
      </c>
      <c r="R1260" s="134"/>
      <c r="S1260" s="134"/>
      <c r="T1260" s="134">
        <f>+Q1260*O1260</f>
        <v>3236</v>
      </c>
      <c r="U1260" s="134"/>
      <c r="V1260" s="135"/>
    </row>
    <row r="1261" spans="1:22" s="34" customFormat="1" x14ac:dyDescent="0.25">
      <c r="A1261" s="136" t="s">
        <v>71</v>
      </c>
      <c r="B1261" s="137"/>
      <c r="C1261" s="137"/>
      <c r="D1261" s="137"/>
      <c r="E1261" s="137"/>
      <c r="F1261" s="137"/>
      <c r="G1261" s="137"/>
      <c r="H1261" s="137"/>
      <c r="I1261" s="137"/>
      <c r="J1261" s="137"/>
      <c r="K1261" s="137"/>
      <c r="L1261" s="137"/>
      <c r="M1261" s="137"/>
      <c r="N1261" s="137"/>
      <c r="O1261" s="137"/>
      <c r="P1261" s="137"/>
      <c r="Q1261" s="137"/>
      <c r="R1261" s="137"/>
      <c r="S1261" s="137"/>
      <c r="T1261" s="134">
        <f>+SUM(T1256:V1260)</f>
        <v>23140.1</v>
      </c>
      <c r="U1261" s="134"/>
      <c r="V1261" s="135"/>
    </row>
    <row r="1262" spans="1:22" s="34" customFormat="1" x14ac:dyDescent="0.25">
      <c r="A1262" s="19"/>
      <c r="B1262" s="20"/>
      <c r="C1262" s="20"/>
      <c r="D1262" s="20"/>
      <c r="E1262" s="20"/>
      <c r="F1262" s="20"/>
      <c r="G1262" s="20"/>
      <c r="H1262" s="20"/>
      <c r="I1262" s="20"/>
      <c r="J1262" s="20"/>
      <c r="K1262" s="20"/>
      <c r="L1262" s="20"/>
      <c r="M1262" s="20"/>
      <c r="N1262" s="20"/>
      <c r="O1262" s="20"/>
      <c r="P1262" s="20"/>
      <c r="Q1262" s="20"/>
      <c r="R1262" s="20"/>
      <c r="S1262" s="21"/>
      <c r="T1262" s="22"/>
      <c r="U1262" s="22"/>
      <c r="V1262" s="23"/>
    </row>
    <row r="1263" spans="1:22" s="34" customFormat="1" x14ac:dyDescent="0.25">
      <c r="A1263" s="145" t="s">
        <v>75</v>
      </c>
      <c r="B1263" s="146"/>
      <c r="C1263" s="146"/>
      <c r="D1263" s="146"/>
      <c r="E1263" s="146"/>
      <c r="F1263" s="146"/>
      <c r="G1263" s="146"/>
      <c r="H1263" s="146"/>
      <c r="I1263" s="146"/>
      <c r="J1263" s="146"/>
      <c r="K1263" s="146"/>
      <c r="L1263" s="146"/>
      <c r="M1263" s="146"/>
      <c r="N1263" s="146"/>
      <c r="O1263" s="146"/>
      <c r="P1263" s="146"/>
      <c r="Q1263" s="146"/>
      <c r="R1263" s="146"/>
      <c r="S1263" s="146"/>
      <c r="T1263" s="146"/>
      <c r="U1263" s="146"/>
      <c r="V1263" s="147"/>
    </row>
    <row r="1264" spans="1:22" s="34" customFormat="1" x14ac:dyDescent="0.25">
      <c r="A1264" s="132" t="s">
        <v>76</v>
      </c>
      <c r="B1264" s="133"/>
      <c r="C1264" s="133"/>
      <c r="D1264" s="133"/>
      <c r="E1264" s="133"/>
      <c r="F1264" s="133"/>
      <c r="G1264" s="133"/>
      <c r="H1264" s="133"/>
      <c r="I1264" s="133"/>
      <c r="J1264" s="133"/>
      <c r="K1264" s="133" t="s">
        <v>77</v>
      </c>
      <c r="L1264" s="133"/>
      <c r="M1264" s="133" t="s">
        <v>78</v>
      </c>
      <c r="N1264" s="133"/>
      <c r="O1264" s="133" t="s">
        <v>79</v>
      </c>
      <c r="P1264" s="133"/>
      <c r="Q1264" s="133"/>
      <c r="R1264" s="133" t="s">
        <v>80</v>
      </c>
      <c r="S1264" s="133"/>
      <c r="T1264" s="134" t="s">
        <v>69</v>
      </c>
      <c r="U1264" s="134"/>
      <c r="V1264" s="135"/>
    </row>
    <row r="1265" spans="1:22" s="34" customFormat="1" x14ac:dyDescent="0.25">
      <c r="A1265" s="132"/>
      <c r="B1265" s="133"/>
      <c r="C1265" s="133"/>
      <c r="D1265" s="133"/>
      <c r="E1265" s="133"/>
      <c r="F1265" s="133"/>
      <c r="G1265" s="133"/>
      <c r="H1265" s="133"/>
      <c r="I1265" s="133"/>
      <c r="J1265" s="133"/>
      <c r="K1265" s="133"/>
      <c r="L1265" s="133"/>
      <c r="M1265" s="133"/>
      <c r="N1265" s="133"/>
      <c r="O1265" s="133"/>
      <c r="P1265" s="133"/>
      <c r="Q1265" s="133"/>
      <c r="R1265" s="133"/>
      <c r="S1265" s="133"/>
      <c r="T1265" s="134"/>
      <c r="U1265" s="134"/>
      <c r="V1265" s="135"/>
    </row>
    <row r="1266" spans="1:22" s="34" customFormat="1" x14ac:dyDescent="0.25">
      <c r="A1266" s="132"/>
      <c r="B1266" s="133"/>
      <c r="C1266" s="133"/>
      <c r="D1266" s="133"/>
      <c r="E1266" s="133"/>
      <c r="F1266" s="133"/>
      <c r="G1266" s="133"/>
      <c r="H1266" s="133"/>
      <c r="I1266" s="133"/>
      <c r="J1266" s="133"/>
      <c r="K1266" s="133"/>
      <c r="L1266" s="133"/>
      <c r="M1266" s="133"/>
      <c r="N1266" s="133"/>
      <c r="O1266" s="133"/>
      <c r="P1266" s="133"/>
      <c r="Q1266" s="133"/>
      <c r="R1266" s="133"/>
      <c r="S1266" s="133"/>
      <c r="T1266" s="134"/>
      <c r="U1266" s="134"/>
      <c r="V1266" s="135"/>
    </row>
    <row r="1267" spans="1:22" s="34" customFormat="1" x14ac:dyDescent="0.25">
      <c r="A1267" s="132"/>
      <c r="B1267" s="133"/>
      <c r="C1267" s="133"/>
      <c r="D1267" s="133"/>
      <c r="E1267" s="133"/>
      <c r="F1267" s="133"/>
      <c r="G1267" s="133"/>
      <c r="H1267" s="133"/>
      <c r="I1267" s="133"/>
      <c r="J1267" s="133"/>
      <c r="K1267" s="133"/>
      <c r="L1267" s="133"/>
      <c r="M1267" s="133"/>
      <c r="N1267" s="133"/>
      <c r="O1267" s="133"/>
      <c r="P1267" s="133"/>
      <c r="Q1267" s="133"/>
      <c r="R1267" s="133"/>
      <c r="S1267" s="133"/>
      <c r="T1267" s="134"/>
      <c r="U1267" s="134"/>
      <c r="V1267" s="135"/>
    </row>
    <row r="1268" spans="1:22" s="34" customFormat="1" x14ac:dyDescent="0.25">
      <c r="A1268" s="136" t="s">
        <v>71</v>
      </c>
      <c r="B1268" s="137"/>
      <c r="C1268" s="137"/>
      <c r="D1268" s="137"/>
      <c r="E1268" s="137"/>
      <c r="F1268" s="137"/>
      <c r="G1268" s="137"/>
      <c r="H1268" s="137"/>
      <c r="I1268" s="137"/>
      <c r="J1268" s="137"/>
      <c r="K1268" s="137"/>
      <c r="L1268" s="137"/>
      <c r="M1268" s="137"/>
      <c r="N1268" s="137"/>
      <c r="O1268" s="137"/>
      <c r="P1268" s="137"/>
      <c r="Q1268" s="137"/>
      <c r="R1268" s="137"/>
      <c r="S1268" s="137"/>
      <c r="T1268" s="134"/>
      <c r="U1268" s="134"/>
      <c r="V1268" s="135"/>
    </row>
    <row r="1269" spans="1:22" s="34" customFormat="1" x14ac:dyDescent="0.25">
      <c r="A1269" s="19"/>
      <c r="B1269" s="20"/>
      <c r="C1269" s="20"/>
      <c r="D1269" s="20"/>
      <c r="E1269" s="20"/>
      <c r="F1269" s="20"/>
      <c r="G1269" s="20"/>
      <c r="H1269" s="20"/>
      <c r="I1269" s="20"/>
      <c r="J1269" s="20"/>
      <c r="K1269" s="20"/>
      <c r="L1269" s="20"/>
      <c r="M1269" s="20"/>
      <c r="N1269" s="20"/>
      <c r="O1269" s="20"/>
      <c r="P1269" s="20"/>
      <c r="Q1269" s="20"/>
      <c r="R1269" s="20"/>
      <c r="S1269" s="21"/>
      <c r="T1269" s="22"/>
      <c r="U1269" s="22"/>
      <c r="V1269" s="23"/>
    </row>
    <row r="1270" spans="1:22" s="34" customFormat="1" x14ac:dyDescent="0.25">
      <c r="A1270" s="145" t="s">
        <v>81</v>
      </c>
      <c r="B1270" s="146"/>
      <c r="C1270" s="146"/>
      <c r="D1270" s="146"/>
      <c r="E1270" s="146"/>
      <c r="F1270" s="146"/>
      <c r="G1270" s="146"/>
      <c r="H1270" s="146"/>
      <c r="I1270" s="146"/>
      <c r="J1270" s="146"/>
      <c r="K1270" s="146"/>
      <c r="L1270" s="146"/>
      <c r="M1270" s="146"/>
      <c r="N1270" s="146"/>
      <c r="O1270" s="146"/>
      <c r="P1270" s="146"/>
      <c r="Q1270" s="146"/>
      <c r="R1270" s="146"/>
      <c r="S1270" s="146"/>
      <c r="T1270" s="146"/>
      <c r="U1270" s="146"/>
      <c r="V1270" s="147"/>
    </row>
    <row r="1271" spans="1:22" s="34" customFormat="1" x14ac:dyDescent="0.25">
      <c r="A1271" s="132" t="s">
        <v>82</v>
      </c>
      <c r="B1271" s="133"/>
      <c r="C1271" s="133"/>
      <c r="D1271" s="133"/>
      <c r="E1271" s="133"/>
      <c r="F1271" s="133"/>
      <c r="G1271" s="133"/>
      <c r="H1271" s="133"/>
      <c r="I1271" s="133"/>
      <c r="J1271" s="133" t="s">
        <v>83</v>
      </c>
      <c r="K1271" s="133"/>
      <c r="L1271" s="133" t="s">
        <v>84</v>
      </c>
      <c r="M1271" s="133"/>
      <c r="N1271" s="133" t="s">
        <v>85</v>
      </c>
      <c r="O1271" s="133"/>
      <c r="P1271" s="133"/>
      <c r="Q1271" s="133" t="s">
        <v>68</v>
      </c>
      <c r="R1271" s="133"/>
      <c r="S1271" s="133"/>
      <c r="T1271" s="134" t="s">
        <v>69</v>
      </c>
      <c r="U1271" s="134"/>
      <c r="V1271" s="135"/>
    </row>
    <row r="1272" spans="1:22" s="34" customFormat="1" x14ac:dyDescent="0.25">
      <c r="A1272" s="132" t="s">
        <v>209</v>
      </c>
      <c r="B1272" s="133"/>
      <c r="C1272" s="133"/>
      <c r="D1272" s="133"/>
      <c r="E1272" s="133"/>
      <c r="F1272" s="133"/>
      <c r="G1272" s="133"/>
      <c r="H1272" s="133"/>
      <c r="I1272" s="133"/>
      <c r="J1272" s="148">
        <v>591823</v>
      </c>
      <c r="K1272" s="133"/>
      <c r="L1272" s="149">
        <v>1.8157000000000001</v>
      </c>
      <c r="M1272" s="149"/>
      <c r="N1272" s="134">
        <f>+(L1272*J1272)/8</f>
        <v>134321.6276375</v>
      </c>
      <c r="O1272" s="134"/>
      <c r="P1272" s="134"/>
      <c r="Q1272" s="133">
        <v>0.45</v>
      </c>
      <c r="R1272" s="133"/>
      <c r="S1272" s="133"/>
      <c r="T1272" s="134">
        <f>+Q1272*N1272</f>
        <v>60444.732436875005</v>
      </c>
      <c r="U1272" s="134"/>
      <c r="V1272" s="135"/>
    </row>
    <row r="1273" spans="1:22" s="34" customFormat="1" x14ac:dyDescent="0.25">
      <c r="A1273" s="132"/>
      <c r="B1273" s="133"/>
      <c r="C1273" s="133"/>
      <c r="D1273" s="133"/>
      <c r="E1273" s="133"/>
      <c r="F1273" s="133"/>
      <c r="G1273" s="133"/>
      <c r="H1273" s="133"/>
      <c r="I1273" s="133"/>
      <c r="J1273" s="133"/>
      <c r="K1273" s="133"/>
      <c r="L1273" s="133"/>
      <c r="M1273" s="133"/>
      <c r="N1273" s="133"/>
      <c r="O1273" s="133"/>
      <c r="P1273" s="133"/>
      <c r="Q1273" s="133"/>
      <c r="R1273" s="133"/>
      <c r="S1273" s="133"/>
      <c r="T1273" s="134"/>
      <c r="U1273" s="134"/>
      <c r="V1273" s="135"/>
    </row>
    <row r="1274" spans="1:22" s="34" customFormat="1" x14ac:dyDescent="0.25">
      <c r="A1274" s="132"/>
      <c r="B1274" s="133"/>
      <c r="C1274" s="133"/>
      <c r="D1274" s="133"/>
      <c r="E1274" s="133"/>
      <c r="F1274" s="133"/>
      <c r="G1274" s="133"/>
      <c r="H1274" s="133"/>
      <c r="I1274" s="133"/>
      <c r="J1274" s="133"/>
      <c r="K1274" s="133"/>
      <c r="L1274" s="133"/>
      <c r="M1274" s="133"/>
      <c r="N1274" s="133"/>
      <c r="O1274" s="133"/>
      <c r="P1274" s="133"/>
      <c r="Q1274" s="133"/>
      <c r="R1274" s="133"/>
      <c r="S1274" s="133"/>
      <c r="T1274" s="134"/>
      <c r="U1274" s="134"/>
      <c r="V1274" s="135"/>
    </row>
    <row r="1275" spans="1:22" s="34" customFormat="1" x14ac:dyDescent="0.25">
      <c r="A1275" s="136" t="s">
        <v>71</v>
      </c>
      <c r="B1275" s="137"/>
      <c r="C1275" s="137"/>
      <c r="D1275" s="137"/>
      <c r="E1275" s="137"/>
      <c r="F1275" s="137"/>
      <c r="G1275" s="137"/>
      <c r="H1275" s="137"/>
      <c r="I1275" s="137"/>
      <c r="J1275" s="137"/>
      <c r="K1275" s="137"/>
      <c r="L1275" s="137"/>
      <c r="M1275" s="137"/>
      <c r="N1275" s="137"/>
      <c r="O1275" s="137"/>
      <c r="P1275" s="137"/>
      <c r="Q1275" s="137"/>
      <c r="R1275" s="137"/>
      <c r="S1275" s="137"/>
      <c r="T1275" s="134">
        <f>+T1272</f>
        <v>60444.732436875005</v>
      </c>
      <c r="U1275" s="134"/>
      <c r="V1275" s="135"/>
    </row>
    <row r="1276" spans="1:22" s="43" customFormat="1" x14ac:dyDescent="0.2">
      <c r="A1276" s="136" t="s">
        <v>15</v>
      </c>
      <c r="B1276" s="137"/>
      <c r="C1276" s="137"/>
      <c r="D1276" s="137"/>
      <c r="E1276" s="137"/>
      <c r="F1276" s="137"/>
      <c r="G1276" s="137"/>
      <c r="H1276" s="137"/>
      <c r="I1276" s="137"/>
      <c r="J1276" s="137"/>
      <c r="K1276" s="137"/>
      <c r="L1276" s="137"/>
      <c r="M1276" s="137"/>
      <c r="N1276" s="137"/>
      <c r="O1276" s="137"/>
      <c r="P1276" s="137"/>
      <c r="Q1276" s="137"/>
      <c r="R1276" s="137"/>
      <c r="S1276" s="137"/>
      <c r="T1276" s="134">
        <f>ROUND(T1275+T1268+T1261+T1252,0)</f>
        <v>98148</v>
      </c>
      <c r="U1276" s="134"/>
      <c r="V1276" s="135"/>
    </row>
    <row r="1277" spans="1:22" s="43" customFormat="1" x14ac:dyDescent="0.2">
      <c r="A1277" s="44" t="s">
        <v>87</v>
      </c>
      <c r="B1277" s="45">
        <f>+'[1]CARGA PRESTACIONAL'!$E$40</f>
        <v>0.29949999999999999</v>
      </c>
      <c r="C1277" s="46"/>
      <c r="D1277" s="47"/>
      <c r="E1277" s="48"/>
      <c r="F1277" s="46"/>
      <c r="G1277" s="46"/>
      <c r="H1277" s="46"/>
      <c r="I1277" s="46"/>
      <c r="J1277" s="46"/>
      <c r="K1277" s="46"/>
      <c r="L1277" s="46"/>
      <c r="M1277" s="47"/>
      <c r="N1277" s="18"/>
      <c r="O1277" s="18"/>
      <c r="P1277" s="18"/>
      <c r="Q1277" s="18"/>
      <c r="R1277" s="18"/>
      <c r="S1277" s="18" t="s">
        <v>19</v>
      </c>
      <c r="T1277" s="134">
        <f>+T1276*B1277</f>
        <v>29395.325999999997</v>
      </c>
      <c r="U1277" s="134"/>
      <c r="V1277" s="135"/>
    </row>
    <row r="1278" spans="1:22" s="43" customFormat="1" x14ac:dyDescent="0.2">
      <c r="A1278" s="138" t="s">
        <v>88</v>
      </c>
      <c r="B1278" s="139"/>
      <c r="C1278" s="139"/>
      <c r="D1278" s="139"/>
      <c r="E1278" s="139"/>
      <c r="F1278" s="139"/>
      <c r="G1278" s="139"/>
      <c r="H1278" s="139"/>
      <c r="I1278" s="139"/>
      <c r="J1278" s="139"/>
      <c r="K1278" s="139"/>
      <c r="L1278" s="139"/>
      <c r="M1278" s="139"/>
      <c r="N1278" s="139"/>
      <c r="O1278" s="139"/>
      <c r="P1278" s="139"/>
      <c r="Q1278" s="139"/>
      <c r="R1278" s="139"/>
      <c r="S1278" s="139"/>
      <c r="T1278" s="140">
        <f>+T1277+T1276</f>
        <v>127543.326</v>
      </c>
      <c r="U1278" s="140"/>
      <c r="V1278" s="141"/>
    </row>
    <row r="1279" spans="1:22" s="43" customFormat="1" x14ac:dyDescent="0.2">
      <c r="A1279" s="138" t="s">
        <v>89</v>
      </c>
      <c r="B1279" s="139"/>
      <c r="C1279" s="139"/>
      <c r="D1279" s="139"/>
      <c r="E1279" s="139"/>
      <c r="F1279" s="139"/>
      <c r="G1279" s="139"/>
      <c r="H1279" s="139"/>
      <c r="I1279" s="139"/>
      <c r="J1279" s="139"/>
      <c r="K1279" s="139"/>
      <c r="L1279" s="139"/>
      <c r="M1279" s="139"/>
      <c r="N1279" s="139"/>
      <c r="O1279" s="139"/>
      <c r="P1279" s="139"/>
      <c r="Q1279" s="139"/>
      <c r="R1279" s="139"/>
      <c r="S1279" s="139"/>
      <c r="T1279" s="140">
        <f>ROUND(T1278*T1244,0)</f>
        <v>765260</v>
      </c>
      <c r="U1279" s="140"/>
      <c r="V1279" s="141"/>
    </row>
    <row r="1280" spans="1:22" s="43" customFormat="1" x14ac:dyDescent="0.2">
      <c r="A1280" s="49"/>
      <c r="B1280" s="29"/>
      <c r="C1280" s="29"/>
      <c r="D1280" s="29"/>
      <c r="E1280" s="29"/>
      <c r="F1280" s="29"/>
      <c r="G1280" s="29"/>
      <c r="H1280" s="29"/>
      <c r="I1280" s="29"/>
      <c r="J1280" s="29"/>
      <c r="K1280" s="29"/>
      <c r="L1280" s="29"/>
      <c r="M1280" s="29"/>
      <c r="N1280" s="29"/>
      <c r="O1280" s="29"/>
      <c r="P1280" s="29"/>
      <c r="Q1280" s="29"/>
      <c r="R1280" s="29"/>
      <c r="S1280" s="29"/>
      <c r="T1280" s="50"/>
      <c r="U1280" s="50"/>
      <c r="V1280" s="51"/>
    </row>
    <row r="1281" spans="1:39" s="34" customFormat="1" ht="43.5" customHeight="1" x14ac:dyDescent="0.25">
      <c r="A1281" s="142" t="s">
        <v>121</v>
      </c>
      <c r="B1281" s="143"/>
      <c r="C1281" s="143"/>
      <c r="D1281" s="143"/>
      <c r="E1281" s="143"/>
      <c r="F1281" s="143"/>
      <c r="G1281" s="143"/>
      <c r="H1281" s="143"/>
      <c r="I1281" s="143"/>
      <c r="J1281" s="143"/>
      <c r="K1281" s="143"/>
      <c r="L1281" s="143"/>
      <c r="M1281" s="143"/>
      <c r="N1281" s="143"/>
      <c r="O1281" s="143"/>
      <c r="P1281" s="143"/>
      <c r="Q1281" s="143"/>
      <c r="R1281" s="143"/>
      <c r="S1281" s="143"/>
      <c r="T1281" s="143"/>
      <c r="U1281" s="143"/>
      <c r="V1281" s="144"/>
    </row>
    <row r="1282" spans="1:39" s="34" customFormat="1" x14ac:dyDescent="0.25">
      <c r="A1282" s="24"/>
      <c r="B1282" s="25"/>
      <c r="C1282" s="25"/>
      <c r="D1282" s="25"/>
      <c r="E1282" s="25"/>
      <c r="F1282" s="25"/>
      <c r="G1282" s="25"/>
      <c r="H1282" s="25"/>
      <c r="I1282" s="25"/>
      <c r="J1282" s="25"/>
      <c r="K1282" s="25"/>
      <c r="L1282" s="25"/>
      <c r="M1282" s="25"/>
      <c r="N1282" s="25"/>
      <c r="O1282" s="25"/>
      <c r="P1282" s="25"/>
      <c r="Q1282" s="25"/>
      <c r="R1282" s="25"/>
      <c r="S1282" s="26"/>
      <c r="T1282" s="27"/>
      <c r="U1282" s="27"/>
      <c r="V1282" s="28"/>
    </row>
    <row r="1283" spans="1:39" s="34" customFormat="1" ht="46.5" customHeight="1" x14ac:dyDescent="0.25">
      <c r="A1283" s="24"/>
      <c r="B1283" s="25"/>
      <c r="C1283" s="25"/>
      <c r="D1283" s="29"/>
      <c r="E1283" s="30" t="s">
        <v>90</v>
      </c>
      <c r="F1283" s="54"/>
      <c r="G1283" s="54"/>
      <c r="H1283" s="54"/>
      <c r="I1283" s="54"/>
      <c r="J1283" s="54"/>
      <c r="K1283" s="54"/>
      <c r="L1283" s="54"/>
      <c r="M1283" s="55"/>
      <c r="N1283" s="25"/>
      <c r="O1283" s="25"/>
      <c r="P1283" s="25"/>
      <c r="Q1283" s="25"/>
      <c r="R1283" s="25"/>
      <c r="S1283" s="26"/>
      <c r="T1283" s="27"/>
      <c r="U1283" s="27"/>
      <c r="V1283" s="28"/>
    </row>
    <row r="1284" spans="1:39" s="34" customFormat="1" x14ac:dyDescent="0.25">
      <c r="A1284" s="24"/>
      <c r="B1284" s="25"/>
      <c r="C1284" s="25"/>
      <c r="D1284" s="25"/>
      <c r="E1284" s="131" t="s">
        <v>105</v>
      </c>
      <c r="F1284" s="131"/>
      <c r="G1284" s="131"/>
      <c r="H1284" s="131"/>
      <c r="I1284" s="131"/>
      <c r="J1284" s="131"/>
      <c r="K1284" s="131"/>
      <c r="L1284" s="131"/>
      <c r="M1284" s="131"/>
      <c r="N1284" s="57"/>
      <c r="O1284" s="57"/>
      <c r="P1284" s="25"/>
      <c r="Q1284" s="25"/>
      <c r="R1284" s="25"/>
      <c r="S1284" s="26"/>
      <c r="T1284" s="27"/>
      <c r="U1284" s="27"/>
      <c r="V1284" s="28"/>
    </row>
    <row r="1285" spans="1:39" s="34" customFormat="1" x14ac:dyDescent="0.25">
      <c r="A1285" s="24"/>
      <c r="B1285" s="25"/>
      <c r="C1285" s="25"/>
      <c r="D1285" s="25"/>
      <c r="E1285" s="131"/>
      <c r="F1285" s="131"/>
      <c r="G1285" s="131"/>
      <c r="H1285" s="131"/>
      <c r="I1285" s="131"/>
      <c r="J1285" s="131"/>
      <c r="K1285" s="131"/>
      <c r="L1285" s="131"/>
      <c r="M1285" s="131"/>
      <c r="N1285" s="57"/>
      <c r="O1285" s="57"/>
      <c r="P1285" s="25"/>
      <c r="Q1285" s="25"/>
      <c r="R1285" s="25"/>
      <c r="S1285" s="26"/>
      <c r="T1285" s="27"/>
      <c r="U1285" s="27"/>
      <c r="V1285" s="28"/>
    </row>
    <row r="1286" spans="1:39" s="34" customFormat="1" ht="14.25" thickBot="1" x14ac:dyDescent="0.3">
      <c r="A1286" s="58"/>
      <c r="B1286" s="59"/>
      <c r="C1286" s="59"/>
      <c r="D1286" s="59"/>
      <c r="E1286" s="59"/>
      <c r="F1286" s="60"/>
      <c r="G1286" s="60"/>
      <c r="H1286" s="60"/>
      <c r="I1286" s="60"/>
      <c r="J1286" s="60"/>
      <c r="K1286" s="60"/>
      <c r="L1286" s="59"/>
      <c r="M1286" s="59"/>
      <c r="N1286" s="59"/>
      <c r="O1286" s="59"/>
      <c r="P1286" s="59"/>
      <c r="Q1286" s="59"/>
      <c r="R1286" s="59"/>
      <c r="S1286" s="59"/>
      <c r="T1286" s="61"/>
      <c r="U1286" s="61"/>
      <c r="V1286" s="62"/>
    </row>
    <row r="1287" spans="1:39" ht="14.25" thickBot="1" x14ac:dyDescent="0.3"/>
    <row r="1288" spans="1:39" s="32" customFormat="1" ht="30" customHeight="1" x14ac:dyDescent="0.25">
      <c r="A1288" s="154"/>
      <c r="B1288" s="155"/>
      <c r="C1288" s="155"/>
      <c r="D1288" s="156"/>
      <c r="E1288" s="163" t="s">
        <v>92</v>
      </c>
      <c r="F1288" s="164"/>
      <c r="G1288" s="164"/>
      <c r="H1288" s="164"/>
      <c r="I1288" s="164"/>
      <c r="J1288" s="164"/>
      <c r="K1288" s="164"/>
      <c r="L1288" s="164"/>
      <c r="M1288" s="164"/>
      <c r="N1288" s="164"/>
      <c r="O1288" s="164"/>
      <c r="P1288" s="164"/>
      <c r="Q1288" s="164"/>
      <c r="R1288" s="164"/>
      <c r="S1288" s="165"/>
      <c r="T1288" s="169" t="s">
        <v>47</v>
      </c>
      <c r="U1288" s="170"/>
      <c r="V1288" s="171"/>
    </row>
    <row r="1289" spans="1:39" s="32" customFormat="1" ht="30" customHeight="1" thickBot="1" x14ac:dyDescent="0.3">
      <c r="A1289" s="157"/>
      <c r="B1289" s="158"/>
      <c r="C1289" s="158"/>
      <c r="D1289" s="159"/>
      <c r="E1289" s="166"/>
      <c r="F1289" s="167"/>
      <c r="G1289" s="167"/>
      <c r="H1289" s="167"/>
      <c r="I1289" s="167"/>
      <c r="J1289" s="167"/>
      <c r="K1289" s="167"/>
      <c r="L1289" s="167"/>
      <c r="M1289" s="167"/>
      <c r="N1289" s="167"/>
      <c r="O1289" s="167"/>
      <c r="P1289" s="167"/>
      <c r="Q1289" s="167"/>
      <c r="R1289" s="167"/>
      <c r="S1289" s="168"/>
      <c r="T1289" s="172"/>
      <c r="U1289" s="173"/>
      <c r="V1289" s="174"/>
    </row>
    <row r="1290" spans="1:39" s="32" customFormat="1" ht="5.0999999999999996" customHeight="1" thickBot="1" x14ac:dyDescent="0.25">
      <c r="A1290" s="157"/>
      <c r="B1290" s="158"/>
      <c r="C1290" s="158"/>
      <c r="D1290" s="159"/>
      <c r="E1290" s="175"/>
      <c r="F1290" s="176"/>
      <c r="G1290" s="176"/>
      <c r="H1290" s="176"/>
      <c r="I1290" s="176"/>
      <c r="J1290" s="176"/>
      <c r="K1290" s="176"/>
      <c r="L1290" s="176"/>
      <c r="M1290" s="176"/>
      <c r="N1290" s="176"/>
      <c r="O1290" s="176"/>
      <c r="P1290" s="176"/>
      <c r="Q1290" s="176"/>
      <c r="R1290" s="176"/>
      <c r="S1290" s="176"/>
      <c r="T1290" s="176"/>
      <c r="U1290" s="176"/>
      <c r="V1290" s="177"/>
    </row>
    <row r="1291" spans="1:39" s="32" customFormat="1" ht="24.95" customHeight="1" thickBot="1" x14ac:dyDescent="0.3">
      <c r="A1291" s="157"/>
      <c r="B1291" s="158"/>
      <c r="C1291" s="158"/>
      <c r="D1291" s="159"/>
      <c r="E1291" s="178" t="s">
        <v>48</v>
      </c>
      <c r="F1291" s="179"/>
      <c r="G1291" s="179"/>
      <c r="H1291" s="179"/>
      <c r="I1291" s="179"/>
      <c r="J1291" s="179"/>
      <c r="K1291" s="179"/>
      <c r="L1291" s="179"/>
      <c r="M1291" s="179"/>
      <c r="N1291" s="179"/>
      <c r="O1291" s="179"/>
      <c r="P1291" s="179"/>
      <c r="Q1291" s="179"/>
      <c r="R1291" s="179"/>
      <c r="S1291" s="179"/>
      <c r="T1291" s="179"/>
      <c r="U1291" s="179"/>
      <c r="V1291" s="180"/>
    </row>
    <row r="1292" spans="1:39" s="32" customFormat="1" ht="5.0999999999999996" customHeight="1" thickBot="1" x14ac:dyDescent="0.3">
      <c r="A1292" s="160"/>
      <c r="B1292" s="161"/>
      <c r="C1292" s="161"/>
      <c r="D1292" s="162"/>
      <c r="E1292" s="181"/>
      <c r="F1292" s="182"/>
      <c r="G1292" s="182"/>
      <c r="H1292" s="182"/>
      <c r="I1292" s="182"/>
      <c r="J1292" s="182"/>
      <c r="K1292" s="182"/>
      <c r="L1292" s="182"/>
      <c r="M1292" s="182"/>
      <c r="N1292" s="182"/>
      <c r="O1292" s="182"/>
      <c r="P1292" s="182"/>
      <c r="Q1292" s="182"/>
      <c r="R1292" s="182"/>
      <c r="S1292" s="182"/>
      <c r="T1292" s="182"/>
      <c r="U1292" s="182"/>
      <c r="V1292" s="183"/>
    </row>
    <row r="1293" spans="1:39" s="34" customFormat="1" x14ac:dyDescent="0.25">
      <c r="A1293" s="211" t="s">
        <v>49</v>
      </c>
      <c r="B1293" s="212"/>
      <c r="C1293" s="212"/>
      <c r="D1293" s="212"/>
      <c r="E1293" s="212"/>
      <c r="F1293" s="212"/>
      <c r="G1293" s="212"/>
      <c r="H1293" s="212"/>
      <c r="I1293" s="212"/>
      <c r="J1293" s="212"/>
      <c r="K1293" s="212"/>
      <c r="L1293" s="212"/>
      <c r="M1293" s="212"/>
      <c r="N1293" s="212"/>
      <c r="O1293" s="212"/>
      <c r="P1293" s="212"/>
      <c r="Q1293" s="212"/>
      <c r="R1293" s="212"/>
      <c r="S1293" s="212"/>
      <c r="T1293" s="212"/>
      <c r="U1293" s="212"/>
      <c r="V1293" s="213"/>
      <c r="AE1293" s="35"/>
      <c r="AF1293" s="35"/>
      <c r="AG1293" s="35"/>
      <c r="AH1293" s="35"/>
      <c r="AI1293" s="35"/>
      <c r="AJ1293" s="35"/>
      <c r="AK1293" s="35"/>
      <c r="AL1293" s="35"/>
      <c r="AM1293" s="35"/>
    </row>
    <row r="1294" spans="1:39" s="34" customFormat="1" x14ac:dyDescent="0.25">
      <c r="A1294" s="184" t="s">
        <v>50</v>
      </c>
      <c r="B1294" s="185"/>
      <c r="C1294" s="185"/>
      <c r="D1294" s="185"/>
      <c r="E1294" s="36" t="s">
        <v>51</v>
      </c>
      <c r="F1294" s="37"/>
      <c r="G1294" s="37"/>
      <c r="H1294" s="37"/>
      <c r="I1294" s="37"/>
      <c r="J1294" s="186" t="s">
        <v>52</v>
      </c>
      <c r="K1294" s="186"/>
      <c r="L1294" s="186"/>
      <c r="M1294" s="186"/>
      <c r="N1294" s="186"/>
      <c r="O1294" s="186"/>
      <c r="P1294" s="186" t="s">
        <v>53</v>
      </c>
      <c r="Q1294" s="186"/>
      <c r="R1294" s="186"/>
      <c r="S1294" s="186"/>
      <c r="T1294" s="186"/>
      <c r="U1294" s="186"/>
      <c r="V1294" s="187"/>
      <c r="AE1294" s="35"/>
      <c r="AF1294" s="35"/>
      <c r="AG1294" s="35"/>
      <c r="AH1294" s="35"/>
      <c r="AI1294" s="35"/>
      <c r="AJ1294" s="35"/>
      <c r="AK1294" s="35"/>
      <c r="AL1294" s="35"/>
      <c r="AM1294" s="35"/>
    </row>
    <row r="1295" spans="1:39" s="34" customFormat="1" ht="30.75" customHeight="1" x14ac:dyDescent="0.25">
      <c r="A1295" s="188" t="s">
        <v>54</v>
      </c>
      <c r="B1295" s="189"/>
      <c r="C1295" s="189"/>
      <c r="D1295" s="190"/>
      <c r="E1295" s="191" t="s">
        <v>24</v>
      </c>
      <c r="F1295" s="191"/>
      <c r="G1295" s="191"/>
      <c r="H1295" s="191"/>
      <c r="I1295" s="191"/>
      <c r="J1295" s="191"/>
      <c r="K1295" s="191"/>
      <c r="L1295" s="191"/>
      <c r="M1295" s="191"/>
      <c r="N1295" s="191"/>
      <c r="O1295" s="191"/>
      <c r="P1295" s="191"/>
      <c r="Q1295" s="191"/>
      <c r="R1295" s="191"/>
      <c r="S1295" s="191"/>
      <c r="T1295" s="191"/>
      <c r="U1295" s="191"/>
      <c r="V1295" s="192"/>
    </row>
    <row r="1296" spans="1:39" s="34" customFormat="1" x14ac:dyDescent="0.25">
      <c r="A1296" s="193" t="s">
        <v>55</v>
      </c>
      <c r="B1296" s="194"/>
      <c r="C1296" s="194"/>
      <c r="D1296" s="194"/>
      <c r="E1296" s="195"/>
      <c r="F1296" s="195"/>
      <c r="G1296" s="195"/>
      <c r="H1296" s="195"/>
      <c r="I1296" s="195"/>
      <c r="J1296" s="195"/>
      <c r="K1296" s="195"/>
      <c r="L1296" s="195"/>
      <c r="M1296" s="195"/>
      <c r="N1296" s="195"/>
      <c r="O1296" s="195"/>
      <c r="P1296" s="195"/>
      <c r="Q1296" s="195"/>
      <c r="R1296" s="195"/>
      <c r="S1296" s="195"/>
      <c r="T1296" s="195"/>
      <c r="U1296" s="195"/>
      <c r="V1296" s="196"/>
    </row>
    <row r="1297" spans="1:22" s="34" customFormat="1" x14ac:dyDescent="0.25">
      <c r="A1297" s="193" t="s">
        <v>56</v>
      </c>
      <c r="B1297" s="194"/>
      <c r="C1297" s="194"/>
      <c r="D1297" s="194"/>
      <c r="E1297" s="195"/>
      <c r="F1297" s="195"/>
      <c r="G1297" s="195"/>
      <c r="H1297" s="195"/>
      <c r="I1297" s="195"/>
      <c r="J1297" s="195"/>
      <c r="K1297" s="195"/>
      <c r="L1297" s="195"/>
      <c r="M1297" s="195"/>
      <c r="N1297" s="195"/>
      <c r="O1297" s="195"/>
      <c r="P1297" s="195"/>
      <c r="Q1297" s="195"/>
      <c r="R1297" s="195"/>
      <c r="S1297" s="195"/>
      <c r="T1297" s="195"/>
      <c r="U1297" s="195"/>
      <c r="V1297" s="196"/>
    </row>
    <row r="1298" spans="1:22" s="34" customFormat="1" x14ac:dyDescent="0.25">
      <c r="A1298" s="193" t="s">
        <v>57</v>
      </c>
      <c r="B1298" s="194"/>
      <c r="C1298" s="194"/>
      <c r="D1298" s="194"/>
      <c r="E1298" s="195"/>
      <c r="F1298" s="195"/>
      <c r="G1298" s="195"/>
      <c r="H1298" s="195"/>
      <c r="I1298" s="195"/>
      <c r="J1298" s="195"/>
      <c r="K1298" s="195"/>
      <c r="L1298" s="195"/>
      <c r="M1298" s="195"/>
      <c r="N1298" s="195"/>
      <c r="O1298" s="195"/>
      <c r="P1298" s="195"/>
      <c r="Q1298" s="195"/>
      <c r="R1298" s="195"/>
      <c r="S1298" s="195"/>
      <c r="T1298" s="195"/>
      <c r="U1298" s="195"/>
      <c r="V1298" s="196"/>
    </row>
    <row r="1299" spans="1:22" s="34" customFormat="1" x14ac:dyDescent="0.25">
      <c r="A1299" s="38"/>
      <c r="B1299" s="39"/>
      <c r="C1299" s="39"/>
      <c r="D1299" s="40"/>
      <c r="E1299" s="40"/>
      <c r="F1299" s="40"/>
      <c r="G1299" s="40"/>
      <c r="H1299" s="40"/>
      <c r="I1299" s="40"/>
      <c r="J1299" s="40"/>
      <c r="K1299" s="40"/>
      <c r="L1299" s="40"/>
      <c r="M1299" s="40"/>
      <c r="N1299" s="40"/>
      <c r="O1299" s="40"/>
      <c r="P1299" s="40"/>
      <c r="Q1299" s="40"/>
      <c r="R1299" s="40"/>
      <c r="S1299" s="40"/>
      <c r="T1299" s="27"/>
      <c r="U1299" s="27"/>
      <c r="V1299" s="28"/>
    </row>
    <row r="1300" spans="1:22" s="34" customFormat="1" x14ac:dyDescent="0.25">
      <c r="A1300" s="150" t="s">
        <v>58</v>
      </c>
      <c r="B1300" s="151"/>
      <c r="C1300" s="151"/>
      <c r="D1300" s="151"/>
      <c r="E1300" s="151"/>
      <c r="F1300" s="151"/>
      <c r="G1300" s="151"/>
      <c r="H1300" s="151"/>
      <c r="I1300" s="151"/>
      <c r="J1300" s="151"/>
      <c r="K1300" s="151"/>
      <c r="L1300" s="151"/>
      <c r="M1300" s="151"/>
      <c r="N1300" s="151"/>
      <c r="O1300" s="151"/>
      <c r="P1300" s="151"/>
      <c r="Q1300" s="151"/>
      <c r="R1300" s="151"/>
      <c r="S1300" s="151"/>
      <c r="T1300" s="151"/>
      <c r="U1300" s="151"/>
      <c r="V1300" s="197"/>
    </row>
    <row r="1301" spans="1:22" s="34" customFormat="1" x14ac:dyDescent="0.25">
      <c r="A1301" s="198" t="s">
        <v>59</v>
      </c>
      <c r="B1301" s="199"/>
      <c r="C1301" s="199" t="s">
        <v>60</v>
      </c>
      <c r="D1301" s="199"/>
      <c r="E1301" s="199"/>
      <c r="F1301" s="199"/>
      <c r="G1301" s="199"/>
      <c r="H1301" s="199"/>
      <c r="I1301" s="199"/>
      <c r="J1301" s="199"/>
      <c r="K1301" s="199"/>
      <c r="L1301" s="199"/>
      <c r="M1301" s="199"/>
      <c r="N1301" s="199"/>
      <c r="O1301" s="199"/>
      <c r="P1301" s="199"/>
      <c r="Q1301" s="199"/>
      <c r="R1301" s="199" t="s">
        <v>61</v>
      </c>
      <c r="S1301" s="199"/>
      <c r="T1301" s="200" t="s">
        <v>62</v>
      </c>
      <c r="U1301" s="200"/>
      <c r="V1301" s="201"/>
    </row>
    <row r="1302" spans="1:22" s="34" customFormat="1" ht="16.5" customHeight="1" x14ac:dyDescent="0.25">
      <c r="A1302" s="202">
        <v>9.1999999999999993</v>
      </c>
      <c r="B1302" s="203"/>
      <c r="C1302" s="264" t="s">
        <v>101</v>
      </c>
      <c r="D1302" s="265"/>
      <c r="E1302" s="265"/>
      <c r="F1302" s="265"/>
      <c r="G1302" s="265"/>
      <c r="H1302" s="265"/>
      <c r="I1302" s="265"/>
      <c r="J1302" s="265"/>
      <c r="K1302" s="265"/>
      <c r="L1302" s="265"/>
      <c r="M1302" s="265"/>
      <c r="N1302" s="265"/>
      <c r="O1302" s="265"/>
      <c r="P1302" s="265"/>
      <c r="Q1302" s="266"/>
      <c r="R1302" s="260" t="s">
        <v>6</v>
      </c>
      <c r="S1302" s="261"/>
      <c r="T1302" s="206">
        <f>+'OFERTA ECONOMICA'!C113</f>
        <v>2</v>
      </c>
      <c r="U1302" s="262"/>
      <c r="V1302" s="263"/>
    </row>
    <row r="1303" spans="1:22" s="34" customFormat="1" x14ac:dyDescent="0.25">
      <c r="A1303" s="41"/>
      <c r="B1303" s="40"/>
      <c r="C1303" s="40"/>
      <c r="D1303" s="40"/>
      <c r="E1303" s="40"/>
      <c r="F1303" s="40"/>
      <c r="G1303" s="40"/>
      <c r="H1303" s="40"/>
      <c r="I1303" s="40"/>
      <c r="J1303" s="40"/>
      <c r="K1303" s="40"/>
      <c r="L1303" s="40"/>
      <c r="M1303" s="40"/>
      <c r="N1303" s="40"/>
      <c r="O1303" s="40"/>
      <c r="P1303" s="40"/>
      <c r="Q1303" s="40"/>
      <c r="R1303" s="40"/>
      <c r="S1303" s="40"/>
      <c r="T1303" s="27"/>
      <c r="U1303" s="27"/>
      <c r="V1303" s="28"/>
    </row>
    <row r="1304" spans="1:22" s="34" customFormat="1" x14ac:dyDescent="0.25">
      <c r="A1304" s="267" t="s">
        <v>64</v>
      </c>
      <c r="B1304" s="268"/>
      <c r="C1304" s="268"/>
      <c r="D1304" s="268"/>
      <c r="E1304" s="268"/>
      <c r="F1304" s="268"/>
      <c r="G1304" s="268"/>
      <c r="H1304" s="268"/>
      <c r="I1304" s="268"/>
      <c r="J1304" s="268"/>
      <c r="K1304" s="268"/>
      <c r="L1304" s="268"/>
      <c r="M1304" s="268"/>
      <c r="N1304" s="268"/>
      <c r="O1304" s="268"/>
      <c r="P1304" s="268"/>
      <c r="Q1304" s="268"/>
      <c r="R1304" s="268"/>
      <c r="S1304" s="268"/>
      <c r="T1304" s="268"/>
      <c r="U1304" s="268"/>
      <c r="V1304" s="269"/>
    </row>
    <row r="1305" spans="1:22" s="34" customFormat="1" x14ac:dyDescent="0.25">
      <c r="A1305" s="150" t="s">
        <v>60</v>
      </c>
      <c r="B1305" s="151"/>
      <c r="C1305" s="151"/>
      <c r="D1305" s="151"/>
      <c r="E1305" s="151"/>
      <c r="F1305" s="151"/>
      <c r="G1305" s="152"/>
      <c r="H1305" s="208" t="s">
        <v>65</v>
      </c>
      <c r="I1305" s="151"/>
      <c r="J1305" s="152"/>
      <c r="K1305" s="208" t="s">
        <v>66</v>
      </c>
      <c r="L1305" s="151"/>
      <c r="M1305" s="151"/>
      <c r="N1305" s="152"/>
      <c r="O1305" s="208" t="s">
        <v>67</v>
      </c>
      <c r="P1305" s="151"/>
      <c r="Q1305" s="152"/>
      <c r="R1305" s="208" t="s">
        <v>68</v>
      </c>
      <c r="S1305" s="152"/>
      <c r="T1305" s="220" t="s">
        <v>69</v>
      </c>
      <c r="U1305" s="221"/>
      <c r="V1305" s="222"/>
    </row>
    <row r="1306" spans="1:22" s="34" customFormat="1" x14ac:dyDescent="0.25">
      <c r="A1306" s="132"/>
      <c r="B1306" s="133"/>
      <c r="C1306" s="133"/>
      <c r="D1306" s="133"/>
      <c r="E1306" s="133"/>
      <c r="F1306" s="133"/>
      <c r="G1306" s="133"/>
      <c r="H1306" s="133"/>
      <c r="I1306" s="133"/>
      <c r="J1306" s="133"/>
      <c r="K1306" s="133"/>
      <c r="L1306" s="133"/>
      <c r="M1306" s="133"/>
      <c r="N1306" s="133"/>
      <c r="O1306" s="153"/>
      <c r="P1306" s="153"/>
      <c r="Q1306" s="153"/>
      <c r="R1306" s="133"/>
      <c r="S1306" s="133"/>
      <c r="T1306" s="134"/>
      <c r="U1306" s="134"/>
      <c r="V1306" s="135"/>
    </row>
    <row r="1307" spans="1:22" s="34" customFormat="1" x14ac:dyDescent="0.25">
      <c r="A1307" s="132" t="s">
        <v>70</v>
      </c>
      <c r="B1307" s="133"/>
      <c r="C1307" s="133"/>
      <c r="D1307" s="133"/>
      <c r="E1307" s="133"/>
      <c r="F1307" s="133"/>
      <c r="G1307" s="133"/>
      <c r="H1307" s="133"/>
      <c r="I1307" s="133"/>
      <c r="J1307" s="133"/>
      <c r="K1307" s="133"/>
      <c r="L1307" s="133"/>
      <c r="M1307" s="133"/>
      <c r="N1307" s="133"/>
      <c r="O1307" s="153"/>
      <c r="P1307" s="153"/>
      <c r="Q1307" s="153"/>
      <c r="R1307" s="209">
        <v>0.03</v>
      </c>
      <c r="S1307" s="210"/>
      <c r="T1307" s="134">
        <f>+R1307*T1327</f>
        <v>291.61499999999995</v>
      </c>
      <c r="U1307" s="134"/>
      <c r="V1307" s="135"/>
    </row>
    <row r="1308" spans="1:22" s="34" customFormat="1" x14ac:dyDescent="0.25">
      <c r="A1308" s="132"/>
      <c r="B1308" s="133"/>
      <c r="C1308" s="133"/>
      <c r="D1308" s="133"/>
      <c r="E1308" s="133"/>
      <c r="F1308" s="133"/>
      <c r="G1308" s="133"/>
      <c r="H1308" s="133"/>
      <c r="I1308" s="133"/>
      <c r="J1308" s="133"/>
      <c r="K1308" s="133"/>
      <c r="L1308" s="133"/>
      <c r="M1308" s="133"/>
      <c r="N1308" s="133"/>
      <c r="O1308" s="133"/>
      <c r="P1308" s="133"/>
      <c r="Q1308" s="133"/>
      <c r="R1308" s="133"/>
      <c r="S1308" s="133"/>
      <c r="T1308" s="134"/>
      <c r="U1308" s="134"/>
      <c r="V1308" s="135"/>
    </row>
    <row r="1309" spans="1:22" s="34" customFormat="1" x14ac:dyDescent="0.25">
      <c r="A1309" s="136" t="s">
        <v>71</v>
      </c>
      <c r="B1309" s="137"/>
      <c r="C1309" s="137"/>
      <c r="D1309" s="137"/>
      <c r="E1309" s="137"/>
      <c r="F1309" s="137"/>
      <c r="G1309" s="137"/>
      <c r="H1309" s="137"/>
      <c r="I1309" s="137"/>
      <c r="J1309" s="137"/>
      <c r="K1309" s="137"/>
      <c r="L1309" s="137"/>
      <c r="M1309" s="137"/>
      <c r="N1309" s="137"/>
      <c r="O1309" s="137"/>
      <c r="P1309" s="137"/>
      <c r="Q1309" s="137"/>
      <c r="R1309" s="137"/>
      <c r="S1309" s="137"/>
      <c r="T1309" s="134">
        <f>+T1307+T1306</f>
        <v>291.61499999999995</v>
      </c>
      <c r="U1309" s="134"/>
      <c r="V1309" s="135"/>
    </row>
    <row r="1310" spans="1:22" s="34" customFormat="1" x14ac:dyDescent="0.25">
      <c r="A1310" s="19"/>
      <c r="B1310" s="20"/>
      <c r="C1310" s="20"/>
      <c r="D1310" s="20"/>
      <c r="E1310" s="20"/>
      <c r="F1310" s="20"/>
      <c r="G1310" s="20"/>
      <c r="H1310" s="20"/>
      <c r="I1310" s="20"/>
      <c r="J1310" s="20"/>
      <c r="K1310" s="20"/>
      <c r="L1310" s="20"/>
      <c r="M1310" s="20"/>
      <c r="N1310" s="20"/>
      <c r="O1310" s="20"/>
      <c r="P1310" s="20"/>
      <c r="Q1310" s="20"/>
      <c r="R1310" s="20"/>
      <c r="S1310" s="21"/>
      <c r="T1310" s="22"/>
      <c r="U1310" s="22"/>
      <c r="V1310" s="23"/>
    </row>
    <row r="1311" spans="1:22" s="34" customFormat="1" x14ac:dyDescent="0.25">
      <c r="A1311" s="145" t="s">
        <v>72</v>
      </c>
      <c r="B1311" s="146"/>
      <c r="C1311" s="146"/>
      <c r="D1311" s="146"/>
      <c r="E1311" s="146"/>
      <c r="F1311" s="146"/>
      <c r="G1311" s="146"/>
      <c r="H1311" s="146"/>
      <c r="I1311" s="146"/>
      <c r="J1311" s="146"/>
      <c r="K1311" s="146"/>
      <c r="L1311" s="146"/>
      <c r="M1311" s="146"/>
      <c r="N1311" s="146"/>
      <c r="O1311" s="146"/>
      <c r="P1311" s="146"/>
      <c r="Q1311" s="146"/>
      <c r="R1311" s="146"/>
      <c r="S1311" s="146"/>
      <c r="T1311" s="146"/>
      <c r="U1311" s="146"/>
      <c r="V1311" s="147"/>
    </row>
    <row r="1312" spans="1:22" s="34" customFormat="1" x14ac:dyDescent="0.25">
      <c r="A1312" s="132" t="s">
        <v>60</v>
      </c>
      <c r="B1312" s="133"/>
      <c r="C1312" s="133"/>
      <c r="D1312" s="133"/>
      <c r="E1312" s="133"/>
      <c r="F1312" s="133"/>
      <c r="G1312" s="133"/>
      <c r="H1312" s="133"/>
      <c r="I1312" s="133"/>
      <c r="J1312" s="133"/>
      <c r="K1312" s="133"/>
      <c r="L1312" s="133"/>
      <c r="M1312" s="133" t="s">
        <v>61</v>
      </c>
      <c r="N1312" s="133"/>
      <c r="O1312" s="133" t="s">
        <v>62</v>
      </c>
      <c r="P1312" s="133"/>
      <c r="Q1312" s="133" t="s">
        <v>73</v>
      </c>
      <c r="R1312" s="133"/>
      <c r="S1312" s="133"/>
      <c r="T1312" s="134" t="s">
        <v>74</v>
      </c>
      <c r="U1312" s="134"/>
      <c r="V1312" s="135"/>
    </row>
    <row r="1313" spans="1:22" s="34" customFormat="1" x14ac:dyDescent="0.25">
      <c r="A1313" s="132"/>
      <c r="B1313" s="133"/>
      <c r="C1313" s="133"/>
      <c r="D1313" s="133"/>
      <c r="E1313" s="133"/>
      <c r="F1313" s="133"/>
      <c r="G1313" s="133"/>
      <c r="H1313" s="133"/>
      <c r="I1313" s="133"/>
      <c r="J1313" s="133"/>
      <c r="K1313" s="133"/>
      <c r="L1313" s="133"/>
      <c r="M1313" s="133"/>
      <c r="N1313" s="133"/>
      <c r="O1313" s="133"/>
      <c r="P1313" s="133"/>
      <c r="Q1313" s="134"/>
      <c r="R1313" s="134"/>
      <c r="S1313" s="134"/>
      <c r="T1313" s="134">
        <f>+Q1313*O1313</f>
        <v>0</v>
      </c>
      <c r="U1313" s="134"/>
      <c r="V1313" s="135"/>
    </row>
    <row r="1314" spans="1:22" s="34" customFormat="1" x14ac:dyDescent="0.25">
      <c r="A1314" s="132"/>
      <c r="B1314" s="133"/>
      <c r="C1314" s="133"/>
      <c r="D1314" s="133"/>
      <c r="E1314" s="133"/>
      <c r="F1314" s="133"/>
      <c r="G1314" s="133"/>
      <c r="H1314" s="133"/>
      <c r="I1314" s="133"/>
      <c r="J1314" s="133"/>
      <c r="K1314" s="133"/>
      <c r="L1314" s="133"/>
      <c r="M1314" s="133"/>
      <c r="N1314" s="133"/>
      <c r="O1314" s="133"/>
      <c r="P1314" s="133"/>
      <c r="Q1314" s="134"/>
      <c r="R1314" s="134"/>
      <c r="S1314" s="134"/>
      <c r="T1314" s="134">
        <f>+Q1314*O1314</f>
        <v>0</v>
      </c>
      <c r="U1314" s="134"/>
      <c r="V1314" s="135"/>
    </row>
    <row r="1315" spans="1:22" s="34" customFormat="1" x14ac:dyDescent="0.25">
      <c r="A1315" s="132"/>
      <c r="B1315" s="133"/>
      <c r="C1315" s="133"/>
      <c r="D1315" s="133"/>
      <c r="E1315" s="133"/>
      <c r="F1315" s="133"/>
      <c r="G1315" s="133"/>
      <c r="H1315" s="133"/>
      <c r="I1315" s="133"/>
      <c r="J1315" s="133"/>
      <c r="K1315" s="133"/>
      <c r="L1315" s="133"/>
      <c r="M1315" s="133"/>
      <c r="N1315" s="133"/>
      <c r="O1315" s="133"/>
      <c r="P1315" s="133"/>
      <c r="Q1315" s="133"/>
      <c r="R1315" s="133"/>
      <c r="S1315" s="133"/>
      <c r="T1315" s="134"/>
      <c r="U1315" s="134"/>
      <c r="V1315" s="135"/>
    </row>
    <row r="1316" spans="1:22" s="34" customFormat="1" x14ac:dyDescent="0.25">
      <c r="A1316" s="136" t="s">
        <v>71</v>
      </c>
      <c r="B1316" s="137"/>
      <c r="C1316" s="137"/>
      <c r="D1316" s="137"/>
      <c r="E1316" s="137"/>
      <c r="F1316" s="137"/>
      <c r="G1316" s="137"/>
      <c r="H1316" s="137"/>
      <c r="I1316" s="137"/>
      <c r="J1316" s="137"/>
      <c r="K1316" s="137"/>
      <c r="L1316" s="137"/>
      <c r="M1316" s="137"/>
      <c r="N1316" s="137"/>
      <c r="O1316" s="137"/>
      <c r="P1316" s="137"/>
      <c r="Q1316" s="137"/>
      <c r="R1316" s="137"/>
      <c r="S1316" s="137"/>
      <c r="T1316" s="134">
        <f>+T1314+T1313</f>
        <v>0</v>
      </c>
      <c r="U1316" s="134"/>
      <c r="V1316" s="135"/>
    </row>
    <row r="1317" spans="1:22" s="34" customFormat="1" x14ac:dyDescent="0.25">
      <c r="A1317" s="19"/>
      <c r="B1317" s="20"/>
      <c r="C1317" s="20"/>
      <c r="D1317" s="20"/>
      <c r="E1317" s="20"/>
      <c r="F1317" s="20"/>
      <c r="G1317" s="20"/>
      <c r="H1317" s="20"/>
      <c r="I1317" s="20"/>
      <c r="J1317" s="20"/>
      <c r="K1317" s="20"/>
      <c r="L1317" s="20"/>
      <c r="M1317" s="20"/>
      <c r="N1317" s="20"/>
      <c r="O1317" s="20"/>
      <c r="P1317" s="20"/>
      <c r="Q1317" s="20"/>
      <c r="R1317" s="20"/>
      <c r="S1317" s="21"/>
      <c r="T1317" s="22"/>
      <c r="U1317" s="22"/>
      <c r="V1317" s="23"/>
    </row>
    <row r="1318" spans="1:22" s="34" customFormat="1" x14ac:dyDescent="0.25">
      <c r="A1318" s="145" t="s">
        <v>75</v>
      </c>
      <c r="B1318" s="146"/>
      <c r="C1318" s="146"/>
      <c r="D1318" s="146"/>
      <c r="E1318" s="146"/>
      <c r="F1318" s="146"/>
      <c r="G1318" s="146"/>
      <c r="H1318" s="146"/>
      <c r="I1318" s="146"/>
      <c r="J1318" s="146"/>
      <c r="K1318" s="146"/>
      <c r="L1318" s="146"/>
      <c r="M1318" s="146"/>
      <c r="N1318" s="146"/>
      <c r="O1318" s="146"/>
      <c r="P1318" s="146"/>
      <c r="Q1318" s="146"/>
      <c r="R1318" s="146"/>
      <c r="S1318" s="146"/>
      <c r="T1318" s="146"/>
      <c r="U1318" s="146"/>
      <c r="V1318" s="147"/>
    </row>
    <row r="1319" spans="1:22" s="34" customFormat="1" x14ac:dyDescent="0.25">
      <c r="A1319" s="132" t="s">
        <v>76</v>
      </c>
      <c r="B1319" s="133"/>
      <c r="C1319" s="133"/>
      <c r="D1319" s="133"/>
      <c r="E1319" s="133"/>
      <c r="F1319" s="133"/>
      <c r="G1319" s="133"/>
      <c r="H1319" s="133"/>
      <c r="I1319" s="133"/>
      <c r="J1319" s="133"/>
      <c r="K1319" s="133" t="s">
        <v>77</v>
      </c>
      <c r="L1319" s="133"/>
      <c r="M1319" s="133" t="s">
        <v>78</v>
      </c>
      <c r="N1319" s="133"/>
      <c r="O1319" s="133" t="s">
        <v>79</v>
      </c>
      <c r="P1319" s="133"/>
      <c r="Q1319" s="133"/>
      <c r="R1319" s="133" t="s">
        <v>80</v>
      </c>
      <c r="S1319" s="133"/>
      <c r="T1319" s="134" t="s">
        <v>69</v>
      </c>
      <c r="U1319" s="134"/>
      <c r="V1319" s="135"/>
    </row>
    <row r="1320" spans="1:22" s="34" customFormat="1" x14ac:dyDescent="0.25">
      <c r="A1320" s="132" t="s">
        <v>193</v>
      </c>
      <c r="B1320" s="133"/>
      <c r="C1320" s="133"/>
      <c r="D1320" s="133"/>
      <c r="E1320" s="133"/>
      <c r="F1320" s="133"/>
      <c r="G1320" s="133"/>
      <c r="H1320" s="133"/>
      <c r="I1320" s="133"/>
      <c r="J1320" s="133"/>
      <c r="K1320" s="133">
        <v>0.15</v>
      </c>
      <c r="L1320" s="133"/>
      <c r="M1320" s="133">
        <v>20</v>
      </c>
      <c r="N1320" s="133"/>
      <c r="O1320" s="133"/>
      <c r="P1320" s="133"/>
      <c r="Q1320" s="133"/>
      <c r="R1320" s="133">
        <v>1200</v>
      </c>
      <c r="S1320" s="133"/>
      <c r="T1320" s="134">
        <f>+R1320*M1320*K1320</f>
        <v>3600</v>
      </c>
      <c r="U1320" s="134"/>
      <c r="V1320" s="135"/>
    </row>
    <row r="1321" spans="1:22" s="34" customFormat="1" x14ac:dyDescent="0.25">
      <c r="A1321" s="132"/>
      <c r="B1321" s="133"/>
      <c r="C1321" s="133"/>
      <c r="D1321" s="133"/>
      <c r="E1321" s="133"/>
      <c r="F1321" s="133"/>
      <c r="G1321" s="133"/>
      <c r="H1321" s="133"/>
      <c r="I1321" s="133"/>
      <c r="J1321" s="133"/>
      <c r="K1321" s="133"/>
      <c r="L1321" s="133"/>
      <c r="M1321" s="133"/>
      <c r="N1321" s="133"/>
      <c r="O1321" s="133"/>
      <c r="P1321" s="133"/>
      <c r="Q1321" s="133"/>
      <c r="R1321" s="133"/>
      <c r="S1321" s="133"/>
      <c r="T1321" s="134"/>
      <c r="U1321" s="134"/>
      <c r="V1321" s="135"/>
    </row>
    <row r="1322" spans="1:22" s="34" customFormat="1" x14ac:dyDescent="0.25">
      <c r="A1322" s="132"/>
      <c r="B1322" s="133"/>
      <c r="C1322" s="133"/>
      <c r="D1322" s="133"/>
      <c r="E1322" s="133"/>
      <c r="F1322" s="133"/>
      <c r="G1322" s="133"/>
      <c r="H1322" s="133"/>
      <c r="I1322" s="133"/>
      <c r="J1322" s="133"/>
      <c r="K1322" s="133"/>
      <c r="L1322" s="133"/>
      <c r="M1322" s="133"/>
      <c r="N1322" s="133"/>
      <c r="O1322" s="133"/>
      <c r="P1322" s="133"/>
      <c r="Q1322" s="133"/>
      <c r="R1322" s="133"/>
      <c r="S1322" s="133"/>
      <c r="T1322" s="134"/>
      <c r="U1322" s="134"/>
      <c r="V1322" s="135"/>
    </row>
    <row r="1323" spans="1:22" s="34" customFormat="1" x14ac:dyDescent="0.25">
      <c r="A1323" s="136" t="s">
        <v>71</v>
      </c>
      <c r="B1323" s="137"/>
      <c r="C1323" s="137"/>
      <c r="D1323" s="137"/>
      <c r="E1323" s="137"/>
      <c r="F1323" s="137"/>
      <c r="G1323" s="137"/>
      <c r="H1323" s="137"/>
      <c r="I1323" s="137"/>
      <c r="J1323" s="137"/>
      <c r="K1323" s="137"/>
      <c r="L1323" s="137"/>
      <c r="M1323" s="137"/>
      <c r="N1323" s="137"/>
      <c r="O1323" s="137"/>
      <c r="P1323" s="137"/>
      <c r="Q1323" s="137"/>
      <c r="R1323" s="137"/>
      <c r="S1323" s="137"/>
      <c r="T1323" s="134">
        <f>+T1320</f>
        <v>3600</v>
      </c>
      <c r="U1323" s="134"/>
      <c r="V1323" s="135"/>
    </row>
    <row r="1324" spans="1:22" s="34" customFormat="1" x14ac:dyDescent="0.25">
      <c r="A1324" s="19"/>
      <c r="B1324" s="20"/>
      <c r="C1324" s="20"/>
      <c r="D1324" s="20"/>
      <c r="E1324" s="20"/>
      <c r="F1324" s="20"/>
      <c r="G1324" s="20"/>
      <c r="H1324" s="20"/>
      <c r="I1324" s="20"/>
      <c r="J1324" s="20"/>
      <c r="K1324" s="20"/>
      <c r="L1324" s="20"/>
      <c r="M1324" s="20"/>
      <c r="N1324" s="20"/>
      <c r="O1324" s="20"/>
      <c r="P1324" s="20"/>
      <c r="Q1324" s="20"/>
      <c r="R1324" s="20"/>
      <c r="S1324" s="21"/>
      <c r="T1324" s="22"/>
      <c r="U1324" s="22"/>
      <c r="V1324" s="23"/>
    </row>
    <row r="1325" spans="1:22" s="34" customFormat="1" x14ac:dyDescent="0.25">
      <c r="A1325" s="145" t="s">
        <v>81</v>
      </c>
      <c r="B1325" s="146"/>
      <c r="C1325" s="146"/>
      <c r="D1325" s="146"/>
      <c r="E1325" s="146"/>
      <c r="F1325" s="146"/>
      <c r="G1325" s="146"/>
      <c r="H1325" s="146"/>
      <c r="I1325" s="146"/>
      <c r="J1325" s="146"/>
      <c r="K1325" s="146"/>
      <c r="L1325" s="146"/>
      <c r="M1325" s="146"/>
      <c r="N1325" s="146"/>
      <c r="O1325" s="146"/>
      <c r="P1325" s="146"/>
      <c r="Q1325" s="146"/>
      <c r="R1325" s="146"/>
      <c r="S1325" s="146"/>
      <c r="T1325" s="146"/>
      <c r="U1325" s="146"/>
      <c r="V1325" s="147"/>
    </row>
    <row r="1326" spans="1:22" s="34" customFormat="1" x14ac:dyDescent="0.25">
      <c r="A1326" s="132" t="s">
        <v>82</v>
      </c>
      <c r="B1326" s="133"/>
      <c r="C1326" s="133"/>
      <c r="D1326" s="133"/>
      <c r="E1326" s="133"/>
      <c r="F1326" s="133"/>
      <c r="G1326" s="133"/>
      <c r="H1326" s="133"/>
      <c r="I1326" s="133"/>
      <c r="J1326" s="133" t="s">
        <v>83</v>
      </c>
      <c r="K1326" s="133"/>
      <c r="L1326" s="133" t="s">
        <v>84</v>
      </c>
      <c r="M1326" s="133"/>
      <c r="N1326" s="133" t="s">
        <v>85</v>
      </c>
      <c r="O1326" s="133"/>
      <c r="P1326" s="133"/>
      <c r="Q1326" s="133" t="s">
        <v>68</v>
      </c>
      <c r="R1326" s="133"/>
      <c r="S1326" s="133"/>
      <c r="T1326" s="134" t="s">
        <v>69</v>
      </c>
      <c r="U1326" s="134"/>
      <c r="V1326" s="135"/>
    </row>
    <row r="1327" spans="1:22" s="34" customFormat="1" x14ac:dyDescent="0.25">
      <c r="A1327" s="132" t="s">
        <v>86</v>
      </c>
      <c r="B1327" s="133"/>
      <c r="C1327" s="133"/>
      <c r="D1327" s="133"/>
      <c r="E1327" s="133"/>
      <c r="F1327" s="133"/>
      <c r="G1327" s="133"/>
      <c r="H1327" s="133"/>
      <c r="I1327" s="133"/>
      <c r="J1327" s="148">
        <f>+J1159</f>
        <v>171314.64448972844</v>
      </c>
      <c r="K1327" s="133"/>
      <c r="L1327" s="149">
        <v>1.8157000000000001</v>
      </c>
      <c r="M1327" s="149"/>
      <c r="N1327" s="134">
        <f>+(L1327*J1327)/8</f>
        <v>38881.999999999993</v>
      </c>
      <c r="O1327" s="134"/>
      <c r="P1327" s="134"/>
      <c r="Q1327" s="133">
        <v>0.25</v>
      </c>
      <c r="R1327" s="133"/>
      <c r="S1327" s="133"/>
      <c r="T1327" s="134">
        <f>+Q1327*N1327</f>
        <v>9720.4999999999982</v>
      </c>
      <c r="U1327" s="134"/>
      <c r="V1327" s="135"/>
    </row>
    <row r="1328" spans="1:22" s="34" customFormat="1" x14ac:dyDescent="0.25">
      <c r="A1328" s="132"/>
      <c r="B1328" s="133"/>
      <c r="C1328" s="133"/>
      <c r="D1328" s="133"/>
      <c r="E1328" s="133"/>
      <c r="F1328" s="133"/>
      <c r="G1328" s="133"/>
      <c r="H1328" s="133"/>
      <c r="I1328" s="133"/>
      <c r="J1328" s="133"/>
      <c r="K1328" s="133"/>
      <c r="L1328" s="133"/>
      <c r="M1328" s="133"/>
      <c r="N1328" s="133"/>
      <c r="O1328" s="133"/>
      <c r="P1328" s="133"/>
      <c r="Q1328" s="133"/>
      <c r="R1328" s="133"/>
      <c r="S1328" s="133"/>
      <c r="T1328" s="134"/>
      <c r="U1328" s="134"/>
      <c r="V1328" s="135"/>
    </row>
    <row r="1329" spans="1:22" s="34" customFormat="1" x14ac:dyDescent="0.25">
      <c r="A1329" s="132"/>
      <c r="B1329" s="133"/>
      <c r="C1329" s="133"/>
      <c r="D1329" s="133"/>
      <c r="E1329" s="133"/>
      <c r="F1329" s="133"/>
      <c r="G1329" s="133"/>
      <c r="H1329" s="133"/>
      <c r="I1329" s="133"/>
      <c r="J1329" s="133"/>
      <c r="K1329" s="133"/>
      <c r="L1329" s="133"/>
      <c r="M1329" s="133"/>
      <c r="N1329" s="133"/>
      <c r="O1329" s="133"/>
      <c r="P1329" s="133"/>
      <c r="Q1329" s="133"/>
      <c r="R1329" s="133"/>
      <c r="S1329" s="133"/>
      <c r="T1329" s="134"/>
      <c r="U1329" s="134"/>
      <c r="V1329" s="135"/>
    </row>
    <row r="1330" spans="1:22" s="34" customFormat="1" x14ac:dyDescent="0.25">
      <c r="A1330" s="136" t="s">
        <v>71</v>
      </c>
      <c r="B1330" s="137"/>
      <c r="C1330" s="137"/>
      <c r="D1330" s="137"/>
      <c r="E1330" s="137"/>
      <c r="F1330" s="137"/>
      <c r="G1330" s="137"/>
      <c r="H1330" s="137"/>
      <c r="I1330" s="137"/>
      <c r="J1330" s="137"/>
      <c r="K1330" s="137"/>
      <c r="L1330" s="137"/>
      <c r="M1330" s="137"/>
      <c r="N1330" s="137"/>
      <c r="O1330" s="137"/>
      <c r="P1330" s="137"/>
      <c r="Q1330" s="137"/>
      <c r="R1330" s="137"/>
      <c r="S1330" s="137"/>
      <c r="T1330" s="134">
        <f>+T1327+T1320+T1309</f>
        <v>13612.114999999998</v>
      </c>
      <c r="U1330" s="134"/>
      <c r="V1330" s="135"/>
    </row>
    <row r="1331" spans="1:22" s="43" customFormat="1" x14ac:dyDescent="0.2">
      <c r="A1331" s="136" t="s">
        <v>15</v>
      </c>
      <c r="B1331" s="137"/>
      <c r="C1331" s="137"/>
      <c r="D1331" s="137"/>
      <c r="E1331" s="137"/>
      <c r="F1331" s="137"/>
      <c r="G1331" s="137"/>
      <c r="H1331" s="137"/>
      <c r="I1331" s="137"/>
      <c r="J1331" s="137"/>
      <c r="K1331" s="137"/>
      <c r="L1331" s="137"/>
      <c r="M1331" s="137"/>
      <c r="N1331" s="137"/>
      <c r="O1331" s="137"/>
      <c r="P1331" s="137"/>
      <c r="Q1331" s="137"/>
      <c r="R1331" s="137"/>
      <c r="S1331" s="137"/>
      <c r="T1331" s="134">
        <f>ROUND(T1330+T1323+T1316+T1309,0)</f>
        <v>17504</v>
      </c>
      <c r="U1331" s="134"/>
      <c r="V1331" s="135"/>
    </row>
    <row r="1332" spans="1:22" s="43" customFormat="1" x14ac:dyDescent="0.2">
      <c r="A1332" s="44" t="s">
        <v>87</v>
      </c>
      <c r="B1332" s="45">
        <f>+'[1]CARGA PRESTACIONAL'!$E$40</f>
        <v>0.29949999999999999</v>
      </c>
      <c r="C1332" s="46"/>
      <c r="D1332" s="47"/>
      <c r="E1332" s="48"/>
      <c r="F1332" s="46"/>
      <c r="G1332" s="46"/>
      <c r="H1332" s="46"/>
      <c r="I1332" s="46"/>
      <c r="J1332" s="46"/>
      <c r="K1332" s="46"/>
      <c r="L1332" s="46"/>
      <c r="M1332" s="47"/>
      <c r="N1332" s="18"/>
      <c r="O1332" s="18"/>
      <c r="P1332" s="18"/>
      <c r="Q1332" s="18"/>
      <c r="R1332" s="18"/>
      <c r="S1332" s="18" t="s">
        <v>19</v>
      </c>
      <c r="T1332" s="134">
        <f>+T1331*B1332</f>
        <v>5242.4479999999994</v>
      </c>
      <c r="U1332" s="134"/>
      <c r="V1332" s="135"/>
    </row>
    <row r="1333" spans="1:22" s="43" customFormat="1" x14ac:dyDescent="0.2">
      <c r="A1333" s="138" t="s">
        <v>88</v>
      </c>
      <c r="B1333" s="139"/>
      <c r="C1333" s="139"/>
      <c r="D1333" s="139"/>
      <c r="E1333" s="139"/>
      <c r="F1333" s="139"/>
      <c r="G1333" s="139"/>
      <c r="H1333" s="139"/>
      <c r="I1333" s="139"/>
      <c r="J1333" s="139"/>
      <c r="K1333" s="139"/>
      <c r="L1333" s="139"/>
      <c r="M1333" s="139"/>
      <c r="N1333" s="139"/>
      <c r="O1333" s="139"/>
      <c r="P1333" s="139"/>
      <c r="Q1333" s="139"/>
      <c r="R1333" s="139"/>
      <c r="S1333" s="139"/>
      <c r="T1333" s="140">
        <f>+T1332+T1331</f>
        <v>22746.448</v>
      </c>
      <c r="U1333" s="140"/>
      <c r="V1333" s="141"/>
    </row>
    <row r="1334" spans="1:22" s="43" customFormat="1" x14ac:dyDescent="0.2">
      <c r="A1334" s="138" t="s">
        <v>89</v>
      </c>
      <c r="B1334" s="139"/>
      <c r="C1334" s="139"/>
      <c r="D1334" s="139"/>
      <c r="E1334" s="139"/>
      <c r="F1334" s="139"/>
      <c r="G1334" s="139"/>
      <c r="H1334" s="139"/>
      <c r="I1334" s="139"/>
      <c r="J1334" s="139"/>
      <c r="K1334" s="139"/>
      <c r="L1334" s="139"/>
      <c r="M1334" s="139"/>
      <c r="N1334" s="139"/>
      <c r="O1334" s="139"/>
      <c r="P1334" s="139"/>
      <c r="Q1334" s="139"/>
      <c r="R1334" s="139"/>
      <c r="S1334" s="139"/>
      <c r="T1334" s="140">
        <f>ROUND(T1333*T1302,0)</f>
        <v>45493</v>
      </c>
      <c r="U1334" s="140"/>
      <c r="V1334" s="141"/>
    </row>
    <row r="1335" spans="1:22" s="43" customFormat="1" x14ac:dyDescent="0.2">
      <c r="A1335" s="49"/>
      <c r="B1335" s="29"/>
      <c r="C1335" s="29"/>
      <c r="D1335" s="29"/>
      <c r="E1335" s="29"/>
      <c r="F1335" s="29"/>
      <c r="G1335" s="29"/>
      <c r="H1335" s="29"/>
      <c r="I1335" s="29"/>
      <c r="J1335" s="29"/>
      <c r="K1335" s="29"/>
      <c r="L1335" s="29"/>
      <c r="M1335" s="29"/>
      <c r="N1335" s="29"/>
      <c r="O1335" s="29"/>
      <c r="P1335" s="29"/>
      <c r="Q1335" s="29"/>
      <c r="R1335" s="29"/>
      <c r="S1335" s="29"/>
      <c r="T1335" s="50"/>
      <c r="U1335" s="50"/>
      <c r="V1335" s="51"/>
    </row>
    <row r="1336" spans="1:22" s="34" customFormat="1" ht="43.5" customHeight="1" x14ac:dyDescent="0.25">
      <c r="A1336" s="142" t="s">
        <v>121</v>
      </c>
      <c r="B1336" s="143"/>
      <c r="C1336" s="143"/>
      <c r="D1336" s="143"/>
      <c r="E1336" s="143"/>
      <c r="F1336" s="143"/>
      <c r="G1336" s="143"/>
      <c r="H1336" s="143"/>
      <c r="I1336" s="143"/>
      <c r="J1336" s="143"/>
      <c r="K1336" s="143"/>
      <c r="L1336" s="143"/>
      <c r="M1336" s="143"/>
      <c r="N1336" s="143"/>
      <c r="O1336" s="143"/>
      <c r="P1336" s="143"/>
      <c r="Q1336" s="143"/>
      <c r="R1336" s="143"/>
      <c r="S1336" s="143"/>
      <c r="T1336" s="143"/>
      <c r="U1336" s="143"/>
      <c r="V1336" s="144"/>
    </row>
    <row r="1337" spans="1:22" s="34" customFormat="1" x14ac:dyDescent="0.25">
      <c r="A1337" s="24"/>
      <c r="B1337" s="25"/>
      <c r="C1337" s="25"/>
      <c r="D1337" s="25"/>
      <c r="E1337" s="25"/>
      <c r="F1337" s="25"/>
      <c r="G1337" s="25"/>
      <c r="H1337" s="25"/>
      <c r="I1337" s="25"/>
      <c r="J1337" s="25"/>
      <c r="K1337" s="25"/>
      <c r="L1337" s="25"/>
      <c r="M1337" s="25"/>
      <c r="N1337" s="25"/>
      <c r="O1337" s="25"/>
      <c r="P1337" s="25"/>
      <c r="Q1337" s="25"/>
      <c r="R1337" s="25"/>
      <c r="S1337" s="26"/>
      <c r="T1337" s="27"/>
      <c r="U1337" s="27"/>
      <c r="V1337" s="28"/>
    </row>
    <row r="1338" spans="1:22" s="34" customFormat="1" ht="46.5" customHeight="1" x14ac:dyDescent="0.25">
      <c r="A1338" s="24"/>
      <c r="B1338" s="25"/>
      <c r="C1338" s="25"/>
      <c r="D1338" s="29"/>
      <c r="E1338" s="30" t="s">
        <v>90</v>
      </c>
      <c r="F1338" s="54"/>
      <c r="G1338" s="54"/>
      <c r="H1338" s="54"/>
      <c r="I1338" s="54"/>
      <c r="J1338" s="54"/>
      <c r="K1338" s="54"/>
      <c r="L1338" s="54"/>
      <c r="M1338" s="55"/>
      <c r="N1338" s="25"/>
      <c r="O1338" s="25"/>
      <c r="P1338" s="25"/>
      <c r="Q1338" s="25"/>
      <c r="R1338" s="25"/>
      <c r="S1338" s="26"/>
      <c r="T1338" s="27"/>
      <c r="U1338" s="27"/>
      <c r="V1338" s="28"/>
    </row>
    <row r="1339" spans="1:22" s="34" customFormat="1" x14ac:dyDescent="0.25">
      <c r="A1339" s="24"/>
      <c r="B1339" s="25"/>
      <c r="C1339" s="25"/>
      <c r="D1339" s="25"/>
      <c r="E1339" s="131" t="s">
        <v>105</v>
      </c>
      <c r="F1339" s="131"/>
      <c r="G1339" s="131"/>
      <c r="H1339" s="131"/>
      <c r="I1339" s="131"/>
      <c r="J1339" s="131"/>
      <c r="K1339" s="131"/>
      <c r="L1339" s="131"/>
      <c r="M1339" s="131"/>
      <c r="N1339" s="57"/>
      <c r="O1339" s="57"/>
      <c r="P1339" s="25"/>
      <c r="Q1339" s="25"/>
      <c r="R1339" s="25"/>
      <c r="S1339" s="26"/>
      <c r="T1339" s="27"/>
      <c r="U1339" s="27"/>
      <c r="V1339" s="28"/>
    </row>
    <row r="1340" spans="1:22" s="34" customFormat="1" x14ac:dyDescent="0.25">
      <c r="A1340" s="24"/>
      <c r="B1340" s="25"/>
      <c r="C1340" s="25"/>
      <c r="D1340" s="25"/>
      <c r="E1340" s="131"/>
      <c r="F1340" s="131"/>
      <c r="G1340" s="131"/>
      <c r="H1340" s="131"/>
      <c r="I1340" s="131"/>
      <c r="J1340" s="131"/>
      <c r="K1340" s="131"/>
      <c r="L1340" s="131"/>
      <c r="M1340" s="131"/>
      <c r="N1340" s="57"/>
      <c r="O1340" s="57"/>
      <c r="P1340" s="25"/>
      <c r="Q1340" s="25"/>
      <c r="R1340" s="25"/>
      <c r="S1340" s="26"/>
      <c r="T1340" s="27"/>
      <c r="U1340" s="27"/>
      <c r="V1340" s="28"/>
    </row>
    <row r="1341" spans="1:22" s="34" customFormat="1" ht="14.25" thickBot="1" x14ac:dyDescent="0.3">
      <c r="A1341" s="58"/>
      <c r="B1341" s="59"/>
      <c r="C1341" s="59"/>
      <c r="D1341" s="59"/>
      <c r="E1341" s="59"/>
      <c r="F1341" s="60"/>
      <c r="G1341" s="60"/>
      <c r="H1341" s="60"/>
      <c r="I1341" s="60"/>
      <c r="J1341" s="60"/>
      <c r="K1341" s="60"/>
      <c r="L1341" s="59"/>
      <c r="M1341" s="59"/>
      <c r="N1341" s="59"/>
      <c r="O1341" s="59"/>
      <c r="P1341" s="59"/>
      <c r="Q1341" s="59"/>
      <c r="R1341" s="59"/>
      <c r="S1341" s="59"/>
      <c r="T1341" s="61"/>
      <c r="U1341" s="61"/>
      <c r="V1341" s="62"/>
    </row>
    <row r="1342" spans="1:22" ht="14.25" thickBot="1" x14ac:dyDescent="0.3"/>
    <row r="1343" spans="1:22" ht="12" x14ac:dyDescent="0.2">
      <c r="A1343" s="154"/>
      <c r="B1343" s="155"/>
      <c r="C1343" s="155"/>
      <c r="D1343" s="156"/>
      <c r="E1343" s="163" t="s">
        <v>92</v>
      </c>
      <c r="F1343" s="164"/>
      <c r="G1343" s="164"/>
      <c r="H1343" s="164"/>
      <c r="I1343" s="164"/>
      <c r="J1343" s="164"/>
      <c r="K1343" s="164"/>
      <c r="L1343" s="164"/>
      <c r="M1343" s="164"/>
      <c r="N1343" s="164"/>
      <c r="O1343" s="164"/>
      <c r="P1343" s="164"/>
      <c r="Q1343" s="164"/>
      <c r="R1343" s="164"/>
      <c r="S1343" s="165"/>
      <c r="T1343" s="169" t="s">
        <v>47</v>
      </c>
      <c r="U1343" s="170"/>
      <c r="V1343" s="171"/>
    </row>
    <row r="1344" spans="1:22" ht="27.75" customHeight="1" thickBot="1" x14ac:dyDescent="0.25">
      <c r="A1344" s="157"/>
      <c r="B1344" s="158"/>
      <c r="C1344" s="158"/>
      <c r="D1344" s="159"/>
      <c r="E1344" s="166"/>
      <c r="F1344" s="167"/>
      <c r="G1344" s="167"/>
      <c r="H1344" s="167"/>
      <c r="I1344" s="167"/>
      <c r="J1344" s="167"/>
      <c r="K1344" s="167"/>
      <c r="L1344" s="167"/>
      <c r="M1344" s="167"/>
      <c r="N1344" s="167"/>
      <c r="O1344" s="167"/>
      <c r="P1344" s="167"/>
      <c r="Q1344" s="167"/>
      <c r="R1344" s="167"/>
      <c r="S1344" s="168"/>
      <c r="T1344" s="172"/>
      <c r="U1344" s="173"/>
      <c r="V1344" s="174"/>
    </row>
    <row r="1345" spans="1:22" ht="12.75" thickBot="1" x14ac:dyDescent="0.25">
      <c r="A1345" s="157"/>
      <c r="B1345" s="158"/>
      <c r="C1345" s="158"/>
      <c r="D1345" s="159"/>
      <c r="E1345" s="175"/>
      <c r="F1345" s="176"/>
      <c r="G1345" s="176"/>
      <c r="H1345" s="176"/>
      <c r="I1345" s="176"/>
      <c r="J1345" s="176"/>
      <c r="K1345" s="176"/>
      <c r="L1345" s="176"/>
      <c r="M1345" s="176"/>
      <c r="N1345" s="176"/>
      <c r="O1345" s="176"/>
      <c r="P1345" s="176"/>
      <c r="Q1345" s="176"/>
      <c r="R1345" s="176"/>
      <c r="S1345" s="176"/>
      <c r="T1345" s="176"/>
      <c r="U1345" s="176"/>
      <c r="V1345" s="177"/>
    </row>
    <row r="1346" spans="1:22" ht="12.75" thickBot="1" x14ac:dyDescent="0.25">
      <c r="A1346" s="157"/>
      <c r="B1346" s="158"/>
      <c r="C1346" s="158"/>
      <c r="D1346" s="159"/>
      <c r="E1346" s="178" t="s">
        <v>48</v>
      </c>
      <c r="F1346" s="179"/>
      <c r="G1346" s="179"/>
      <c r="H1346" s="179"/>
      <c r="I1346" s="179"/>
      <c r="J1346" s="179"/>
      <c r="K1346" s="179"/>
      <c r="L1346" s="179"/>
      <c r="M1346" s="179"/>
      <c r="N1346" s="179"/>
      <c r="O1346" s="179"/>
      <c r="P1346" s="179"/>
      <c r="Q1346" s="179"/>
      <c r="R1346" s="179"/>
      <c r="S1346" s="179"/>
      <c r="T1346" s="179"/>
      <c r="U1346" s="179"/>
      <c r="V1346" s="180"/>
    </row>
    <row r="1347" spans="1:22" ht="12.75" thickBot="1" x14ac:dyDescent="0.25">
      <c r="A1347" s="160"/>
      <c r="B1347" s="161"/>
      <c r="C1347" s="161"/>
      <c r="D1347" s="162"/>
      <c r="E1347" s="181"/>
      <c r="F1347" s="182"/>
      <c r="G1347" s="182"/>
      <c r="H1347" s="182"/>
      <c r="I1347" s="182"/>
      <c r="J1347" s="182"/>
      <c r="K1347" s="182"/>
      <c r="L1347" s="182"/>
      <c r="M1347" s="182"/>
      <c r="N1347" s="182"/>
      <c r="O1347" s="182"/>
      <c r="P1347" s="182"/>
      <c r="Q1347" s="182"/>
      <c r="R1347" s="182"/>
      <c r="S1347" s="182"/>
      <c r="T1347" s="182"/>
      <c r="U1347" s="182"/>
      <c r="V1347" s="183"/>
    </row>
    <row r="1348" spans="1:22" ht="12" x14ac:dyDescent="0.2">
      <c r="A1348" s="211" t="s">
        <v>49</v>
      </c>
      <c r="B1348" s="212"/>
      <c r="C1348" s="212"/>
      <c r="D1348" s="212"/>
      <c r="E1348" s="212"/>
      <c r="F1348" s="212"/>
      <c r="G1348" s="212"/>
      <c r="H1348" s="212"/>
      <c r="I1348" s="212"/>
      <c r="J1348" s="212"/>
      <c r="K1348" s="212"/>
      <c r="L1348" s="212"/>
      <c r="M1348" s="212"/>
      <c r="N1348" s="212"/>
      <c r="O1348" s="212"/>
      <c r="P1348" s="212"/>
      <c r="Q1348" s="212"/>
      <c r="R1348" s="212"/>
      <c r="S1348" s="212"/>
      <c r="T1348" s="212"/>
      <c r="U1348" s="212"/>
      <c r="V1348" s="213"/>
    </row>
    <row r="1349" spans="1:22" ht="12" x14ac:dyDescent="0.2">
      <c r="A1349" s="184" t="s">
        <v>50</v>
      </c>
      <c r="B1349" s="185"/>
      <c r="C1349" s="185"/>
      <c r="D1349" s="185"/>
      <c r="E1349" s="36" t="s">
        <v>51</v>
      </c>
      <c r="F1349" s="37"/>
      <c r="G1349" s="37"/>
      <c r="H1349" s="37"/>
      <c r="I1349" s="37"/>
      <c r="J1349" s="186" t="s">
        <v>52</v>
      </c>
      <c r="K1349" s="186"/>
      <c r="L1349" s="186"/>
      <c r="M1349" s="186"/>
      <c r="N1349" s="186"/>
      <c r="O1349" s="186"/>
      <c r="P1349" s="186" t="s">
        <v>53</v>
      </c>
      <c r="Q1349" s="186"/>
      <c r="R1349" s="186"/>
      <c r="S1349" s="186"/>
      <c r="T1349" s="186"/>
      <c r="U1349" s="186"/>
      <c r="V1349" s="187"/>
    </row>
    <row r="1350" spans="1:22" ht="12" x14ac:dyDescent="0.2">
      <c r="A1350" s="188" t="s">
        <v>54</v>
      </c>
      <c r="B1350" s="189"/>
      <c r="C1350" s="189"/>
      <c r="D1350" s="190"/>
      <c r="E1350" s="191" t="s">
        <v>24</v>
      </c>
      <c r="F1350" s="191"/>
      <c r="G1350" s="191"/>
      <c r="H1350" s="191"/>
      <c r="I1350" s="191"/>
      <c r="J1350" s="191"/>
      <c r="K1350" s="191"/>
      <c r="L1350" s="191"/>
      <c r="M1350" s="191"/>
      <c r="N1350" s="191"/>
      <c r="O1350" s="191"/>
      <c r="P1350" s="191"/>
      <c r="Q1350" s="191"/>
      <c r="R1350" s="191"/>
      <c r="S1350" s="191"/>
      <c r="T1350" s="191"/>
      <c r="U1350" s="191"/>
      <c r="V1350" s="192"/>
    </row>
    <row r="1351" spans="1:22" ht="12" x14ac:dyDescent="0.2">
      <c r="A1351" s="193" t="s">
        <v>55</v>
      </c>
      <c r="B1351" s="194"/>
      <c r="C1351" s="194"/>
      <c r="D1351" s="194"/>
      <c r="E1351" s="195"/>
      <c r="F1351" s="195"/>
      <c r="G1351" s="195"/>
      <c r="H1351" s="195"/>
      <c r="I1351" s="195"/>
      <c r="J1351" s="195"/>
      <c r="K1351" s="195"/>
      <c r="L1351" s="195"/>
      <c r="M1351" s="195"/>
      <c r="N1351" s="195"/>
      <c r="O1351" s="195"/>
      <c r="P1351" s="195"/>
      <c r="Q1351" s="195"/>
      <c r="R1351" s="195"/>
      <c r="S1351" s="195"/>
      <c r="T1351" s="195"/>
      <c r="U1351" s="195"/>
      <c r="V1351" s="196"/>
    </row>
    <row r="1352" spans="1:22" ht="12" x14ac:dyDescent="0.2">
      <c r="A1352" s="193" t="s">
        <v>56</v>
      </c>
      <c r="B1352" s="194"/>
      <c r="C1352" s="194"/>
      <c r="D1352" s="194"/>
      <c r="E1352" s="195"/>
      <c r="F1352" s="195"/>
      <c r="G1352" s="195"/>
      <c r="H1352" s="195"/>
      <c r="I1352" s="195"/>
      <c r="J1352" s="195"/>
      <c r="K1352" s="195"/>
      <c r="L1352" s="195"/>
      <c r="M1352" s="195"/>
      <c r="N1352" s="195"/>
      <c r="O1352" s="195"/>
      <c r="P1352" s="195"/>
      <c r="Q1352" s="195"/>
      <c r="R1352" s="195"/>
      <c r="S1352" s="195"/>
      <c r="T1352" s="195"/>
      <c r="U1352" s="195"/>
      <c r="V1352" s="196"/>
    </row>
    <row r="1353" spans="1:22" ht="12" x14ac:dyDescent="0.2">
      <c r="A1353" s="193" t="s">
        <v>57</v>
      </c>
      <c r="B1353" s="194"/>
      <c r="C1353" s="194"/>
      <c r="D1353" s="194"/>
      <c r="E1353" s="195"/>
      <c r="F1353" s="195"/>
      <c r="G1353" s="195"/>
      <c r="H1353" s="195"/>
      <c r="I1353" s="195"/>
      <c r="J1353" s="195"/>
      <c r="K1353" s="195"/>
      <c r="L1353" s="195"/>
      <c r="M1353" s="195"/>
      <c r="N1353" s="195"/>
      <c r="O1353" s="195"/>
      <c r="P1353" s="195"/>
      <c r="Q1353" s="195"/>
      <c r="R1353" s="195"/>
      <c r="S1353" s="195"/>
      <c r="T1353" s="195"/>
      <c r="U1353" s="195"/>
      <c r="V1353" s="196"/>
    </row>
    <row r="1354" spans="1:22" ht="12" x14ac:dyDescent="0.2">
      <c r="A1354" s="38"/>
      <c r="B1354" s="39"/>
      <c r="C1354" s="39"/>
      <c r="D1354" s="40"/>
      <c r="E1354" s="40"/>
      <c r="F1354" s="40"/>
      <c r="G1354" s="40"/>
      <c r="H1354" s="40"/>
      <c r="I1354" s="40"/>
      <c r="J1354" s="40"/>
      <c r="K1354" s="40"/>
      <c r="L1354" s="40"/>
      <c r="M1354" s="40"/>
      <c r="N1354" s="40"/>
      <c r="O1354" s="40"/>
      <c r="P1354" s="40"/>
      <c r="Q1354" s="40"/>
      <c r="R1354" s="40"/>
      <c r="S1354" s="40"/>
      <c r="T1354" s="27"/>
      <c r="U1354" s="27"/>
      <c r="V1354" s="28"/>
    </row>
    <row r="1355" spans="1:22" ht="12" x14ac:dyDescent="0.2">
      <c r="A1355" s="150" t="s">
        <v>58</v>
      </c>
      <c r="B1355" s="151"/>
      <c r="C1355" s="151"/>
      <c r="D1355" s="151"/>
      <c r="E1355" s="151"/>
      <c r="F1355" s="151"/>
      <c r="G1355" s="151"/>
      <c r="H1355" s="151"/>
      <c r="I1355" s="151"/>
      <c r="J1355" s="151"/>
      <c r="K1355" s="151"/>
      <c r="L1355" s="151"/>
      <c r="M1355" s="151"/>
      <c r="N1355" s="151"/>
      <c r="O1355" s="151"/>
      <c r="P1355" s="151"/>
      <c r="Q1355" s="151"/>
      <c r="R1355" s="151"/>
      <c r="S1355" s="151"/>
      <c r="T1355" s="151"/>
      <c r="U1355" s="151"/>
      <c r="V1355" s="197"/>
    </row>
    <row r="1356" spans="1:22" ht="12" x14ac:dyDescent="0.2">
      <c r="A1356" s="198" t="s">
        <v>59</v>
      </c>
      <c r="B1356" s="199"/>
      <c r="C1356" s="199" t="s">
        <v>60</v>
      </c>
      <c r="D1356" s="199"/>
      <c r="E1356" s="199"/>
      <c r="F1356" s="199"/>
      <c r="G1356" s="199"/>
      <c r="H1356" s="199"/>
      <c r="I1356" s="199"/>
      <c r="J1356" s="199"/>
      <c r="K1356" s="199"/>
      <c r="L1356" s="199"/>
      <c r="M1356" s="199"/>
      <c r="N1356" s="199"/>
      <c r="O1356" s="199"/>
      <c r="P1356" s="199"/>
      <c r="Q1356" s="199"/>
      <c r="R1356" s="199" t="s">
        <v>61</v>
      </c>
      <c r="S1356" s="199"/>
      <c r="T1356" s="200" t="s">
        <v>62</v>
      </c>
      <c r="U1356" s="200"/>
      <c r="V1356" s="201"/>
    </row>
    <row r="1357" spans="1:22" ht="40.5" customHeight="1" x14ac:dyDescent="0.2">
      <c r="A1357" s="202">
        <v>9.3000000000000007</v>
      </c>
      <c r="B1357" s="203"/>
      <c r="C1357" s="204" t="s">
        <v>229</v>
      </c>
      <c r="D1357" s="205"/>
      <c r="E1357" s="205"/>
      <c r="F1357" s="205"/>
      <c r="G1357" s="205"/>
      <c r="H1357" s="205"/>
      <c r="I1357" s="205"/>
      <c r="J1357" s="205"/>
      <c r="K1357" s="205"/>
      <c r="L1357" s="205"/>
      <c r="M1357" s="205"/>
      <c r="N1357" s="205"/>
      <c r="O1357" s="205"/>
      <c r="P1357" s="205"/>
      <c r="Q1357" s="205"/>
      <c r="R1357" s="205" t="s">
        <v>6</v>
      </c>
      <c r="S1357" s="205"/>
      <c r="T1357" s="206">
        <f>+'OFERTA ECONOMICA'!C114</f>
        <v>66.510000000000005</v>
      </c>
      <c r="U1357" s="206"/>
      <c r="V1357" s="207"/>
    </row>
    <row r="1358" spans="1:22" ht="12" x14ac:dyDescent="0.2">
      <c r="A1358" s="41"/>
      <c r="B1358" s="40"/>
      <c r="C1358" s="40"/>
      <c r="D1358" s="40"/>
      <c r="E1358" s="40"/>
      <c r="F1358" s="40"/>
      <c r="G1358" s="40"/>
      <c r="H1358" s="40"/>
      <c r="I1358" s="40"/>
      <c r="J1358" s="40"/>
      <c r="K1358" s="40"/>
      <c r="L1358" s="40"/>
      <c r="M1358" s="40"/>
      <c r="N1358" s="40"/>
      <c r="O1358" s="40"/>
      <c r="P1358" s="40"/>
      <c r="Q1358" s="40"/>
      <c r="R1358" s="40"/>
      <c r="S1358" s="40"/>
      <c r="T1358" s="27"/>
      <c r="U1358" s="27"/>
      <c r="V1358" s="28"/>
    </row>
    <row r="1359" spans="1:22" ht="12" x14ac:dyDescent="0.2">
      <c r="A1359" s="145" t="s">
        <v>64</v>
      </c>
      <c r="B1359" s="146"/>
      <c r="C1359" s="146"/>
      <c r="D1359" s="146"/>
      <c r="E1359" s="146"/>
      <c r="F1359" s="146"/>
      <c r="G1359" s="146"/>
      <c r="H1359" s="146"/>
      <c r="I1359" s="146"/>
      <c r="J1359" s="146"/>
      <c r="K1359" s="146"/>
      <c r="L1359" s="146"/>
      <c r="M1359" s="146"/>
      <c r="N1359" s="146"/>
      <c r="O1359" s="146"/>
      <c r="P1359" s="146"/>
      <c r="Q1359" s="146"/>
      <c r="R1359" s="146"/>
      <c r="S1359" s="146"/>
      <c r="T1359" s="146"/>
      <c r="U1359" s="146"/>
      <c r="V1359" s="147"/>
    </row>
    <row r="1360" spans="1:22" ht="12" x14ac:dyDescent="0.2">
      <c r="A1360" s="132" t="s">
        <v>60</v>
      </c>
      <c r="B1360" s="133"/>
      <c r="C1360" s="133"/>
      <c r="D1360" s="133"/>
      <c r="E1360" s="133"/>
      <c r="F1360" s="133"/>
      <c r="G1360" s="133"/>
      <c r="H1360" s="133" t="s">
        <v>65</v>
      </c>
      <c r="I1360" s="133"/>
      <c r="J1360" s="133"/>
      <c r="K1360" s="133" t="s">
        <v>66</v>
      </c>
      <c r="L1360" s="133"/>
      <c r="M1360" s="133"/>
      <c r="N1360" s="133"/>
      <c r="O1360" s="133" t="s">
        <v>67</v>
      </c>
      <c r="P1360" s="133"/>
      <c r="Q1360" s="133"/>
      <c r="R1360" s="133" t="s">
        <v>68</v>
      </c>
      <c r="S1360" s="133"/>
      <c r="T1360" s="134" t="s">
        <v>69</v>
      </c>
      <c r="U1360" s="134"/>
      <c r="V1360" s="135"/>
    </row>
    <row r="1361" spans="1:22" ht="12" x14ac:dyDescent="0.2">
      <c r="A1361" s="132"/>
      <c r="B1361" s="133"/>
      <c r="C1361" s="133"/>
      <c r="D1361" s="133"/>
      <c r="E1361" s="133"/>
      <c r="F1361" s="133"/>
      <c r="G1361" s="133"/>
      <c r="H1361" s="133"/>
      <c r="I1361" s="133"/>
      <c r="J1361" s="133"/>
      <c r="K1361" s="133"/>
      <c r="L1361" s="133"/>
      <c r="M1361" s="133"/>
      <c r="N1361" s="133"/>
      <c r="O1361" s="153"/>
      <c r="P1361" s="153"/>
      <c r="Q1361" s="153"/>
      <c r="R1361" s="133"/>
      <c r="S1361" s="133"/>
      <c r="T1361" s="134"/>
      <c r="U1361" s="134"/>
      <c r="V1361" s="135"/>
    </row>
    <row r="1362" spans="1:22" ht="12" x14ac:dyDescent="0.2">
      <c r="A1362" s="132" t="s">
        <v>70</v>
      </c>
      <c r="B1362" s="133"/>
      <c r="C1362" s="133"/>
      <c r="D1362" s="133"/>
      <c r="E1362" s="133"/>
      <c r="F1362" s="133"/>
      <c r="G1362" s="133"/>
      <c r="H1362" s="133"/>
      <c r="I1362" s="133"/>
      <c r="J1362" s="133"/>
      <c r="K1362" s="133"/>
      <c r="L1362" s="133"/>
      <c r="M1362" s="133"/>
      <c r="N1362" s="133"/>
      <c r="O1362" s="153"/>
      <c r="P1362" s="153"/>
      <c r="Q1362" s="153"/>
      <c r="R1362" s="209">
        <v>0.03</v>
      </c>
      <c r="S1362" s="210"/>
      <c r="T1362" s="134">
        <f>+R1362*T1391</f>
        <v>1781.2169999999996</v>
      </c>
      <c r="U1362" s="134"/>
      <c r="V1362" s="135"/>
    </row>
    <row r="1363" spans="1:22" ht="12" x14ac:dyDescent="0.2">
      <c r="A1363" s="132"/>
      <c r="B1363" s="133"/>
      <c r="C1363" s="133"/>
      <c r="D1363" s="133"/>
      <c r="E1363" s="133"/>
      <c r="F1363" s="133"/>
      <c r="G1363" s="133"/>
      <c r="H1363" s="133"/>
      <c r="I1363" s="133"/>
      <c r="J1363" s="133"/>
      <c r="K1363" s="133"/>
      <c r="L1363" s="133"/>
      <c r="M1363" s="133"/>
      <c r="N1363" s="133"/>
      <c r="O1363" s="133"/>
      <c r="P1363" s="133"/>
      <c r="Q1363" s="133"/>
      <c r="R1363" s="133"/>
      <c r="S1363" s="133"/>
      <c r="T1363" s="134"/>
      <c r="U1363" s="134"/>
      <c r="V1363" s="135"/>
    </row>
    <row r="1364" spans="1:22" ht="12" x14ac:dyDescent="0.2">
      <c r="A1364" s="136" t="s">
        <v>71</v>
      </c>
      <c r="B1364" s="137"/>
      <c r="C1364" s="137"/>
      <c r="D1364" s="137"/>
      <c r="E1364" s="137"/>
      <c r="F1364" s="137"/>
      <c r="G1364" s="137"/>
      <c r="H1364" s="137"/>
      <c r="I1364" s="137"/>
      <c r="J1364" s="137"/>
      <c r="K1364" s="137"/>
      <c r="L1364" s="137"/>
      <c r="M1364" s="137"/>
      <c r="N1364" s="137"/>
      <c r="O1364" s="137"/>
      <c r="P1364" s="137"/>
      <c r="Q1364" s="137"/>
      <c r="R1364" s="137"/>
      <c r="S1364" s="137"/>
      <c r="T1364" s="134">
        <f>+T1362+T1361</f>
        <v>1781.2169999999996</v>
      </c>
      <c r="U1364" s="134"/>
      <c r="V1364" s="135"/>
    </row>
    <row r="1365" spans="1:22" ht="12" x14ac:dyDescent="0.2">
      <c r="A1365" s="19"/>
      <c r="B1365" s="20"/>
      <c r="C1365" s="20"/>
      <c r="D1365" s="20"/>
      <c r="E1365" s="20"/>
      <c r="F1365" s="20"/>
      <c r="G1365" s="20"/>
      <c r="H1365" s="20"/>
      <c r="I1365" s="20"/>
      <c r="J1365" s="20"/>
      <c r="K1365" s="20"/>
      <c r="L1365" s="20"/>
      <c r="M1365" s="20"/>
      <c r="N1365" s="20"/>
      <c r="O1365" s="20"/>
      <c r="P1365" s="20"/>
      <c r="Q1365" s="20"/>
      <c r="R1365" s="20"/>
      <c r="S1365" s="21"/>
      <c r="T1365" s="22"/>
      <c r="U1365" s="22"/>
      <c r="V1365" s="23"/>
    </row>
    <row r="1366" spans="1:22" ht="12" x14ac:dyDescent="0.2">
      <c r="A1366" s="145" t="s">
        <v>72</v>
      </c>
      <c r="B1366" s="146"/>
      <c r="C1366" s="146"/>
      <c r="D1366" s="146"/>
      <c r="E1366" s="146"/>
      <c r="F1366" s="146"/>
      <c r="G1366" s="146"/>
      <c r="H1366" s="146"/>
      <c r="I1366" s="146"/>
      <c r="J1366" s="146"/>
      <c r="K1366" s="146"/>
      <c r="L1366" s="146"/>
      <c r="M1366" s="146"/>
      <c r="N1366" s="146"/>
      <c r="O1366" s="146"/>
      <c r="P1366" s="146"/>
      <c r="Q1366" s="146"/>
      <c r="R1366" s="146"/>
      <c r="S1366" s="146"/>
      <c r="T1366" s="146"/>
      <c r="U1366" s="146"/>
      <c r="V1366" s="147"/>
    </row>
    <row r="1367" spans="1:22" ht="12" x14ac:dyDescent="0.2">
      <c r="A1367" s="132" t="s">
        <v>60</v>
      </c>
      <c r="B1367" s="133"/>
      <c r="C1367" s="133"/>
      <c r="D1367" s="133"/>
      <c r="E1367" s="133"/>
      <c r="F1367" s="133"/>
      <c r="G1367" s="133"/>
      <c r="H1367" s="133"/>
      <c r="I1367" s="133"/>
      <c r="J1367" s="133"/>
      <c r="K1367" s="133"/>
      <c r="L1367" s="133"/>
      <c r="M1367" s="133" t="s">
        <v>61</v>
      </c>
      <c r="N1367" s="133"/>
      <c r="O1367" s="133" t="s">
        <v>62</v>
      </c>
      <c r="P1367" s="133"/>
      <c r="Q1367" s="133" t="s">
        <v>73</v>
      </c>
      <c r="R1367" s="133"/>
      <c r="S1367" s="133"/>
      <c r="T1367" s="134" t="s">
        <v>74</v>
      </c>
      <c r="U1367" s="134"/>
      <c r="V1367" s="135"/>
    </row>
    <row r="1368" spans="1:22" ht="12" x14ac:dyDescent="0.2">
      <c r="A1368" s="132" t="s">
        <v>216</v>
      </c>
      <c r="B1368" s="133"/>
      <c r="C1368" s="133"/>
      <c r="D1368" s="133"/>
      <c r="E1368" s="133"/>
      <c r="F1368" s="133"/>
      <c r="G1368" s="133"/>
      <c r="H1368" s="133"/>
      <c r="I1368" s="133"/>
      <c r="J1368" s="133"/>
      <c r="K1368" s="133"/>
      <c r="L1368" s="133"/>
      <c r="M1368" s="133" t="s">
        <v>106</v>
      </c>
      <c r="N1368" s="133"/>
      <c r="O1368" s="133">
        <v>0.35</v>
      </c>
      <c r="P1368" s="133"/>
      <c r="Q1368" s="134">
        <f>1559.21/0.35</f>
        <v>4454.885714285715</v>
      </c>
      <c r="R1368" s="134"/>
      <c r="S1368" s="134"/>
      <c r="T1368" s="134">
        <f t="shared" ref="T1368:T1379" si="3">+Q1368*O1368</f>
        <v>1559.2100000000003</v>
      </c>
      <c r="U1368" s="134"/>
      <c r="V1368" s="135"/>
    </row>
    <row r="1369" spans="1:22" ht="12" x14ac:dyDescent="0.2">
      <c r="A1369" s="132" t="s">
        <v>217</v>
      </c>
      <c r="B1369" s="133"/>
      <c r="C1369" s="133"/>
      <c r="D1369" s="133"/>
      <c r="E1369" s="133"/>
      <c r="F1369" s="133"/>
      <c r="G1369" s="133"/>
      <c r="H1369" s="133"/>
      <c r="I1369" s="133"/>
      <c r="J1369" s="133"/>
      <c r="K1369" s="133"/>
      <c r="L1369" s="133"/>
      <c r="M1369" s="133" t="s">
        <v>106</v>
      </c>
      <c r="N1369" s="133"/>
      <c r="O1369" s="133">
        <v>1.61</v>
      </c>
      <c r="P1369" s="133"/>
      <c r="Q1369" s="134">
        <f>629.59/1.61</f>
        <v>391.0496894409938</v>
      </c>
      <c r="R1369" s="134"/>
      <c r="S1369" s="134"/>
      <c r="T1369" s="134">
        <f t="shared" si="3"/>
        <v>629.59</v>
      </c>
      <c r="U1369" s="134"/>
      <c r="V1369" s="135"/>
    </row>
    <row r="1370" spans="1:22" ht="12" x14ac:dyDescent="0.2">
      <c r="A1370" s="132" t="s">
        <v>218</v>
      </c>
      <c r="B1370" s="133"/>
      <c r="C1370" s="133"/>
      <c r="D1370" s="133"/>
      <c r="E1370" s="133"/>
      <c r="F1370" s="133"/>
      <c r="G1370" s="133"/>
      <c r="H1370" s="133"/>
      <c r="I1370" s="133"/>
      <c r="J1370" s="133"/>
      <c r="K1370" s="133"/>
      <c r="L1370" s="133"/>
      <c r="M1370" s="133" t="s">
        <v>228</v>
      </c>
      <c r="N1370" s="133"/>
      <c r="O1370" s="133">
        <v>7.0000000000000007E-2</v>
      </c>
      <c r="P1370" s="133"/>
      <c r="Q1370" s="134">
        <f>602/0.07</f>
        <v>8600</v>
      </c>
      <c r="R1370" s="134"/>
      <c r="S1370" s="134"/>
      <c r="T1370" s="134">
        <f t="shared" si="3"/>
        <v>602.00000000000011</v>
      </c>
      <c r="U1370" s="134"/>
      <c r="V1370" s="135"/>
    </row>
    <row r="1371" spans="1:22" ht="12" x14ac:dyDescent="0.2">
      <c r="A1371" s="132" t="s">
        <v>219</v>
      </c>
      <c r="B1371" s="133"/>
      <c r="C1371" s="133"/>
      <c r="D1371" s="133"/>
      <c r="E1371" s="133"/>
      <c r="F1371" s="133"/>
      <c r="G1371" s="133"/>
      <c r="H1371" s="133"/>
      <c r="I1371" s="133"/>
      <c r="J1371" s="133"/>
      <c r="K1371" s="133"/>
      <c r="L1371" s="133"/>
      <c r="M1371" s="133" t="s">
        <v>227</v>
      </c>
      <c r="N1371" s="133"/>
      <c r="O1371" s="133">
        <v>7.0000000000000007E-2</v>
      </c>
      <c r="P1371" s="133"/>
      <c r="Q1371" s="134">
        <f>318.43/O1371</f>
        <v>4549</v>
      </c>
      <c r="R1371" s="134"/>
      <c r="S1371" s="134"/>
      <c r="T1371" s="134">
        <f t="shared" si="3"/>
        <v>318.43</v>
      </c>
      <c r="U1371" s="134"/>
      <c r="V1371" s="135"/>
    </row>
    <row r="1372" spans="1:22" ht="12" x14ac:dyDescent="0.2">
      <c r="A1372" s="132" t="s">
        <v>220</v>
      </c>
      <c r="B1372" s="133"/>
      <c r="C1372" s="133"/>
      <c r="D1372" s="133"/>
      <c r="E1372" s="133"/>
      <c r="F1372" s="133"/>
      <c r="G1372" s="133"/>
      <c r="H1372" s="133"/>
      <c r="I1372" s="133"/>
      <c r="J1372" s="133"/>
      <c r="K1372" s="133"/>
      <c r="L1372" s="133"/>
      <c r="M1372" s="133" t="s">
        <v>106</v>
      </c>
      <c r="N1372" s="133"/>
      <c r="O1372" s="133">
        <v>0.42</v>
      </c>
      <c r="P1372" s="133"/>
      <c r="Q1372" s="134">
        <f>432.21/0.42</f>
        <v>1029.0714285714287</v>
      </c>
      <c r="R1372" s="134"/>
      <c r="S1372" s="134"/>
      <c r="T1372" s="134">
        <f t="shared" si="3"/>
        <v>432.21000000000004</v>
      </c>
      <c r="U1372" s="134"/>
      <c r="V1372" s="135"/>
    </row>
    <row r="1373" spans="1:22" ht="12" x14ac:dyDescent="0.2">
      <c r="A1373" s="132" t="s">
        <v>221</v>
      </c>
      <c r="B1373" s="133"/>
      <c r="C1373" s="133"/>
      <c r="D1373" s="133"/>
      <c r="E1373" s="133"/>
      <c r="F1373" s="133"/>
      <c r="G1373" s="133"/>
      <c r="H1373" s="133"/>
      <c r="I1373" s="133"/>
      <c r="J1373" s="133"/>
      <c r="K1373" s="133"/>
      <c r="L1373" s="133"/>
      <c r="M1373" s="133" t="s">
        <v>106</v>
      </c>
      <c r="N1373" s="133"/>
      <c r="O1373" s="133">
        <v>0.09</v>
      </c>
      <c r="P1373" s="133"/>
      <c r="Q1373" s="134">
        <f>3148.98/0.09</f>
        <v>34988.666666666672</v>
      </c>
      <c r="R1373" s="134"/>
      <c r="S1373" s="134"/>
      <c r="T1373" s="134">
        <f t="shared" si="3"/>
        <v>3148.9800000000005</v>
      </c>
      <c r="U1373" s="134"/>
      <c r="V1373" s="135"/>
    </row>
    <row r="1374" spans="1:22" ht="12" x14ac:dyDescent="0.2">
      <c r="A1374" s="132" t="s">
        <v>222</v>
      </c>
      <c r="B1374" s="133"/>
      <c r="C1374" s="133"/>
      <c r="D1374" s="133"/>
      <c r="E1374" s="133"/>
      <c r="F1374" s="133"/>
      <c r="G1374" s="133"/>
      <c r="H1374" s="133"/>
      <c r="I1374" s="133"/>
      <c r="J1374" s="133"/>
      <c r="K1374" s="133"/>
      <c r="L1374" s="133"/>
      <c r="M1374" s="133" t="s">
        <v>106</v>
      </c>
      <c r="N1374" s="133"/>
      <c r="O1374" s="133">
        <v>0.71</v>
      </c>
      <c r="P1374" s="133"/>
      <c r="Q1374" s="134">
        <f>3307.63/0.71</f>
        <v>4658.6338028169021</v>
      </c>
      <c r="R1374" s="134"/>
      <c r="S1374" s="134"/>
      <c r="T1374" s="134">
        <f t="shared" si="3"/>
        <v>3307.63</v>
      </c>
      <c r="U1374" s="134"/>
      <c r="V1374" s="135"/>
    </row>
    <row r="1375" spans="1:22" ht="12" x14ac:dyDescent="0.2">
      <c r="A1375" s="132" t="s">
        <v>223</v>
      </c>
      <c r="B1375" s="133"/>
      <c r="C1375" s="133"/>
      <c r="D1375" s="133"/>
      <c r="E1375" s="133"/>
      <c r="F1375" s="133"/>
      <c r="G1375" s="133"/>
      <c r="H1375" s="133"/>
      <c r="I1375" s="133"/>
      <c r="J1375" s="133"/>
      <c r="K1375" s="133"/>
      <c r="L1375" s="133"/>
      <c r="M1375" s="133" t="s">
        <v>106</v>
      </c>
      <c r="N1375" s="133"/>
      <c r="O1375" s="133">
        <v>0.71</v>
      </c>
      <c r="P1375" s="133"/>
      <c r="Q1375" s="134">
        <f>15708.88/0.71</f>
        <v>22125.183098591548</v>
      </c>
      <c r="R1375" s="134"/>
      <c r="S1375" s="134"/>
      <c r="T1375" s="134">
        <f t="shared" si="3"/>
        <v>15708.879999999997</v>
      </c>
      <c r="U1375" s="134"/>
      <c r="V1375" s="135"/>
    </row>
    <row r="1376" spans="1:22" ht="12" x14ac:dyDescent="0.2">
      <c r="A1376" s="132" t="s">
        <v>224</v>
      </c>
      <c r="B1376" s="133"/>
      <c r="C1376" s="133"/>
      <c r="D1376" s="133"/>
      <c r="E1376" s="133"/>
      <c r="F1376" s="133"/>
      <c r="G1376" s="133"/>
      <c r="H1376" s="133"/>
      <c r="I1376" s="133"/>
      <c r="J1376" s="133"/>
      <c r="K1376" s="133"/>
      <c r="L1376" s="133"/>
      <c r="M1376" s="133" t="s">
        <v>106</v>
      </c>
      <c r="N1376" s="133"/>
      <c r="O1376" s="133">
        <v>2.82</v>
      </c>
      <c r="P1376" s="133"/>
      <c r="Q1376" s="134">
        <f>279.18/2.82</f>
        <v>99.000000000000014</v>
      </c>
      <c r="R1376" s="134"/>
      <c r="S1376" s="134"/>
      <c r="T1376" s="134">
        <f t="shared" si="3"/>
        <v>279.18</v>
      </c>
      <c r="U1376" s="134"/>
      <c r="V1376" s="135"/>
    </row>
    <row r="1377" spans="1:22" ht="12" x14ac:dyDescent="0.2">
      <c r="A1377" s="132" t="s">
        <v>225</v>
      </c>
      <c r="B1377" s="133"/>
      <c r="C1377" s="133"/>
      <c r="D1377" s="133"/>
      <c r="E1377" s="133"/>
      <c r="F1377" s="133"/>
      <c r="G1377" s="133"/>
      <c r="H1377" s="133"/>
      <c r="I1377" s="133"/>
      <c r="J1377" s="133"/>
      <c r="K1377" s="133"/>
      <c r="L1377" s="133"/>
      <c r="M1377" s="133" t="s">
        <v>106</v>
      </c>
      <c r="N1377" s="133"/>
      <c r="O1377" s="133">
        <v>27.22</v>
      </c>
      <c r="P1377" s="133"/>
      <c r="Q1377" s="134">
        <f>588.22/27.22</f>
        <v>21.609845701689935</v>
      </c>
      <c r="R1377" s="134"/>
      <c r="S1377" s="134"/>
      <c r="T1377" s="134">
        <f t="shared" si="3"/>
        <v>588.22</v>
      </c>
      <c r="U1377" s="134"/>
      <c r="V1377" s="135"/>
    </row>
    <row r="1378" spans="1:22" ht="12" x14ac:dyDescent="0.2">
      <c r="A1378" s="132" t="s">
        <v>232</v>
      </c>
      <c r="B1378" s="133"/>
      <c r="C1378" s="133"/>
      <c r="D1378" s="133"/>
      <c r="E1378" s="133"/>
      <c r="F1378" s="133"/>
      <c r="G1378" s="133"/>
      <c r="H1378" s="133"/>
      <c r="I1378" s="133"/>
      <c r="J1378" s="133"/>
      <c r="K1378" s="133"/>
      <c r="L1378" s="133"/>
      <c r="M1378" s="133" t="s">
        <v>6</v>
      </c>
      <c r="N1378" s="133"/>
      <c r="O1378" s="133">
        <v>1.05</v>
      </c>
      <c r="P1378" s="133"/>
      <c r="Q1378" s="134">
        <v>12012</v>
      </c>
      <c r="R1378" s="134"/>
      <c r="S1378" s="134"/>
      <c r="T1378" s="134">
        <f t="shared" si="3"/>
        <v>12612.6</v>
      </c>
      <c r="U1378" s="134"/>
      <c r="V1378" s="135"/>
    </row>
    <row r="1379" spans="1:22" ht="12" x14ac:dyDescent="0.2">
      <c r="A1379" s="150" t="s">
        <v>200</v>
      </c>
      <c r="B1379" s="151"/>
      <c r="C1379" s="151"/>
      <c r="D1379" s="151"/>
      <c r="E1379" s="151"/>
      <c r="F1379" s="151"/>
      <c r="G1379" s="151"/>
      <c r="H1379" s="151"/>
      <c r="I1379" s="151"/>
      <c r="J1379" s="151"/>
      <c r="K1379" s="151"/>
      <c r="L1379" s="152"/>
      <c r="M1379" s="208" t="s">
        <v>117</v>
      </c>
      <c r="N1379" s="152"/>
      <c r="O1379" s="208">
        <f>1/25</f>
        <v>0.04</v>
      </c>
      <c r="P1379" s="152"/>
      <c r="Q1379" s="134">
        <f>719900/5</f>
        <v>143980</v>
      </c>
      <c r="R1379" s="134"/>
      <c r="S1379" s="134"/>
      <c r="T1379" s="134">
        <f t="shared" si="3"/>
        <v>5759.2</v>
      </c>
      <c r="U1379" s="134"/>
      <c r="V1379" s="135"/>
    </row>
    <row r="1380" spans="1:22" ht="12" x14ac:dyDescent="0.2">
      <c r="A1380" s="136" t="s">
        <v>71</v>
      </c>
      <c r="B1380" s="137"/>
      <c r="C1380" s="137"/>
      <c r="D1380" s="137"/>
      <c r="E1380" s="137"/>
      <c r="F1380" s="137"/>
      <c r="G1380" s="137"/>
      <c r="H1380" s="137"/>
      <c r="I1380" s="137"/>
      <c r="J1380" s="137"/>
      <c r="K1380" s="137"/>
      <c r="L1380" s="137"/>
      <c r="M1380" s="137"/>
      <c r="N1380" s="137"/>
      <c r="O1380" s="137"/>
      <c r="P1380" s="137"/>
      <c r="Q1380" s="137"/>
      <c r="R1380" s="137"/>
      <c r="S1380" s="137"/>
      <c r="T1380" s="134">
        <f>+SUM(T1368:V1379)</f>
        <v>44946.13</v>
      </c>
      <c r="U1380" s="134"/>
      <c r="V1380" s="135"/>
    </row>
    <row r="1381" spans="1:22" ht="12" x14ac:dyDescent="0.2">
      <c r="A1381" s="19"/>
      <c r="B1381" s="20"/>
      <c r="C1381" s="20"/>
      <c r="D1381" s="20"/>
      <c r="E1381" s="20"/>
      <c r="F1381" s="20"/>
      <c r="G1381" s="20"/>
      <c r="H1381" s="20"/>
      <c r="I1381" s="20"/>
      <c r="J1381" s="20"/>
      <c r="K1381" s="20"/>
      <c r="L1381" s="20"/>
      <c r="M1381" s="20"/>
      <c r="N1381" s="20"/>
      <c r="O1381" s="20"/>
      <c r="P1381" s="20"/>
      <c r="Q1381" s="20"/>
      <c r="R1381" s="20"/>
      <c r="S1381" s="21"/>
      <c r="T1381" s="22"/>
      <c r="U1381" s="22"/>
      <c r="V1381" s="23"/>
    </row>
    <row r="1382" spans="1:22" ht="12" x14ac:dyDescent="0.2">
      <c r="A1382" s="145" t="s">
        <v>75</v>
      </c>
      <c r="B1382" s="146"/>
      <c r="C1382" s="146"/>
      <c r="D1382" s="146"/>
      <c r="E1382" s="146"/>
      <c r="F1382" s="146"/>
      <c r="G1382" s="146"/>
      <c r="H1382" s="146"/>
      <c r="I1382" s="146"/>
      <c r="J1382" s="146"/>
      <c r="K1382" s="146"/>
      <c r="L1382" s="146"/>
      <c r="M1382" s="146"/>
      <c r="N1382" s="146"/>
      <c r="O1382" s="146"/>
      <c r="P1382" s="146"/>
      <c r="Q1382" s="146"/>
      <c r="R1382" s="146"/>
      <c r="S1382" s="146"/>
      <c r="T1382" s="146"/>
      <c r="U1382" s="146"/>
      <c r="V1382" s="147"/>
    </row>
    <row r="1383" spans="1:22" ht="12" x14ac:dyDescent="0.2">
      <c r="A1383" s="132" t="s">
        <v>76</v>
      </c>
      <c r="B1383" s="133"/>
      <c r="C1383" s="133"/>
      <c r="D1383" s="133"/>
      <c r="E1383" s="133"/>
      <c r="F1383" s="133"/>
      <c r="G1383" s="133"/>
      <c r="H1383" s="133"/>
      <c r="I1383" s="133"/>
      <c r="J1383" s="133"/>
      <c r="K1383" s="133" t="s">
        <v>77</v>
      </c>
      <c r="L1383" s="133"/>
      <c r="M1383" s="133" t="s">
        <v>78</v>
      </c>
      <c r="N1383" s="133"/>
      <c r="O1383" s="133" t="s">
        <v>79</v>
      </c>
      <c r="P1383" s="133"/>
      <c r="Q1383" s="133"/>
      <c r="R1383" s="133" t="s">
        <v>80</v>
      </c>
      <c r="S1383" s="133"/>
      <c r="T1383" s="134" t="s">
        <v>69</v>
      </c>
      <c r="U1383" s="134"/>
      <c r="V1383" s="135"/>
    </row>
    <row r="1384" spans="1:22" ht="12" x14ac:dyDescent="0.2">
      <c r="A1384" s="132"/>
      <c r="B1384" s="133"/>
      <c r="C1384" s="133"/>
      <c r="D1384" s="133"/>
      <c r="E1384" s="133"/>
      <c r="F1384" s="133"/>
      <c r="G1384" s="133"/>
      <c r="H1384" s="133"/>
      <c r="I1384" s="133"/>
      <c r="J1384" s="133"/>
      <c r="K1384" s="133"/>
      <c r="L1384" s="133"/>
      <c r="M1384" s="133"/>
      <c r="N1384" s="133"/>
      <c r="O1384" s="133"/>
      <c r="P1384" s="133"/>
      <c r="Q1384" s="133"/>
      <c r="R1384" s="133"/>
      <c r="S1384" s="133"/>
      <c r="T1384" s="134"/>
      <c r="U1384" s="134"/>
      <c r="V1384" s="135"/>
    </row>
    <row r="1385" spans="1:22" ht="12" x14ac:dyDescent="0.2">
      <c r="A1385" s="132"/>
      <c r="B1385" s="133"/>
      <c r="C1385" s="133"/>
      <c r="D1385" s="133"/>
      <c r="E1385" s="133"/>
      <c r="F1385" s="133"/>
      <c r="G1385" s="133"/>
      <c r="H1385" s="133"/>
      <c r="I1385" s="133"/>
      <c r="J1385" s="133"/>
      <c r="K1385" s="133"/>
      <c r="L1385" s="133"/>
      <c r="M1385" s="133"/>
      <c r="N1385" s="133"/>
      <c r="O1385" s="133"/>
      <c r="P1385" s="133"/>
      <c r="Q1385" s="133"/>
      <c r="R1385" s="133"/>
      <c r="S1385" s="133"/>
      <c r="T1385" s="134"/>
      <c r="U1385" s="134"/>
      <c r="V1385" s="135"/>
    </row>
    <row r="1386" spans="1:22" ht="12" x14ac:dyDescent="0.2">
      <c r="A1386" s="132"/>
      <c r="B1386" s="133"/>
      <c r="C1386" s="133"/>
      <c r="D1386" s="133"/>
      <c r="E1386" s="133"/>
      <c r="F1386" s="133"/>
      <c r="G1386" s="133"/>
      <c r="H1386" s="133"/>
      <c r="I1386" s="133"/>
      <c r="J1386" s="133"/>
      <c r="K1386" s="133"/>
      <c r="L1386" s="133"/>
      <c r="M1386" s="133"/>
      <c r="N1386" s="133"/>
      <c r="O1386" s="133"/>
      <c r="P1386" s="133"/>
      <c r="Q1386" s="133"/>
      <c r="R1386" s="133"/>
      <c r="S1386" s="133"/>
      <c r="T1386" s="134"/>
      <c r="U1386" s="134"/>
      <c r="V1386" s="135"/>
    </row>
    <row r="1387" spans="1:22" ht="12" x14ac:dyDescent="0.2">
      <c r="A1387" s="136" t="s">
        <v>71</v>
      </c>
      <c r="B1387" s="137"/>
      <c r="C1387" s="137"/>
      <c r="D1387" s="137"/>
      <c r="E1387" s="137"/>
      <c r="F1387" s="137"/>
      <c r="G1387" s="137"/>
      <c r="H1387" s="137"/>
      <c r="I1387" s="137"/>
      <c r="J1387" s="137"/>
      <c r="K1387" s="137"/>
      <c r="L1387" s="137"/>
      <c r="M1387" s="137"/>
      <c r="N1387" s="137"/>
      <c r="O1387" s="137"/>
      <c r="P1387" s="137"/>
      <c r="Q1387" s="137"/>
      <c r="R1387" s="137"/>
      <c r="S1387" s="137"/>
      <c r="T1387" s="134"/>
      <c r="U1387" s="134"/>
      <c r="V1387" s="135"/>
    </row>
    <row r="1388" spans="1:22" ht="12" x14ac:dyDescent="0.2">
      <c r="A1388" s="19"/>
      <c r="B1388" s="20"/>
      <c r="C1388" s="20"/>
      <c r="D1388" s="20"/>
      <c r="E1388" s="20"/>
      <c r="F1388" s="20"/>
      <c r="G1388" s="20"/>
      <c r="H1388" s="20"/>
      <c r="I1388" s="20"/>
      <c r="J1388" s="20"/>
      <c r="K1388" s="20"/>
      <c r="L1388" s="20"/>
      <c r="M1388" s="20"/>
      <c r="N1388" s="20"/>
      <c r="O1388" s="20"/>
      <c r="P1388" s="20"/>
      <c r="Q1388" s="20"/>
      <c r="R1388" s="20"/>
      <c r="S1388" s="21"/>
      <c r="T1388" s="22"/>
      <c r="U1388" s="22"/>
      <c r="V1388" s="23"/>
    </row>
    <row r="1389" spans="1:22" ht="12" x14ac:dyDescent="0.2">
      <c r="A1389" s="145" t="s">
        <v>81</v>
      </c>
      <c r="B1389" s="146"/>
      <c r="C1389" s="146"/>
      <c r="D1389" s="146"/>
      <c r="E1389" s="146"/>
      <c r="F1389" s="146"/>
      <c r="G1389" s="146"/>
      <c r="H1389" s="146"/>
      <c r="I1389" s="146"/>
      <c r="J1389" s="146"/>
      <c r="K1389" s="146"/>
      <c r="L1389" s="146"/>
      <c r="M1389" s="146"/>
      <c r="N1389" s="146"/>
      <c r="O1389" s="146"/>
      <c r="P1389" s="146"/>
      <c r="Q1389" s="146"/>
      <c r="R1389" s="146"/>
      <c r="S1389" s="146"/>
      <c r="T1389" s="146"/>
      <c r="U1389" s="146"/>
      <c r="V1389" s="147"/>
    </row>
    <row r="1390" spans="1:22" ht="12" x14ac:dyDescent="0.2">
      <c r="A1390" s="132" t="s">
        <v>82</v>
      </c>
      <c r="B1390" s="133"/>
      <c r="C1390" s="133"/>
      <c r="D1390" s="133"/>
      <c r="E1390" s="133"/>
      <c r="F1390" s="133"/>
      <c r="G1390" s="133"/>
      <c r="H1390" s="133"/>
      <c r="I1390" s="133"/>
      <c r="J1390" s="133" t="s">
        <v>83</v>
      </c>
      <c r="K1390" s="133"/>
      <c r="L1390" s="133" t="s">
        <v>84</v>
      </c>
      <c r="M1390" s="133"/>
      <c r="N1390" s="133" t="s">
        <v>85</v>
      </c>
      <c r="O1390" s="133"/>
      <c r="P1390" s="133"/>
      <c r="Q1390" s="133" t="s">
        <v>68</v>
      </c>
      <c r="R1390" s="133"/>
      <c r="S1390" s="133"/>
      <c r="T1390" s="134" t="s">
        <v>69</v>
      </c>
      <c r="U1390" s="134"/>
      <c r="V1390" s="135"/>
    </row>
    <row r="1391" spans="1:22" ht="12" x14ac:dyDescent="0.2">
      <c r="A1391" s="132" t="s">
        <v>226</v>
      </c>
      <c r="B1391" s="133"/>
      <c r="C1391" s="133"/>
      <c r="D1391" s="133"/>
      <c r="E1391" s="133"/>
      <c r="F1391" s="133"/>
      <c r="G1391" s="133"/>
      <c r="H1391" s="133"/>
      <c r="I1391" s="133"/>
      <c r="J1391" s="148">
        <v>290669.16340805194</v>
      </c>
      <c r="K1391" s="133"/>
      <c r="L1391" s="149">
        <v>1.8157000000000001</v>
      </c>
      <c r="M1391" s="149"/>
      <c r="N1391" s="134">
        <f>+(L1391*J1391)/8</f>
        <v>65970.999999999985</v>
      </c>
      <c r="O1391" s="134"/>
      <c r="P1391" s="134"/>
      <c r="Q1391" s="133">
        <v>0.9</v>
      </c>
      <c r="R1391" s="133"/>
      <c r="S1391" s="133"/>
      <c r="T1391" s="134">
        <f>+Q1391*N1391</f>
        <v>59373.899999999987</v>
      </c>
      <c r="U1391" s="134"/>
      <c r="V1391" s="135"/>
    </row>
    <row r="1392" spans="1:22" ht="12" x14ac:dyDescent="0.2">
      <c r="A1392" s="132"/>
      <c r="B1392" s="133"/>
      <c r="C1392" s="133"/>
      <c r="D1392" s="133"/>
      <c r="E1392" s="133"/>
      <c r="F1392" s="133"/>
      <c r="G1392" s="133"/>
      <c r="H1392" s="133"/>
      <c r="I1392" s="133"/>
      <c r="J1392" s="133"/>
      <c r="K1392" s="133"/>
      <c r="L1392" s="133"/>
      <c r="M1392" s="133"/>
      <c r="N1392" s="133"/>
      <c r="O1392" s="133"/>
      <c r="P1392" s="133"/>
      <c r="Q1392" s="133"/>
      <c r="R1392" s="133"/>
      <c r="S1392" s="133"/>
      <c r="T1392" s="134"/>
      <c r="U1392" s="134"/>
      <c r="V1392" s="135"/>
    </row>
    <row r="1393" spans="1:22" ht="12" x14ac:dyDescent="0.2">
      <c r="A1393" s="132"/>
      <c r="B1393" s="133"/>
      <c r="C1393" s="133"/>
      <c r="D1393" s="133"/>
      <c r="E1393" s="133"/>
      <c r="F1393" s="133"/>
      <c r="G1393" s="133"/>
      <c r="H1393" s="133"/>
      <c r="I1393" s="133"/>
      <c r="J1393" s="133"/>
      <c r="K1393" s="133"/>
      <c r="L1393" s="133"/>
      <c r="M1393" s="133"/>
      <c r="N1393" s="133"/>
      <c r="O1393" s="133"/>
      <c r="P1393" s="133"/>
      <c r="Q1393" s="133"/>
      <c r="R1393" s="133"/>
      <c r="S1393" s="133"/>
      <c r="T1393" s="134"/>
      <c r="U1393" s="134"/>
      <c r="V1393" s="135"/>
    </row>
    <row r="1394" spans="1:22" ht="12" x14ac:dyDescent="0.2">
      <c r="A1394" s="136" t="s">
        <v>71</v>
      </c>
      <c r="B1394" s="137"/>
      <c r="C1394" s="137"/>
      <c r="D1394" s="137"/>
      <c r="E1394" s="137"/>
      <c r="F1394" s="137"/>
      <c r="G1394" s="137"/>
      <c r="H1394" s="137"/>
      <c r="I1394" s="137"/>
      <c r="J1394" s="137"/>
      <c r="K1394" s="137"/>
      <c r="L1394" s="137"/>
      <c r="M1394" s="137"/>
      <c r="N1394" s="137"/>
      <c r="O1394" s="137"/>
      <c r="P1394" s="137"/>
      <c r="Q1394" s="137"/>
      <c r="R1394" s="137"/>
      <c r="S1394" s="137"/>
      <c r="T1394" s="134">
        <f>+T1391</f>
        <v>59373.899999999987</v>
      </c>
      <c r="U1394" s="134"/>
      <c r="V1394" s="135"/>
    </row>
    <row r="1395" spans="1:22" ht="12" x14ac:dyDescent="0.2">
      <c r="A1395" s="136" t="s">
        <v>15</v>
      </c>
      <c r="B1395" s="137"/>
      <c r="C1395" s="137"/>
      <c r="D1395" s="137"/>
      <c r="E1395" s="137"/>
      <c r="F1395" s="137"/>
      <c r="G1395" s="137"/>
      <c r="H1395" s="137"/>
      <c r="I1395" s="137"/>
      <c r="J1395" s="137"/>
      <c r="K1395" s="137"/>
      <c r="L1395" s="137"/>
      <c r="M1395" s="137"/>
      <c r="N1395" s="137"/>
      <c r="O1395" s="137"/>
      <c r="P1395" s="137"/>
      <c r="Q1395" s="137"/>
      <c r="R1395" s="137"/>
      <c r="S1395" s="137"/>
      <c r="T1395" s="134">
        <f>ROUND(T1394+T1387+T1380+T1364,0)</f>
        <v>106101</v>
      </c>
      <c r="U1395" s="134"/>
      <c r="V1395" s="135"/>
    </row>
    <row r="1396" spans="1:22" ht="12" x14ac:dyDescent="0.2">
      <c r="A1396" s="44" t="s">
        <v>87</v>
      </c>
      <c r="B1396" s="45">
        <f>+'[1]CARGA PRESTACIONAL'!$E$40</f>
        <v>0.29949999999999999</v>
      </c>
      <c r="C1396" s="46"/>
      <c r="D1396" s="47"/>
      <c r="E1396" s="48"/>
      <c r="F1396" s="46"/>
      <c r="G1396" s="46"/>
      <c r="H1396" s="46"/>
      <c r="I1396" s="46"/>
      <c r="J1396" s="46"/>
      <c r="K1396" s="46"/>
      <c r="L1396" s="46"/>
      <c r="M1396" s="47"/>
      <c r="N1396" s="18"/>
      <c r="O1396" s="18"/>
      <c r="P1396" s="18"/>
      <c r="Q1396" s="18"/>
      <c r="R1396" s="18"/>
      <c r="S1396" s="18" t="s">
        <v>19</v>
      </c>
      <c r="T1396" s="134">
        <f>+T1395*B1396</f>
        <v>31777.249499999998</v>
      </c>
      <c r="U1396" s="134"/>
      <c r="V1396" s="135"/>
    </row>
    <row r="1397" spans="1:22" ht="12" x14ac:dyDescent="0.2">
      <c r="A1397" s="138" t="s">
        <v>88</v>
      </c>
      <c r="B1397" s="139"/>
      <c r="C1397" s="139"/>
      <c r="D1397" s="139"/>
      <c r="E1397" s="139"/>
      <c r="F1397" s="139"/>
      <c r="G1397" s="139"/>
      <c r="H1397" s="139"/>
      <c r="I1397" s="139"/>
      <c r="J1397" s="139"/>
      <c r="K1397" s="139"/>
      <c r="L1397" s="139"/>
      <c r="M1397" s="139"/>
      <c r="N1397" s="139"/>
      <c r="O1397" s="139"/>
      <c r="P1397" s="139"/>
      <c r="Q1397" s="139"/>
      <c r="R1397" s="139"/>
      <c r="S1397" s="139"/>
      <c r="T1397" s="140">
        <f>+T1396+T1395</f>
        <v>137878.24950000001</v>
      </c>
      <c r="U1397" s="140"/>
      <c r="V1397" s="141"/>
    </row>
    <row r="1398" spans="1:22" ht="12" x14ac:dyDescent="0.2">
      <c r="A1398" s="138" t="s">
        <v>89</v>
      </c>
      <c r="B1398" s="139"/>
      <c r="C1398" s="139"/>
      <c r="D1398" s="139"/>
      <c r="E1398" s="139"/>
      <c r="F1398" s="139"/>
      <c r="G1398" s="139"/>
      <c r="H1398" s="139"/>
      <c r="I1398" s="139"/>
      <c r="J1398" s="139"/>
      <c r="K1398" s="139"/>
      <c r="L1398" s="139"/>
      <c r="M1398" s="139"/>
      <c r="N1398" s="139"/>
      <c r="O1398" s="139"/>
      <c r="P1398" s="139"/>
      <c r="Q1398" s="139"/>
      <c r="R1398" s="139"/>
      <c r="S1398" s="139"/>
      <c r="T1398" s="140">
        <f>ROUND(T1397*T1357,0)</f>
        <v>9170282</v>
      </c>
      <c r="U1398" s="140"/>
      <c r="V1398" s="141"/>
    </row>
    <row r="1399" spans="1:22" ht="12" x14ac:dyDescent="0.2">
      <c r="A1399" s="49"/>
      <c r="B1399" s="29"/>
      <c r="C1399" s="29"/>
      <c r="D1399" s="29"/>
      <c r="E1399" s="29"/>
      <c r="F1399" s="29"/>
      <c r="G1399" s="29"/>
      <c r="H1399" s="29"/>
      <c r="I1399" s="29"/>
      <c r="J1399" s="29"/>
      <c r="K1399" s="29"/>
      <c r="L1399" s="29"/>
      <c r="M1399" s="29"/>
      <c r="N1399" s="29"/>
      <c r="O1399" s="29"/>
      <c r="P1399" s="29"/>
      <c r="Q1399" s="29"/>
      <c r="R1399" s="29"/>
      <c r="S1399" s="29"/>
      <c r="T1399" s="50"/>
      <c r="U1399" s="50"/>
      <c r="V1399" s="51"/>
    </row>
    <row r="1400" spans="1:22" s="34" customFormat="1" ht="43.5" customHeight="1" x14ac:dyDescent="0.25">
      <c r="A1400" s="142" t="s">
        <v>121</v>
      </c>
      <c r="B1400" s="143"/>
      <c r="C1400" s="143"/>
      <c r="D1400" s="143"/>
      <c r="E1400" s="143"/>
      <c r="F1400" s="143"/>
      <c r="G1400" s="143"/>
      <c r="H1400" s="143"/>
      <c r="I1400" s="143"/>
      <c r="J1400" s="143"/>
      <c r="K1400" s="143"/>
      <c r="L1400" s="143"/>
      <c r="M1400" s="143"/>
      <c r="N1400" s="143"/>
      <c r="O1400" s="143"/>
      <c r="P1400" s="143"/>
      <c r="Q1400" s="143"/>
      <c r="R1400" s="143"/>
      <c r="S1400" s="143"/>
      <c r="T1400" s="143"/>
      <c r="U1400" s="143"/>
      <c r="V1400" s="144"/>
    </row>
    <row r="1401" spans="1:22" s="34" customFormat="1" x14ac:dyDescent="0.25">
      <c r="A1401" s="24"/>
      <c r="B1401" s="25"/>
      <c r="C1401" s="25"/>
      <c r="D1401" s="25"/>
      <c r="E1401" s="25"/>
      <c r="F1401" s="25"/>
      <c r="G1401" s="25"/>
      <c r="H1401" s="25"/>
      <c r="I1401" s="25"/>
      <c r="J1401" s="25"/>
      <c r="K1401" s="25"/>
      <c r="L1401" s="25"/>
      <c r="M1401" s="25"/>
      <c r="N1401" s="25"/>
      <c r="O1401" s="25"/>
      <c r="P1401" s="25"/>
      <c r="Q1401" s="25"/>
      <c r="R1401" s="25"/>
      <c r="S1401" s="26"/>
      <c r="T1401" s="27"/>
      <c r="U1401" s="27"/>
      <c r="V1401" s="28"/>
    </row>
    <row r="1402" spans="1:22" s="34" customFormat="1" ht="46.5" customHeight="1" x14ac:dyDescent="0.25">
      <c r="A1402" s="24"/>
      <c r="B1402" s="25"/>
      <c r="C1402" s="25"/>
      <c r="D1402" s="29"/>
      <c r="E1402" s="30" t="s">
        <v>90</v>
      </c>
      <c r="F1402" s="54"/>
      <c r="G1402" s="54"/>
      <c r="H1402" s="54"/>
      <c r="I1402" s="54"/>
      <c r="J1402" s="54"/>
      <c r="K1402" s="54"/>
      <c r="L1402" s="54"/>
      <c r="M1402" s="55"/>
      <c r="N1402" s="25"/>
      <c r="O1402" s="25"/>
      <c r="P1402" s="25"/>
      <c r="Q1402" s="25"/>
      <c r="R1402" s="25"/>
      <c r="S1402" s="26"/>
      <c r="T1402" s="27"/>
      <c r="U1402" s="27"/>
      <c r="V1402" s="28"/>
    </row>
    <row r="1403" spans="1:22" s="34" customFormat="1" x14ac:dyDescent="0.25">
      <c r="A1403" s="24"/>
      <c r="B1403" s="25"/>
      <c r="C1403" s="25"/>
      <c r="D1403" s="25"/>
      <c r="E1403" s="131" t="s">
        <v>105</v>
      </c>
      <c r="F1403" s="131"/>
      <c r="G1403" s="131"/>
      <c r="H1403" s="131"/>
      <c r="I1403" s="131"/>
      <c r="J1403" s="131"/>
      <c r="K1403" s="131"/>
      <c r="L1403" s="131"/>
      <c r="M1403" s="131"/>
      <c r="N1403" s="57"/>
      <c r="O1403" s="57"/>
      <c r="P1403" s="25"/>
      <c r="Q1403" s="25"/>
      <c r="R1403" s="25"/>
      <c r="S1403" s="26"/>
      <c r="T1403" s="27"/>
      <c r="U1403" s="27"/>
      <c r="V1403" s="28"/>
    </row>
    <row r="1404" spans="1:22" ht="12" x14ac:dyDescent="0.2">
      <c r="A1404" s="24"/>
      <c r="B1404" s="25"/>
      <c r="C1404" s="25"/>
      <c r="D1404" s="25"/>
      <c r="E1404" s="131"/>
      <c r="F1404" s="131"/>
      <c r="G1404" s="131"/>
      <c r="H1404" s="131"/>
      <c r="I1404" s="131"/>
      <c r="J1404" s="131"/>
      <c r="K1404" s="131"/>
      <c r="L1404" s="131"/>
      <c r="M1404" s="131"/>
      <c r="N1404" s="57"/>
      <c r="O1404" s="57"/>
      <c r="P1404" s="25"/>
      <c r="Q1404" s="25"/>
      <c r="R1404" s="25"/>
      <c r="S1404" s="26"/>
      <c r="T1404" s="27"/>
      <c r="U1404" s="27"/>
      <c r="V1404" s="28"/>
    </row>
    <row r="1405" spans="1:22" ht="12.75" thickBot="1" x14ac:dyDescent="0.25">
      <c r="A1405" s="58"/>
      <c r="B1405" s="59"/>
      <c r="C1405" s="59"/>
      <c r="D1405" s="59"/>
      <c r="E1405" s="59"/>
      <c r="F1405" s="60"/>
      <c r="G1405" s="60"/>
      <c r="H1405" s="60"/>
      <c r="I1405" s="60"/>
      <c r="J1405" s="60"/>
      <c r="K1405" s="60"/>
      <c r="L1405" s="59"/>
      <c r="M1405" s="59"/>
      <c r="N1405" s="59"/>
      <c r="O1405" s="59"/>
      <c r="P1405" s="59"/>
      <c r="Q1405" s="59"/>
      <c r="R1405" s="59"/>
      <c r="S1405" s="59"/>
      <c r="T1405" s="61"/>
      <c r="U1405" s="61"/>
      <c r="V1405" s="62"/>
    </row>
    <row r="1406" spans="1:22" ht="14.25" thickBot="1" x14ac:dyDescent="0.3"/>
    <row r="1407" spans="1:22" ht="12" x14ac:dyDescent="0.2">
      <c r="A1407" s="154"/>
      <c r="B1407" s="155"/>
      <c r="C1407" s="155"/>
      <c r="D1407" s="156"/>
      <c r="E1407" s="163" t="s">
        <v>92</v>
      </c>
      <c r="F1407" s="164"/>
      <c r="G1407" s="164"/>
      <c r="H1407" s="164"/>
      <c r="I1407" s="164"/>
      <c r="J1407" s="164"/>
      <c r="K1407" s="164"/>
      <c r="L1407" s="164"/>
      <c r="M1407" s="164"/>
      <c r="N1407" s="164"/>
      <c r="O1407" s="164"/>
      <c r="P1407" s="164"/>
      <c r="Q1407" s="164"/>
      <c r="R1407" s="164"/>
      <c r="S1407" s="165"/>
      <c r="T1407" s="169" t="s">
        <v>47</v>
      </c>
      <c r="U1407" s="170"/>
      <c r="V1407" s="171"/>
    </row>
    <row r="1408" spans="1:22" ht="35.25" customHeight="1" thickBot="1" x14ac:dyDescent="0.25">
      <c r="A1408" s="157"/>
      <c r="B1408" s="158"/>
      <c r="C1408" s="158"/>
      <c r="D1408" s="159"/>
      <c r="E1408" s="166"/>
      <c r="F1408" s="167"/>
      <c r="G1408" s="167"/>
      <c r="H1408" s="167"/>
      <c r="I1408" s="167"/>
      <c r="J1408" s="167"/>
      <c r="K1408" s="167"/>
      <c r="L1408" s="167"/>
      <c r="M1408" s="167"/>
      <c r="N1408" s="167"/>
      <c r="O1408" s="167"/>
      <c r="P1408" s="167"/>
      <c r="Q1408" s="167"/>
      <c r="R1408" s="167"/>
      <c r="S1408" s="168"/>
      <c r="T1408" s="172"/>
      <c r="U1408" s="173"/>
      <c r="V1408" s="174"/>
    </row>
    <row r="1409" spans="1:22" ht="12.75" thickBot="1" x14ac:dyDescent="0.25">
      <c r="A1409" s="157"/>
      <c r="B1409" s="158"/>
      <c r="C1409" s="158"/>
      <c r="D1409" s="159"/>
      <c r="E1409" s="175"/>
      <c r="F1409" s="176"/>
      <c r="G1409" s="176"/>
      <c r="H1409" s="176"/>
      <c r="I1409" s="176"/>
      <c r="J1409" s="176"/>
      <c r="K1409" s="176"/>
      <c r="L1409" s="176"/>
      <c r="M1409" s="176"/>
      <c r="N1409" s="176"/>
      <c r="O1409" s="176"/>
      <c r="P1409" s="176"/>
      <c r="Q1409" s="176"/>
      <c r="R1409" s="176"/>
      <c r="S1409" s="176"/>
      <c r="T1409" s="176"/>
      <c r="U1409" s="176"/>
      <c r="V1409" s="177"/>
    </row>
    <row r="1410" spans="1:22" ht="26.25" customHeight="1" thickBot="1" x14ac:dyDescent="0.25">
      <c r="A1410" s="157"/>
      <c r="B1410" s="158"/>
      <c r="C1410" s="158"/>
      <c r="D1410" s="159"/>
      <c r="E1410" s="178" t="s">
        <v>48</v>
      </c>
      <c r="F1410" s="179"/>
      <c r="G1410" s="179"/>
      <c r="H1410" s="179"/>
      <c r="I1410" s="179"/>
      <c r="J1410" s="179"/>
      <c r="K1410" s="179"/>
      <c r="L1410" s="179"/>
      <c r="M1410" s="179"/>
      <c r="N1410" s="179"/>
      <c r="O1410" s="179"/>
      <c r="P1410" s="179"/>
      <c r="Q1410" s="179"/>
      <c r="R1410" s="179"/>
      <c r="S1410" s="179"/>
      <c r="T1410" s="179"/>
      <c r="U1410" s="179"/>
      <c r="V1410" s="180"/>
    </row>
    <row r="1411" spans="1:22" ht="12.75" thickBot="1" x14ac:dyDescent="0.25">
      <c r="A1411" s="160"/>
      <c r="B1411" s="161"/>
      <c r="C1411" s="161"/>
      <c r="D1411" s="162"/>
      <c r="E1411" s="181"/>
      <c r="F1411" s="182"/>
      <c r="G1411" s="182"/>
      <c r="H1411" s="182"/>
      <c r="I1411" s="182"/>
      <c r="J1411" s="182"/>
      <c r="K1411" s="182"/>
      <c r="L1411" s="182"/>
      <c r="M1411" s="182"/>
      <c r="N1411" s="182"/>
      <c r="O1411" s="182"/>
      <c r="P1411" s="182"/>
      <c r="Q1411" s="182"/>
      <c r="R1411" s="182"/>
      <c r="S1411" s="182"/>
      <c r="T1411" s="182"/>
      <c r="U1411" s="182"/>
      <c r="V1411" s="183"/>
    </row>
    <row r="1412" spans="1:22" ht="12" x14ac:dyDescent="0.2">
      <c r="A1412" s="211" t="s">
        <v>49</v>
      </c>
      <c r="B1412" s="212"/>
      <c r="C1412" s="212"/>
      <c r="D1412" s="212"/>
      <c r="E1412" s="212"/>
      <c r="F1412" s="212"/>
      <c r="G1412" s="212"/>
      <c r="H1412" s="212"/>
      <c r="I1412" s="212"/>
      <c r="J1412" s="212"/>
      <c r="K1412" s="212"/>
      <c r="L1412" s="212"/>
      <c r="M1412" s="212"/>
      <c r="N1412" s="212"/>
      <c r="O1412" s="212"/>
      <c r="P1412" s="212"/>
      <c r="Q1412" s="212"/>
      <c r="R1412" s="212"/>
      <c r="S1412" s="212"/>
      <c r="T1412" s="212"/>
      <c r="U1412" s="212"/>
      <c r="V1412" s="213"/>
    </row>
    <row r="1413" spans="1:22" ht="12" x14ac:dyDescent="0.2">
      <c r="A1413" s="184" t="s">
        <v>50</v>
      </c>
      <c r="B1413" s="185"/>
      <c r="C1413" s="185"/>
      <c r="D1413" s="185"/>
      <c r="E1413" s="36" t="s">
        <v>51</v>
      </c>
      <c r="F1413" s="37"/>
      <c r="G1413" s="37"/>
      <c r="H1413" s="37"/>
      <c r="I1413" s="37"/>
      <c r="J1413" s="186" t="s">
        <v>52</v>
      </c>
      <c r="K1413" s="186"/>
      <c r="L1413" s="186"/>
      <c r="M1413" s="186"/>
      <c r="N1413" s="186"/>
      <c r="O1413" s="186"/>
      <c r="P1413" s="186" t="s">
        <v>53</v>
      </c>
      <c r="Q1413" s="186"/>
      <c r="R1413" s="186"/>
      <c r="S1413" s="186"/>
      <c r="T1413" s="186"/>
      <c r="U1413" s="186"/>
      <c r="V1413" s="187"/>
    </row>
    <row r="1414" spans="1:22" ht="12" x14ac:dyDescent="0.2">
      <c r="A1414" s="188" t="s">
        <v>54</v>
      </c>
      <c r="B1414" s="189"/>
      <c r="C1414" s="189"/>
      <c r="D1414" s="190"/>
      <c r="E1414" s="191" t="s">
        <v>24</v>
      </c>
      <c r="F1414" s="191"/>
      <c r="G1414" s="191"/>
      <c r="H1414" s="191"/>
      <c r="I1414" s="191"/>
      <c r="J1414" s="191"/>
      <c r="K1414" s="191"/>
      <c r="L1414" s="191"/>
      <c r="M1414" s="191"/>
      <c r="N1414" s="191"/>
      <c r="O1414" s="191"/>
      <c r="P1414" s="191"/>
      <c r="Q1414" s="191"/>
      <c r="R1414" s="191"/>
      <c r="S1414" s="191"/>
      <c r="T1414" s="191"/>
      <c r="U1414" s="191"/>
      <c r="V1414" s="192"/>
    </row>
    <row r="1415" spans="1:22" ht="12" x14ac:dyDescent="0.2">
      <c r="A1415" s="193" t="s">
        <v>55</v>
      </c>
      <c r="B1415" s="194"/>
      <c r="C1415" s="194"/>
      <c r="D1415" s="194"/>
      <c r="E1415" s="195"/>
      <c r="F1415" s="195"/>
      <c r="G1415" s="195"/>
      <c r="H1415" s="195"/>
      <c r="I1415" s="195"/>
      <c r="J1415" s="195"/>
      <c r="K1415" s="195"/>
      <c r="L1415" s="195"/>
      <c r="M1415" s="195"/>
      <c r="N1415" s="195"/>
      <c r="O1415" s="195"/>
      <c r="P1415" s="195"/>
      <c r="Q1415" s="195"/>
      <c r="R1415" s="195"/>
      <c r="S1415" s="195"/>
      <c r="T1415" s="195"/>
      <c r="U1415" s="195"/>
      <c r="V1415" s="196"/>
    </row>
    <row r="1416" spans="1:22" ht="12" x14ac:dyDescent="0.2">
      <c r="A1416" s="193" t="s">
        <v>56</v>
      </c>
      <c r="B1416" s="194"/>
      <c r="C1416" s="194"/>
      <c r="D1416" s="194"/>
      <c r="E1416" s="195"/>
      <c r="F1416" s="195"/>
      <c r="G1416" s="195"/>
      <c r="H1416" s="195"/>
      <c r="I1416" s="195"/>
      <c r="J1416" s="195"/>
      <c r="K1416" s="195"/>
      <c r="L1416" s="195"/>
      <c r="M1416" s="195"/>
      <c r="N1416" s="195"/>
      <c r="O1416" s="195"/>
      <c r="P1416" s="195"/>
      <c r="Q1416" s="195"/>
      <c r="R1416" s="195"/>
      <c r="S1416" s="195"/>
      <c r="T1416" s="195"/>
      <c r="U1416" s="195"/>
      <c r="V1416" s="196"/>
    </row>
    <row r="1417" spans="1:22" ht="12" x14ac:dyDescent="0.2">
      <c r="A1417" s="193" t="s">
        <v>57</v>
      </c>
      <c r="B1417" s="194"/>
      <c r="C1417" s="194"/>
      <c r="D1417" s="194"/>
      <c r="E1417" s="195"/>
      <c r="F1417" s="195"/>
      <c r="G1417" s="195"/>
      <c r="H1417" s="195"/>
      <c r="I1417" s="195"/>
      <c r="J1417" s="195"/>
      <c r="K1417" s="195"/>
      <c r="L1417" s="195"/>
      <c r="M1417" s="195"/>
      <c r="N1417" s="195"/>
      <c r="O1417" s="195"/>
      <c r="P1417" s="195"/>
      <c r="Q1417" s="195"/>
      <c r="R1417" s="195"/>
      <c r="S1417" s="195"/>
      <c r="T1417" s="195"/>
      <c r="U1417" s="195"/>
      <c r="V1417" s="196"/>
    </row>
    <row r="1418" spans="1:22" ht="12" x14ac:dyDescent="0.2">
      <c r="A1418" s="38"/>
      <c r="B1418" s="39"/>
      <c r="C1418" s="39"/>
      <c r="D1418" s="40"/>
      <c r="E1418" s="40"/>
      <c r="F1418" s="40"/>
      <c r="G1418" s="40"/>
      <c r="H1418" s="40"/>
      <c r="I1418" s="40"/>
      <c r="J1418" s="40"/>
      <c r="K1418" s="40"/>
      <c r="L1418" s="40"/>
      <c r="M1418" s="40"/>
      <c r="N1418" s="40"/>
      <c r="O1418" s="40"/>
      <c r="P1418" s="40"/>
      <c r="Q1418" s="40"/>
      <c r="R1418" s="40"/>
      <c r="S1418" s="40"/>
      <c r="T1418" s="27"/>
      <c r="U1418" s="27"/>
      <c r="V1418" s="28"/>
    </row>
    <row r="1419" spans="1:22" ht="12" x14ac:dyDescent="0.2">
      <c r="A1419" s="150" t="s">
        <v>58</v>
      </c>
      <c r="B1419" s="151"/>
      <c r="C1419" s="151"/>
      <c r="D1419" s="151"/>
      <c r="E1419" s="151"/>
      <c r="F1419" s="151"/>
      <c r="G1419" s="151"/>
      <c r="H1419" s="151"/>
      <c r="I1419" s="151"/>
      <c r="J1419" s="151"/>
      <c r="K1419" s="151"/>
      <c r="L1419" s="151"/>
      <c r="M1419" s="151"/>
      <c r="N1419" s="151"/>
      <c r="O1419" s="151"/>
      <c r="P1419" s="151"/>
      <c r="Q1419" s="151"/>
      <c r="R1419" s="151"/>
      <c r="S1419" s="151"/>
      <c r="T1419" s="151"/>
      <c r="U1419" s="151"/>
      <c r="V1419" s="197"/>
    </row>
    <row r="1420" spans="1:22" ht="12" x14ac:dyDescent="0.2">
      <c r="A1420" s="198" t="s">
        <v>59</v>
      </c>
      <c r="B1420" s="199"/>
      <c r="C1420" s="199" t="s">
        <v>60</v>
      </c>
      <c r="D1420" s="199"/>
      <c r="E1420" s="199"/>
      <c r="F1420" s="199"/>
      <c r="G1420" s="199"/>
      <c r="H1420" s="199"/>
      <c r="I1420" s="199"/>
      <c r="J1420" s="199"/>
      <c r="K1420" s="199"/>
      <c r="L1420" s="199"/>
      <c r="M1420" s="199"/>
      <c r="N1420" s="199"/>
      <c r="O1420" s="199"/>
      <c r="P1420" s="199"/>
      <c r="Q1420" s="199"/>
      <c r="R1420" s="199" t="s">
        <v>61</v>
      </c>
      <c r="S1420" s="199"/>
      <c r="T1420" s="200" t="s">
        <v>62</v>
      </c>
      <c r="U1420" s="200"/>
      <c r="V1420" s="201"/>
    </row>
    <row r="1421" spans="1:22" ht="35.25" customHeight="1" x14ac:dyDescent="0.2">
      <c r="A1421" s="202">
        <v>9.4</v>
      </c>
      <c r="B1421" s="203"/>
      <c r="C1421" s="204" t="s">
        <v>100</v>
      </c>
      <c r="D1421" s="205"/>
      <c r="E1421" s="205"/>
      <c r="F1421" s="205"/>
      <c r="G1421" s="205"/>
      <c r="H1421" s="205"/>
      <c r="I1421" s="205"/>
      <c r="J1421" s="205"/>
      <c r="K1421" s="205"/>
      <c r="L1421" s="205"/>
      <c r="M1421" s="205"/>
      <c r="N1421" s="205"/>
      <c r="O1421" s="205"/>
      <c r="P1421" s="205"/>
      <c r="Q1421" s="205"/>
      <c r="R1421" s="205" t="s">
        <v>61</v>
      </c>
      <c r="S1421" s="205"/>
      <c r="T1421" s="206">
        <f>+'OFERTA ECONOMICA'!C115</f>
        <v>1</v>
      </c>
      <c r="U1421" s="206"/>
      <c r="V1421" s="207"/>
    </row>
    <row r="1422" spans="1:22" ht="12" x14ac:dyDescent="0.2">
      <c r="A1422" s="41"/>
      <c r="B1422" s="40"/>
      <c r="C1422" s="40"/>
      <c r="D1422" s="40"/>
      <c r="E1422" s="40"/>
      <c r="F1422" s="40"/>
      <c r="G1422" s="40"/>
      <c r="H1422" s="40"/>
      <c r="I1422" s="40"/>
      <c r="J1422" s="40"/>
      <c r="K1422" s="40"/>
      <c r="L1422" s="40"/>
      <c r="M1422" s="40"/>
      <c r="N1422" s="40"/>
      <c r="O1422" s="40"/>
      <c r="P1422" s="40"/>
      <c r="Q1422" s="40"/>
      <c r="R1422" s="40"/>
      <c r="S1422" s="40"/>
      <c r="T1422" s="27"/>
      <c r="U1422" s="27"/>
      <c r="V1422" s="28"/>
    </row>
    <row r="1423" spans="1:22" ht="12" x14ac:dyDescent="0.2">
      <c r="A1423" s="145" t="s">
        <v>64</v>
      </c>
      <c r="B1423" s="146"/>
      <c r="C1423" s="146"/>
      <c r="D1423" s="146"/>
      <c r="E1423" s="146"/>
      <c r="F1423" s="146"/>
      <c r="G1423" s="146"/>
      <c r="H1423" s="146"/>
      <c r="I1423" s="146"/>
      <c r="J1423" s="146"/>
      <c r="K1423" s="146"/>
      <c r="L1423" s="146"/>
      <c r="M1423" s="146"/>
      <c r="N1423" s="146"/>
      <c r="O1423" s="146"/>
      <c r="P1423" s="146"/>
      <c r="Q1423" s="146"/>
      <c r="R1423" s="146"/>
      <c r="S1423" s="146"/>
      <c r="T1423" s="146"/>
      <c r="U1423" s="146"/>
      <c r="V1423" s="147"/>
    </row>
    <row r="1424" spans="1:22" ht="12" x14ac:dyDescent="0.2">
      <c r="A1424" s="132" t="s">
        <v>60</v>
      </c>
      <c r="B1424" s="133"/>
      <c r="C1424" s="133"/>
      <c r="D1424" s="133"/>
      <c r="E1424" s="133"/>
      <c r="F1424" s="133"/>
      <c r="G1424" s="133"/>
      <c r="H1424" s="133" t="s">
        <v>65</v>
      </c>
      <c r="I1424" s="133"/>
      <c r="J1424" s="133"/>
      <c r="K1424" s="133" t="s">
        <v>66</v>
      </c>
      <c r="L1424" s="133"/>
      <c r="M1424" s="133"/>
      <c r="N1424" s="133"/>
      <c r="O1424" s="133" t="s">
        <v>67</v>
      </c>
      <c r="P1424" s="133"/>
      <c r="Q1424" s="133"/>
      <c r="R1424" s="133" t="s">
        <v>68</v>
      </c>
      <c r="S1424" s="133"/>
      <c r="T1424" s="134" t="s">
        <v>69</v>
      </c>
      <c r="U1424" s="134"/>
      <c r="V1424" s="135"/>
    </row>
    <row r="1425" spans="1:22" ht="12" x14ac:dyDescent="0.2">
      <c r="A1425" s="132"/>
      <c r="B1425" s="133"/>
      <c r="C1425" s="133"/>
      <c r="D1425" s="133"/>
      <c r="E1425" s="133"/>
      <c r="F1425" s="133"/>
      <c r="G1425" s="133"/>
      <c r="H1425" s="133"/>
      <c r="I1425" s="133"/>
      <c r="J1425" s="133"/>
      <c r="K1425" s="133"/>
      <c r="L1425" s="133"/>
      <c r="M1425" s="133"/>
      <c r="N1425" s="133"/>
      <c r="O1425" s="153"/>
      <c r="P1425" s="153"/>
      <c r="Q1425" s="153"/>
      <c r="R1425" s="133"/>
      <c r="S1425" s="133"/>
      <c r="T1425" s="134"/>
      <c r="U1425" s="134"/>
      <c r="V1425" s="135"/>
    </row>
    <row r="1426" spans="1:22" ht="12" x14ac:dyDescent="0.2">
      <c r="A1426" s="132" t="s">
        <v>70</v>
      </c>
      <c r="B1426" s="133"/>
      <c r="C1426" s="133"/>
      <c r="D1426" s="133"/>
      <c r="E1426" s="133"/>
      <c r="F1426" s="133"/>
      <c r="G1426" s="133"/>
      <c r="H1426" s="133"/>
      <c r="I1426" s="133"/>
      <c r="J1426" s="133"/>
      <c r="K1426" s="133"/>
      <c r="L1426" s="133"/>
      <c r="M1426" s="133"/>
      <c r="N1426" s="133"/>
      <c r="O1426" s="153"/>
      <c r="P1426" s="153"/>
      <c r="Q1426" s="153"/>
      <c r="R1426" s="209">
        <v>0.03</v>
      </c>
      <c r="S1426" s="210"/>
      <c r="T1426" s="134"/>
      <c r="U1426" s="134"/>
      <c r="V1426" s="135"/>
    </row>
    <row r="1427" spans="1:22" ht="12" x14ac:dyDescent="0.2">
      <c r="A1427" s="132"/>
      <c r="B1427" s="133"/>
      <c r="C1427" s="133"/>
      <c r="D1427" s="133"/>
      <c r="E1427" s="133"/>
      <c r="F1427" s="133"/>
      <c r="G1427" s="133"/>
      <c r="H1427" s="133"/>
      <c r="I1427" s="133"/>
      <c r="J1427" s="133"/>
      <c r="K1427" s="133"/>
      <c r="L1427" s="133"/>
      <c r="M1427" s="133"/>
      <c r="N1427" s="133"/>
      <c r="O1427" s="133"/>
      <c r="P1427" s="133"/>
      <c r="Q1427" s="133"/>
      <c r="R1427" s="133"/>
      <c r="S1427" s="133"/>
      <c r="T1427" s="134"/>
      <c r="U1427" s="134"/>
      <c r="V1427" s="135"/>
    </row>
    <row r="1428" spans="1:22" ht="12" x14ac:dyDescent="0.2">
      <c r="A1428" s="136" t="s">
        <v>71</v>
      </c>
      <c r="B1428" s="137"/>
      <c r="C1428" s="137"/>
      <c r="D1428" s="137"/>
      <c r="E1428" s="137"/>
      <c r="F1428" s="137"/>
      <c r="G1428" s="137"/>
      <c r="H1428" s="137"/>
      <c r="I1428" s="137"/>
      <c r="J1428" s="137"/>
      <c r="K1428" s="137"/>
      <c r="L1428" s="137"/>
      <c r="M1428" s="137"/>
      <c r="N1428" s="137"/>
      <c r="O1428" s="137"/>
      <c r="P1428" s="137"/>
      <c r="Q1428" s="137"/>
      <c r="R1428" s="137"/>
      <c r="S1428" s="137"/>
      <c r="T1428" s="134">
        <f>+T1426+T1425</f>
        <v>0</v>
      </c>
      <c r="U1428" s="134"/>
      <c r="V1428" s="135"/>
    </row>
    <row r="1429" spans="1:22" ht="12" x14ac:dyDescent="0.2">
      <c r="A1429" s="19"/>
      <c r="B1429" s="20"/>
      <c r="C1429" s="20"/>
      <c r="D1429" s="20"/>
      <c r="E1429" s="20"/>
      <c r="F1429" s="20"/>
      <c r="G1429" s="20"/>
      <c r="H1429" s="20"/>
      <c r="I1429" s="20"/>
      <c r="J1429" s="20"/>
      <c r="K1429" s="20"/>
      <c r="L1429" s="20"/>
      <c r="M1429" s="20"/>
      <c r="N1429" s="20"/>
      <c r="O1429" s="20"/>
      <c r="P1429" s="20"/>
      <c r="Q1429" s="20"/>
      <c r="R1429" s="20"/>
      <c r="S1429" s="21"/>
      <c r="T1429" s="22"/>
      <c r="U1429" s="22"/>
      <c r="V1429" s="23"/>
    </row>
    <row r="1430" spans="1:22" ht="12" x14ac:dyDescent="0.2">
      <c r="A1430" s="145" t="s">
        <v>72</v>
      </c>
      <c r="B1430" s="146"/>
      <c r="C1430" s="146"/>
      <c r="D1430" s="146"/>
      <c r="E1430" s="146"/>
      <c r="F1430" s="146"/>
      <c r="G1430" s="146"/>
      <c r="H1430" s="146"/>
      <c r="I1430" s="146"/>
      <c r="J1430" s="146"/>
      <c r="K1430" s="146"/>
      <c r="L1430" s="146"/>
      <c r="M1430" s="146"/>
      <c r="N1430" s="146"/>
      <c r="O1430" s="146"/>
      <c r="P1430" s="146"/>
      <c r="Q1430" s="146"/>
      <c r="R1430" s="146"/>
      <c r="S1430" s="146"/>
      <c r="T1430" s="146"/>
      <c r="U1430" s="146"/>
      <c r="V1430" s="147"/>
    </row>
    <row r="1431" spans="1:22" ht="12" x14ac:dyDescent="0.2">
      <c r="A1431" s="132" t="s">
        <v>60</v>
      </c>
      <c r="B1431" s="133"/>
      <c r="C1431" s="133"/>
      <c r="D1431" s="133"/>
      <c r="E1431" s="133"/>
      <c r="F1431" s="133"/>
      <c r="G1431" s="133"/>
      <c r="H1431" s="133"/>
      <c r="I1431" s="133"/>
      <c r="J1431" s="133"/>
      <c r="K1431" s="133"/>
      <c r="L1431" s="133"/>
      <c r="M1431" s="133" t="s">
        <v>61</v>
      </c>
      <c r="N1431" s="133"/>
      <c r="O1431" s="133" t="s">
        <v>62</v>
      </c>
      <c r="P1431" s="133"/>
      <c r="Q1431" s="133" t="s">
        <v>73</v>
      </c>
      <c r="R1431" s="133"/>
      <c r="S1431" s="133"/>
      <c r="T1431" s="134" t="s">
        <v>74</v>
      </c>
      <c r="U1431" s="134"/>
      <c r="V1431" s="135"/>
    </row>
    <row r="1432" spans="1:22" ht="12" x14ac:dyDescent="0.2">
      <c r="A1432" s="252" t="s">
        <v>157</v>
      </c>
      <c r="B1432" s="253"/>
      <c r="C1432" s="253"/>
      <c r="D1432" s="253"/>
      <c r="E1432" s="253"/>
      <c r="F1432" s="253"/>
      <c r="G1432" s="253"/>
      <c r="H1432" s="253"/>
      <c r="I1432" s="253"/>
      <c r="J1432" s="253"/>
      <c r="K1432" s="253"/>
      <c r="L1432" s="253"/>
      <c r="M1432" s="133" t="s">
        <v>61</v>
      </c>
      <c r="N1432" s="133"/>
      <c r="O1432" s="133">
        <v>1</v>
      </c>
      <c r="P1432" s="133"/>
      <c r="Q1432" s="134">
        <v>950000</v>
      </c>
      <c r="R1432" s="134"/>
      <c r="S1432" s="134"/>
      <c r="T1432" s="134">
        <f>+Q1432*O1432</f>
        <v>950000</v>
      </c>
      <c r="U1432" s="134"/>
      <c r="V1432" s="135"/>
    </row>
    <row r="1433" spans="1:22" ht="12" x14ac:dyDescent="0.2">
      <c r="A1433" s="132"/>
      <c r="B1433" s="133"/>
      <c r="C1433" s="133"/>
      <c r="D1433" s="133"/>
      <c r="E1433" s="133"/>
      <c r="F1433" s="133"/>
      <c r="G1433" s="133"/>
      <c r="H1433" s="133"/>
      <c r="I1433" s="133"/>
      <c r="J1433" s="133"/>
      <c r="K1433" s="133"/>
      <c r="L1433" s="133"/>
      <c r="M1433" s="133"/>
      <c r="N1433" s="133"/>
      <c r="O1433" s="133"/>
      <c r="P1433" s="133"/>
      <c r="Q1433" s="134"/>
      <c r="R1433" s="134"/>
      <c r="S1433" s="134"/>
      <c r="T1433" s="134">
        <f>+Q1433*O1433</f>
        <v>0</v>
      </c>
      <c r="U1433" s="134"/>
      <c r="V1433" s="135"/>
    </row>
    <row r="1434" spans="1:22" ht="12" x14ac:dyDescent="0.2">
      <c r="A1434" s="132"/>
      <c r="B1434" s="133"/>
      <c r="C1434" s="133"/>
      <c r="D1434" s="133"/>
      <c r="E1434" s="133"/>
      <c r="F1434" s="133"/>
      <c r="G1434" s="133"/>
      <c r="H1434" s="133"/>
      <c r="I1434" s="133"/>
      <c r="J1434" s="133"/>
      <c r="K1434" s="133"/>
      <c r="L1434" s="133"/>
      <c r="M1434" s="133"/>
      <c r="N1434" s="133"/>
      <c r="O1434" s="133"/>
      <c r="P1434" s="133"/>
      <c r="Q1434" s="133"/>
      <c r="R1434" s="133"/>
      <c r="S1434" s="133"/>
      <c r="T1434" s="134"/>
      <c r="U1434" s="134"/>
      <c r="V1434" s="135"/>
    </row>
    <row r="1435" spans="1:22" ht="12" x14ac:dyDescent="0.2">
      <c r="A1435" s="136" t="s">
        <v>71</v>
      </c>
      <c r="B1435" s="137"/>
      <c r="C1435" s="137"/>
      <c r="D1435" s="137"/>
      <c r="E1435" s="137"/>
      <c r="F1435" s="137"/>
      <c r="G1435" s="137"/>
      <c r="H1435" s="137"/>
      <c r="I1435" s="137"/>
      <c r="J1435" s="137"/>
      <c r="K1435" s="137"/>
      <c r="L1435" s="137"/>
      <c r="M1435" s="137"/>
      <c r="N1435" s="137"/>
      <c r="O1435" s="137"/>
      <c r="P1435" s="137"/>
      <c r="Q1435" s="137"/>
      <c r="R1435" s="137"/>
      <c r="S1435" s="137"/>
      <c r="T1435" s="134">
        <f>+T1433+T1432</f>
        <v>950000</v>
      </c>
      <c r="U1435" s="134"/>
      <c r="V1435" s="135"/>
    </row>
    <row r="1436" spans="1:22" ht="12" x14ac:dyDescent="0.2">
      <c r="A1436" s="19"/>
      <c r="B1436" s="20"/>
      <c r="C1436" s="20"/>
      <c r="D1436" s="20"/>
      <c r="E1436" s="20"/>
      <c r="F1436" s="20"/>
      <c r="G1436" s="20"/>
      <c r="H1436" s="20"/>
      <c r="I1436" s="20"/>
      <c r="J1436" s="20"/>
      <c r="K1436" s="20"/>
      <c r="L1436" s="20"/>
      <c r="M1436" s="20"/>
      <c r="N1436" s="20"/>
      <c r="O1436" s="20"/>
      <c r="P1436" s="20"/>
      <c r="Q1436" s="20"/>
      <c r="R1436" s="20"/>
      <c r="S1436" s="21"/>
      <c r="T1436" s="22"/>
      <c r="U1436" s="22"/>
      <c r="V1436" s="23"/>
    </row>
    <row r="1437" spans="1:22" ht="12" x14ac:dyDescent="0.2">
      <c r="A1437" s="145" t="s">
        <v>75</v>
      </c>
      <c r="B1437" s="146"/>
      <c r="C1437" s="146"/>
      <c r="D1437" s="146"/>
      <c r="E1437" s="146"/>
      <c r="F1437" s="146"/>
      <c r="G1437" s="146"/>
      <c r="H1437" s="146"/>
      <c r="I1437" s="146"/>
      <c r="J1437" s="146"/>
      <c r="K1437" s="146"/>
      <c r="L1437" s="146"/>
      <c r="M1437" s="146"/>
      <c r="N1437" s="146"/>
      <c r="O1437" s="146"/>
      <c r="P1437" s="146"/>
      <c r="Q1437" s="146"/>
      <c r="R1437" s="146"/>
      <c r="S1437" s="146"/>
      <c r="T1437" s="146"/>
      <c r="U1437" s="146"/>
      <c r="V1437" s="147"/>
    </row>
    <row r="1438" spans="1:22" ht="12" x14ac:dyDescent="0.2">
      <c r="A1438" s="132" t="s">
        <v>76</v>
      </c>
      <c r="B1438" s="133"/>
      <c r="C1438" s="133"/>
      <c r="D1438" s="133"/>
      <c r="E1438" s="133"/>
      <c r="F1438" s="133"/>
      <c r="G1438" s="133"/>
      <c r="H1438" s="133"/>
      <c r="I1438" s="133"/>
      <c r="J1438" s="133"/>
      <c r="K1438" s="133" t="s">
        <v>77</v>
      </c>
      <c r="L1438" s="133"/>
      <c r="M1438" s="133" t="s">
        <v>78</v>
      </c>
      <c r="N1438" s="133"/>
      <c r="O1438" s="133" t="s">
        <v>79</v>
      </c>
      <c r="P1438" s="133"/>
      <c r="Q1438" s="133"/>
      <c r="R1438" s="133" t="s">
        <v>80</v>
      </c>
      <c r="S1438" s="133"/>
      <c r="T1438" s="134" t="s">
        <v>69</v>
      </c>
      <c r="U1438" s="134"/>
      <c r="V1438" s="135"/>
    </row>
    <row r="1439" spans="1:22" ht="12" x14ac:dyDescent="0.2">
      <c r="A1439" s="132"/>
      <c r="B1439" s="133"/>
      <c r="C1439" s="133"/>
      <c r="D1439" s="133"/>
      <c r="E1439" s="133"/>
      <c r="F1439" s="133"/>
      <c r="G1439" s="133"/>
      <c r="H1439" s="133"/>
      <c r="I1439" s="133"/>
      <c r="J1439" s="133"/>
      <c r="K1439" s="133"/>
      <c r="L1439" s="133"/>
      <c r="M1439" s="133"/>
      <c r="N1439" s="133"/>
      <c r="O1439" s="133"/>
      <c r="P1439" s="133"/>
      <c r="Q1439" s="133"/>
      <c r="R1439" s="133"/>
      <c r="S1439" s="133"/>
      <c r="T1439" s="134"/>
      <c r="U1439" s="134"/>
      <c r="V1439" s="135"/>
    </row>
    <row r="1440" spans="1:22" ht="12" x14ac:dyDescent="0.2">
      <c r="A1440" s="132"/>
      <c r="B1440" s="133"/>
      <c r="C1440" s="133"/>
      <c r="D1440" s="133"/>
      <c r="E1440" s="133"/>
      <c r="F1440" s="133"/>
      <c r="G1440" s="133"/>
      <c r="H1440" s="133"/>
      <c r="I1440" s="133"/>
      <c r="J1440" s="133"/>
      <c r="K1440" s="133"/>
      <c r="L1440" s="133"/>
      <c r="M1440" s="133"/>
      <c r="N1440" s="133"/>
      <c r="O1440" s="133"/>
      <c r="P1440" s="133"/>
      <c r="Q1440" s="133"/>
      <c r="R1440" s="133"/>
      <c r="S1440" s="133"/>
      <c r="T1440" s="134"/>
      <c r="U1440" s="134"/>
      <c r="V1440" s="135"/>
    </row>
    <row r="1441" spans="1:22" ht="12" x14ac:dyDescent="0.2">
      <c r="A1441" s="132"/>
      <c r="B1441" s="133"/>
      <c r="C1441" s="133"/>
      <c r="D1441" s="133"/>
      <c r="E1441" s="133"/>
      <c r="F1441" s="133"/>
      <c r="G1441" s="133"/>
      <c r="H1441" s="133"/>
      <c r="I1441" s="133"/>
      <c r="J1441" s="133"/>
      <c r="K1441" s="133"/>
      <c r="L1441" s="133"/>
      <c r="M1441" s="133"/>
      <c r="N1441" s="133"/>
      <c r="O1441" s="133"/>
      <c r="P1441" s="133"/>
      <c r="Q1441" s="133"/>
      <c r="R1441" s="133"/>
      <c r="S1441" s="133"/>
      <c r="T1441" s="134"/>
      <c r="U1441" s="134"/>
      <c r="V1441" s="135"/>
    </row>
    <row r="1442" spans="1:22" ht="12" x14ac:dyDescent="0.2">
      <c r="A1442" s="136" t="s">
        <v>71</v>
      </c>
      <c r="B1442" s="137"/>
      <c r="C1442" s="137"/>
      <c r="D1442" s="137"/>
      <c r="E1442" s="137"/>
      <c r="F1442" s="137"/>
      <c r="G1442" s="137"/>
      <c r="H1442" s="137"/>
      <c r="I1442" s="137"/>
      <c r="J1442" s="137"/>
      <c r="K1442" s="137"/>
      <c r="L1442" s="137"/>
      <c r="M1442" s="137"/>
      <c r="N1442" s="137"/>
      <c r="O1442" s="137"/>
      <c r="P1442" s="137"/>
      <c r="Q1442" s="137"/>
      <c r="R1442" s="137"/>
      <c r="S1442" s="137"/>
      <c r="T1442" s="134"/>
      <c r="U1442" s="134"/>
      <c r="V1442" s="135"/>
    </row>
    <row r="1443" spans="1:22" ht="12" x14ac:dyDescent="0.2">
      <c r="A1443" s="19"/>
      <c r="B1443" s="20"/>
      <c r="C1443" s="20"/>
      <c r="D1443" s="20"/>
      <c r="E1443" s="20"/>
      <c r="F1443" s="20"/>
      <c r="G1443" s="20"/>
      <c r="H1443" s="20"/>
      <c r="I1443" s="20"/>
      <c r="J1443" s="20"/>
      <c r="K1443" s="20"/>
      <c r="L1443" s="20"/>
      <c r="M1443" s="20"/>
      <c r="N1443" s="20"/>
      <c r="O1443" s="20"/>
      <c r="P1443" s="20"/>
      <c r="Q1443" s="20"/>
      <c r="R1443" s="20"/>
      <c r="S1443" s="21"/>
      <c r="T1443" s="22"/>
      <c r="U1443" s="22"/>
      <c r="V1443" s="23"/>
    </row>
    <row r="1444" spans="1:22" ht="12" x14ac:dyDescent="0.2">
      <c r="A1444" s="145" t="s">
        <v>81</v>
      </c>
      <c r="B1444" s="146"/>
      <c r="C1444" s="146"/>
      <c r="D1444" s="146"/>
      <c r="E1444" s="146"/>
      <c r="F1444" s="146"/>
      <c r="G1444" s="146"/>
      <c r="H1444" s="146"/>
      <c r="I1444" s="146"/>
      <c r="J1444" s="146"/>
      <c r="K1444" s="146"/>
      <c r="L1444" s="146"/>
      <c r="M1444" s="146"/>
      <c r="N1444" s="146"/>
      <c r="O1444" s="146"/>
      <c r="P1444" s="146"/>
      <c r="Q1444" s="146"/>
      <c r="R1444" s="146"/>
      <c r="S1444" s="146"/>
      <c r="T1444" s="146"/>
      <c r="U1444" s="146"/>
      <c r="V1444" s="147"/>
    </row>
    <row r="1445" spans="1:22" ht="12" x14ac:dyDescent="0.2">
      <c r="A1445" s="132" t="s">
        <v>82</v>
      </c>
      <c r="B1445" s="133"/>
      <c r="C1445" s="133"/>
      <c r="D1445" s="133"/>
      <c r="E1445" s="133"/>
      <c r="F1445" s="133"/>
      <c r="G1445" s="133"/>
      <c r="H1445" s="133"/>
      <c r="I1445" s="133"/>
      <c r="J1445" s="133" t="s">
        <v>83</v>
      </c>
      <c r="K1445" s="133"/>
      <c r="L1445" s="133" t="s">
        <v>84</v>
      </c>
      <c r="M1445" s="133"/>
      <c r="N1445" s="133" t="s">
        <v>85</v>
      </c>
      <c r="O1445" s="133"/>
      <c r="P1445" s="133"/>
      <c r="Q1445" s="133" t="s">
        <v>68</v>
      </c>
      <c r="R1445" s="133"/>
      <c r="S1445" s="133"/>
      <c r="T1445" s="134" t="s">
        <v>69</v>
      </c>
      <c r="U1445" s="134"/>
      <c r="V1445" s="135"/>
    </row>
    <row r="1446" spans="1:22" ht="12" x14ac:dyDescent="0.2">
      <c r="A1446" s="132" t="s">
        <v>86</v>
      </c>
      <c r="B1446" s="133"/>
      <c r="C1446" s="133"/>
      <c r="D1446" s="133"/>
      <c r="E1446" s="133"/>
      <c r="F1446" s="133"/>
      <c r="G1446" s="133"/>
      <c r="H1446" s="133"/>
      <c r="I1446" s="133"/>
      <c r="J1446" s="148"/>
      <c r="K1446" s="133"/>
      <c r="L1446" s="149">
        <v>1.8157000000000001</v>
      </c>
      <c r="M1446" s="149"/>
      <c r="N1446" s="134">
        <f>+(L1446*J1446)/8</f>
        <v>0</v>
      </c>
      <c r="O1446" s="134"/>
      <c r="P1446" s="134"/>
      <c r="Q1446" s="133"/>
      <c r="R1446" s="133"/>
      <c r="S1446" s="133"/>
      <c r="T1446" s="134">
        <f>+Q1446*N1446</f>
        <v>0</v>
      </c>
      <c r="U1446" s="134"/>
      <c r="V1446" s="135"/>
    </row>
    <row r="1447" spans="1:22" ht="12" x14ac:dyDescent="0.2">
      <c r="A1447" s="132"/>
      <c r="B1447" s="133"/>
      <c r="C1447" s="133"/>
      <c r="D1447" s="133"/>
      <c r="E1447" s="133"/>
      <c r="F1447" s="133"/>
      <c r="G1447" s="133"/>
      <c r="H1447" s="133"/>
      <c r="I1447" s="133"/>
      <c r="J1447" s="133"/>
      <c r="K1447" s="133"/>
      <c r="L1447" s="133"/>
      <c r="M1447" s="133"/>
      <c r="N1447" s="133"/>
      <c r="O1447" s="133"/>
      <c r="P1447" s="133"/>
      <c r="Q1447" s="133"/>
      <c r="R1447" s="133"/>
      <c r="S1447" s="133"/>
      <c r="T1447" s="134"/>
      <c r="U1447" s="134"/>
      <c r="V1447" s="135"/>
    </row>
    <row r="1448" spans="1:22" ht="12" x14ac:dyDescent="0.2">
      <c r="A1448" s="132"/>
      <c r="B1448" s="133"/>
      <c r="C1448" s="133"/>
      <c r="D1448" s="133"/>
      <c r="E1448" s="133"/>
      <c r="F1448" s="133"/>
      <c r="G1448" s="133"/>
      <c r="H1448" s="133"/>
      <c r="I1448" s="133"/>
      <c r="J1448" s="133"/>
      <c r="K1448" s="133"/>
      <c r="L1448" s="133"/>
      <c r="M1448" s="133"/>
      <c r="N1448" s="133"/>
      <c r="O1448" s="133"/>
      <c r="P1448" s="133"/>
      <c r="Q1448" s="133"/>
      <c r="R1448" s="133"/>
      <c r="S1448" s="133"/>
      <c r="T1448" s="134"/>
      <c r="U1448" s="134"/>
      <c r="V1448" s="135"/>
    </row>
    <row r="1449" spans="1:22" ht="12" x14ac:dyDescent="0.2">
      <c r="A1449" s="136" t="s">
        <v>71</v>
      </c>
      <c r="B1449" s="137"/>
      <c r="C1449" s="137"/>
      <c r="D1449" s="137"/>
      <c r="E1449" s="137"/>
      <c r="F1449" s="137"/>
      <c r="G1449" s="137"/>
      <c r="H1449" s="137"/>
      <c r="I1449" s="137"/>
      <c r="J1449" s="137"/>
      <c r="K1449" s="137"/>
      <c r="L1449" s="137"/>
      <c r="M1449" s="137"/>
      <c r="N1449" s="137"/>
      <c r="O1449" s="137"/>
      <c r="P1449" s="137"/>
      <c r="Q1449" s="137"/>
      <c r="R1449" s="137"/>
      <c r="S1449" s="137"/>
      <c r="T1449" s="134">
        <f>+T1446</f>
        <v>0</v>
      </c>
      <c r="U1449" s="134"/>
      <c r="V1449" s="135"/>
    </row>
    <row r="1450" spans="1:22" ht="12" x14ac:dyDescent="0.2">
      <c r="A1450" s="136" t="s">
        <v>15</v>
      </c>
      <c r="B1450" s="137"/>
      <c r="C1450" s="137"/>
      <c r="D1450" s="137"/>
      <c r="E1450" s="137"/>
      <c r="F1450" s="137"/>
      <c r="G1450" s="137"/>
      <c r="H1450" s="137"/>
      <c r="I1450" s="137"/>
      <c r="J1450" s="137"/>
      <c r="K1450" s="137"/>
      <c r="L1450" s="137"/>
      <c r="M1450" s="137"/>
      <c r="N1450" s="137"/>
      <c r="O1450" s="137"/>
      <c r="P1450" s="137"/>
      <c r="Q1450" s="137"/>
      <c r="R1450" s="137"/>
      <c r="S1450" s="137"/>
      <c r="T1450" s="134">
        <f>ROUND(T1449+T1442+T1435+T1428,0)</f>
        <v>950000</v>
      </c>
      <c r="U1450" s="134"/>
      <c r="V1450" s="135"/>
    </row>
    <row r="1451" spans="1:22" ht="12" x14ac:dyDescent="0.2">
      <c r="A1451" s="44" t="s">
        <v>87</v>
      </c>
      <c r="B1451" s="45">
        <f>+'[1]CARGA PRESTACIONAL'!$E$40</f>
        <v>0.29949999999999999</v>
      </c>
      <c r="C1451" s="46"/>
      <c r="D1451" s="47"/>
      <c r="E1451" s="48"/>
      <c r="F1451" s="46"/>
      <c r="G1451" s="46"/>
      <c r="H1451" s="46"/>
      <c r="I1451" s="46"/>
      <c r="J1451" s="46"/>
      <c r="K1451" s="46"/>
      <c r="L1451" s="46"/>
      <c r="M1451" s="47"/>
      <c r="N1451" s="18"/>
      <c r="O1451" s="18"/>
      <c r="P1451" s="18"/>
      <c r="Q1451" s="18"/>
      <c r="R1451" s="18"/>
      <c r="S1451" s="18" t="s">
        <v>19</v>
      </c>
      <c r="T1451" s="134">
        <f>+T1450*B1451</f>
        <v>284525</v>
      </c>
      <c r="U1451" s="134"/>
      <c r="V1451" s="135"/>
    </row>
    <row r="1452" spans="1:22" ht="12" x14ac:dyDescent="0.2">
      <c r="A1452" s="138" t="s">
        <v>88</v>
      </c>
      <c r="B1452" s="139"/>
      <c r="C1452" s="139"/>
      <c r="D1452" s="139"/>
      <c r="E1452" s="139"/>
      <c r="F1452" s="139"/>
      <c r="G1452" s="139"/>
      <c r="H1452" s="139"/>
      <c r="I1452" s="139"/>
      <c r="J1452" s="139"/>
      <c r="K1452" s="139"/>
      <c r="L1452" s="139"/>
      <c r="M1452" s="139"/>
      <c r="N1452" s="139"/>
      <c r="O1452" s="139"/>
      <c r="P1452" s="139"/>
      <c r="Q1452" s="139"/>
      <c r="R1452" s="139"/>
      <c r="S1452" s="139"/>
      <c r="T1452" s="140">
        <f>+T1451+T1450</f>
        <v>1234525</v>
      </c>
      <c r="U1452" s="140"/>
      <c r="V1452" s="141"/>
    </row>
    <row r="1453" spans="1:22" ht="12" x14ac:dyDescent="0.2">
      <c r="A1453" s="138" t="s">
        <v>89</v>
      </c>
      <c r="B1453" s="139"/>
      <c r="C1453" s="139"/>
      <c r="D1453" s="139"/>
      <c r="E1453" s="139"/>
      <c r="F1453" s="139"/>
      <c r="G1453" s="139"/>
      <c r="H1453" s="139"/>
      <c r="I1453" s="139"/>
      <c r="J1453" s="139"/>
      <c r="K1453" s="139"/>
      <c r="L1453" s="139"/>
      <c r="M1453" s="139"/>
      <c r="N1453" s="139"/>
      <c r="O1453" s="139"/>
      <c r="P1453" s="139"/>
      <c r="Q1453" s="139"/>
      <c r="R1453" s="139"/>
      <c r="S1453" s="139"/>
      <c r="T1453" s="140">
        <f>ROUND(T1452*T1421,0)</f>
        <v>1234525</v>
      </c>
      <c r="U1453" s="140"/>
      <c r="V1453" s="141"/>
    </row>
    <row r="1454" spans="1:22" ht="12" x14ac:dyDescent="0.2">
      <c r="A1454" s="49"/>
      <c r="B1454" s="29"/>
      <c r="C1454" s="29"/>
      <c r="D1454" s="29"/>
      <c r="E1454" s="29"/>
      <c r="F1454" s="29"/>
      <c r="G1454" s="29"/>
      <c r="H1454" s="29"/>
      <c r="I1454" s="29"/>
      <c r="J1454" s="29"/>
      <c r="K1454" s="29"/>
      <c r="L1454" s="29"/>
      <c r="M1454" s="29"/>
      <c r="N1454" s="29"/>
      <c r="O1454" s="29"/>
      <c r="P1454" s="29"/>
      <c r="Q1454" s="29"/>
      <c r="R1454" s="29"/>
      <c r="S1454" s="29"/>
      <c r="T1454" s="50"/>
      <c r="U1454" s="50"/>
      <c r="V1454" s="51"/>
    </row>
    <row r="1455" spans="1:22" ht="24.75" customHeight="1" x14ac:dyDescent="0.2">
      <c r="A1455" s="142" t="s">
        <v>121</v>
      </c>
      <c r="B1455" s="143"/>
      <c r="C1455" s="143"/>
      <c r="D1455" s="143"/>
      <c r="E1455" s="143"/>
      <c r="F1455" s="143"/>
      <c r="G1455" s="143"/>
      <c r="H1455" s="143"/>
      <c r="I1455" s="143"/>
      <c r="J1455" s="143"/>
      <c r="K1455" s="143"/>
      <c r="L1455" s="143"/>
      <c r="M1455" s="143"/>
      <c r="N1455" s="143"/>
      <c r="O1455" s="143"/>
      <c r="P1455" s="143"/>
      <c r="Q1455" s="143"/>
      <c r="R1455" s="143"/>
      <c r="S1455" s="143"/>
      <c r="T1455" s="143"/>
      <c r="U1455" s="143"/>
      <c r="V1455" s="144"/>
    </row>
    <row r="1456" spans="1:22" ht="12" x14ac:dyDescent="0.2">
      <c r="A1456" s="24"/>
      <c r="B1456" s="25"/>
      <c r="C1456" s="25"/>
      <c r="D1456" s="25"/>
      <c r="E1456" s="25"/>
      <c r="F1456" s="25"/>
      <c r="G1456" s="25"/>
      <c r="H1456" s="25"/>
      <c r="I1456" s="25"/>
      <c r="J1456" s="25"/>
      <c r="K1456" s="25"/>
      <c r="L1456" s="25"/>
      <c r="M1456" s="25"/>
      <c r="N1456" s="25"/>
      <c r="O1456" s="25"/>
      <c r="P1456" s="25"/>
      <c r="Q1456" s="25"/>
      <c r="R1456" s="25"/>
      <c r="S1456" s="26"/>
      <c r="T1456" s="27"/>
      <c r="U1456" s="27"/>
      <c r="V1456" s="28"/>
    </row>
    <row r="1457" spans="1:22" ht="43.5" customHeight="1" x14ac:dyDescent="0.2">
      <c r="A1457" s="24"/>
      <c r="B1457" s="25"/>
      <c r="C1457" s="25"/>
      <c r="D1457" s="29"/>
      <c r="E1457" s="30" t="s">
        <v>90</v>
      </c>
      <c r="F1457" s="54"/>
      <c r="G1457" s="54"/>
      <c r="H1457" s="54"/>
      <c r="I1457" s="54"/>
      <c r="J1457" s="54"/>
      <c r="K1457" s="54"/>
      <c r="L1457" s="54"/>
      <c r="M1457" s="55"/>
      <c r="N1457" s="25"/>
      <c r="O1457" s="25"/>
      <c r="P1457" s="25"/>
      <c r="Q1457" s="25"/>
      <c r="R1457" s="25"/>
      <c r="S1457" s="26"/>
      <c r="T1457" s="27"/>
      <c r="U1457" s="27"/>
      <c r="V1457" s="28"/>
    </row>
    <row r="1458" spans="1:22" ht="12" x14ac:dyDescent="0.2">
      <c r="A1458" s="24"/>
      <c r="B1458" s="25"/>
      <c r="C1458" s="25"/>
      <c r="D1458" s="25"/>
      <c r="E1458" s="131" t="s">
        <v>105</v>
      </c>
      <c r="F1458" s="131"/>
      <c r="G1458" s="131"/>
      <c r="H1458" s="131"/>
      <c r="I1458" s="131"/>
      <c r="J1458" s="131"/>
      <c r="K1458" s="131"/>
      <c r="L1458" s="131"/>
      <c r="M1458" s="131"/>
      <c r="N1458" s="57"/>
      <c r="O1458" s="57"/>
      <c r="P1458" s="25"/>
      <c r="Q1458" s="25"/>
      <c r="R1458" s="25"/>
      <c r="S1458" s="26"/>
      <c r="T1458" s="27"/>
      <c r="U1458" s="27"/>
      <c r="V1458" s="28"/>
    </row>
    <row r="1459" spans="1:22" ht="12" x14ac:dyDescent="0.2">
      <c r="A1459" s="24"/>
      <c r="B1459" s="25"/>
      <c r="C1459" s="25"/>
      <c r="D1459" s="25"/>
      <c r="E1459" s="131"/>
      <c r="F1459" s="131"/>
      <c r="G1459" s="131"/>
      <c r="H1459" s="131"/>
      <c r="I1459" s="131"/>
      <c r="J1459" s="131"/>
      <c r="K1459" s="131"/>
      <c r="L1459" s="131"/>
      <c r="M1459" s="131"/>
      <c r="N1459" s="57"/>
      <c r="O1459" s="57"/>
      <c r="P1459" s="25"/>
      <c r="Q1459" s="25"/>
      <c r="R1459" s="25"/>
      <c r="S1459" s="26"/>
      <c r="T1459" s="27"/>
      <c r="U1459" s="27"/>
      <c r="V1459" s="28"/>
    </row>
    <row r="1460" spans="1:22" ht="12.75" thickBot="1" x14ac:dyDescent="0.25">
      <c r="A1460" s="58"/>
      <c r="B1460" s="59"/>
      <c r="C1460" s="59"/>
      <c r="D1460" s="59"/>
      <c r="E1460" s="59"/>
      <c r="F1460" s="60"/>
      <c r="G1460" s="60"/>
      <c r="H1460" s="60"/>
      <c r="I1460" s="60"/>
      <c r="J1460" s="60"/>
      <c r="K1460" s="60"/>
      <c r="L1460" s="59"/>
      <c r="M1460" s="59"/>
      <c r="N1460" s="59"/>
      <c r="O1460" s="59"/>
      <c r="P1460" s="59"/>
      <c r="Q1460" s="59"/>
      <c r="R1460" s="59"/>
      <c r="S1460" s="59"/>
      <c r="T1460" s="61"/>
      <c r="U1460" s="61"/>
      <c r="V1460" s="62"/>
    </row>
    <row r="1461" spans="1:22" ht="14.25" thickBot="1" x14ac:dyDescent="0.3"/>
    <row r="1462" spans="1:22" ht="12" x14ac:dyDescent="0.2">
      <c r="A1462" s="154"/>
      <c r="B1462" s="155"/>
      <c r="C1462" s="155"/>
      <c r="D1462" s="156"/>
      <c r="E1462" s="163" t="s">
        <v>92</v>
      </c>
      <c r="F1462" s="164"/>
      <c r="G1462" s="164"/>
      <c r="H1462" s="164"/>
      <c r="I1462" s="164"/>
      <c r="J1462" s="164"/>
      <c r="K1462" s="164"/>
      <c r="L1462" s="164"/>
      <c r="M1462" s="164"/>
      <c r="N1462" s="164"/>
      <c r="O1462" s="164"/>
      <c r="P1462" s="164"/>
      <c r="Q1462" s="164"/>
      <c r="R1462" s="164"/>
      <c r="S1462" s="165"/>
      <c r="T1462" s="169" t="s">
        <v>47</v>
      </c>
      <c r="U1462" s="170"/>
      <c r="V1462" s="171"/>
    </row>
    <row r="1463" spans="1:22" ht="27.75" customHeight="1" thickBot="1" x14ac:dyDescent="0.25">
      <c r="A1463" s="157"/>
      <c r="B1463" s="158"/>
      <c r="C1463" s="158"/>
      <c r="D1463" s="159"/>
      <c r="E1463" s="166"/>
      <c r="F1463" s="167"/>
      <c r="G1463" s="167"/>
      <c r="H1463" s="167"/>
      <c r="I1463" s="167"/>
      <c r="J1463" s="167"/>
      <c r="K1463" s="167"/>
      <c r="L1463" s="167"/>
      <c r="M1463" s="167"/>
      <c r="N1463" s="167"/>
      <c r="O1463" s="167"/>
      <c r="P1463" s="167"/>
      <c r="Q1463" s="167"/>
      <c r="R1463" s="167"/>
      <c r="S1463" s="168"/>
      <c r="T1463" s="172"/>
      <c r="U1463" s="173"/>
      <c r="V1463" s="174"/>
    </row>
    <row r="1464" spans="1:22" ht="12.75" thickBot="1" x14ac:dyDescent="0.25">
      <c r="A1464" s="157"/>
      <c r="B1464" s="158"/>
      <c r="C1464" s="158"/>
      <c r="D1464" s="159"/>
      <c r="E1464" s="175"/>
      <c r="F1464" s="176"/>
      <c r="G1464" s="176"/>
      <c r="H1464" s="176"/>
      <c r="I1464" s="176"/>
      <c r="J1464" s="176"/>
      <c r="K1464" s="176"/>
      <c r="L1464" s="176"/>
      <c r="M1464" s="176"/>
      <c r="N1464" s="176"/>
      <c r="O1464" s="176"/>
      <c r="P1464" s="176"/>
      <c r="Q1464" s="176"/>
      <c r="R1464" s="176"/>
      <c r="S1464" s="176"/>
      <c r="T1464" s="176"/>
      <c r="U1464" s="176"/>
      <c r="V1464" s="177"/>
    </row>
    <row r="1465" spans="1:22" ht="12.75" thickBot="1" x14ac:dyDescent="0.25">
      <c r="A1465" s="157"/>
      <c r="B1465" s="158"/>
      <c r="C1465" s="158"/>
      <c r="D1465" s="159"/>
      <c r="E1465" s="178" t="s">
        <v>48</v>
      </c>
      <c r="F1465" s="179"/>
      <c r="G1465" s="179"/>
      <c r="H1465" s="179"/>
      <c r="I1465" s="179"/>
      <c r="J1465" s="179"/>
      <c r="K1465" s="179"/>
      <c r="L1465" s="179"/>
      <c r="M1465" s="179"/>
      <c r="N1465" s="179"/>
      <c r="O1465" s="179"/>
      <c r="P1465" s="179"/>
      <c r="Q1465" s="179"/>
      <c r="R1465" s="179"/>
      <c r="S1465" s="179"/>
      <c r="T1465" s="179"/>
      <c r="U1465" s="179"/>
      <c r="V1465" s="180"/>
    </row>
    <row r="1466" spans="1:22" ht="12.75" thickBot="1" x14ac:dyDescent="0.25">
      <c r="A1466" s="160"/>
      <c r="B1466" s="161"/>
      <c r="C1466" s="161"/>
      <c r="D1466" s="162"/>
      <c r="E1466" s="181"/>
      <c r="F1466" s="182"/>
      <c r="G1466" s="182"/>
      <c r="H1466" s="182"/>
      <c r="I1466" s="182"/>
      <c r="J1466" s="182"/>
      <c r="K1466" s="182"/>
      <c r="L1466" s="182"/>
      <c r="M1466" s="182"/>
      <c r="N1466" s="182"/>
      <c r="O1466" s="182"/>
      <c r="P1466" s="182"/>
      <c r="Q1466" s="182"/>
      <c r="R1466" s="182"/>
      <c r="S1466" s="182"/>
      <c r="T1466" s="182"/>
      <c r="U1466" s="182"/>
      <c r="V1466" s="183"/>
    </row>
    <row r="1467" spans="1:22" ht="12" x14ac:dyDescent="0.2">
      <c r="A1467" s="211" t="s">
        <v>49</v>
      </c>
      <c r="B1467" s="212"/>
      <c r="C1467" s="212"/>
      <c r="D1467" s="212"/>
      <c r="E1467" s="212"/>
      <c r="F1467" s="212"/>
      <c r="G1467" s="212"/>
      <c r="H1467" s="212"/>
      <c r="I1467" s="212"/>
      <c r="J1467" s="212"/>
      <c r="K1467" s="212"/>
      <c r="L1467" s="212"/>
      <c r="M1467" s="212"/>
      <c r="N1467" s="212"/>
      <c r="O1467" s="212"/>
      <c r="P1467" s="212"/>
      <c r="Q1467" s="212"/>
      <c r="R1467" s="212"/>
      <c r="S1467" s="212"/>
      <c r="T1467" s="212"/>
      <c r="U1467" s="212"/>
      <c r="V1467" s="213"/>
    </row>
    <row r="1468" spans="1:22" ht="12" x14ac:dyDescent="0.2">
      <c r="A1468" s="184" t="s">
        <v>50</v>
      </c>
      <c r="B1468" s="185"/>
      <c r="C1468" s="185"/>
      <c r="D1468" s="185"/>
      <c r="E1468" s="36" t="s">
        <v>51</v>
      </c>
      <c r="F1468" s="37"/>
      <c r="G1468" s="37"/>
      <c r="H1468" s="37"/>
      <c r="I1468" s="37"/>
      <c r="J1468" s="186" t="s">
        <v>52</v>
      </c>
      <c r="K1468" s="186"/>
      <c r="L1468" s="186"/>
      <c r="M1468" s="186"/>
      <c r="N1468" s="186"/>
      <c r="O1468" s="186"/>
      <c r="P1468" s="186" t="s">
        <v>53</v>
      </c>
      <c r="Q1468" s="186"/>
      <c r="R1468" s="186"/>
      <c r="S1468" s="186"/>
      <c r="T1468" s="186"/>
      <c r="U1468" s="186"/>
      <c r="V1468" s="187"/>
    </row>
    <row r="1469" spans="1:22" ht="12" x14ac:dyDescent="0.2">
      <c r="A1469" s="188" t="s">
        <v>54</v>
      </c>
      <c r="B1469" s="189"/>
      <c r="C1469" s="189"/>
      <c r="D1469" s="190"/>
      <c r="E1469" s="191" t="s">
        <v>24</v>
      </c>
      <c r="F1469" s="191"/>
      <c r="G1469" s="191"/>
      <c r="H1469" s="191"/>
      <c r="I1469" s="191"/>
      <c r="J1469" s="191"/>
      <c r="K1469" s="191"/>
      <c r="L1469" s="191"/>
      <c r="M1469" s="191"/>
      <c r="N1469" s="191"/>
      <c r="O1469" s="191"/>
      <c r="P1469" s="191"/>
      <c r="Q1469" s="191"/>
      <c r="R1469" s="191"/>
      <c r="S1469" s="191"/>
      <c r="T1469" s="191"/>
      <c r="U1469" s="191"/>
      <c r="V1469" s="192"/>
    </row>
    <row r="1470" spans="1:22" ht="12" x14ac:dyDescent="0.2">
      <c r="A1470" s="193" t="s">
        <v>55</v>
      </c>
      <c r="B1470" s="194"/>
      <c r="C1470" s="194"/>
      <c r="D1470" s="194"/>
      <c r="E1470" s="195"/>
      <c r="F1470" s="195"/>
      <c r="G1470" s="195"/>
      <c r="H1470" s="195"/>
      <c r="I1470" s="195"/>
      <c r="J1470" s="195"/>
      <c r="K1470" s="195"/>
      <c r="L1470" s="195"/>
      <c r="M1470" s="195"/>
      <c r="N1470" s="195"/>
      <c r="O1470" s="195"/>
      <c r="P1470" s="195"/>
      <c r="Q1470" s="195"/>
      <c r="R1470" s="195"/>
      <c r="S1470" s="195"/>
      <c r="T1470" s="195"/>
      <c r="U1470" s="195"/>
      <c r="V1470" s="196"/>
    </row>
    <row r="1471" spans="1:22" ht="12" x14ac:dyDescent="0.2">
      <c r="A1471" s="193" t="s">
        <v>56</v>
      </c>
      <c r="B1471" s="194"/>
      <c r="C1471" s="194"/>
      <c r="D1471" s="194"/>
      <c r="E1471" s="195"/>
      <c r="F1471" s="195"/>
      <c r="G1471" s="195"/>
      <c r="H1471" s="195"/>
      <c r="I1471" s="195"/>
      <c r="J1471" s="195"/>
      <c r="K1471" s="195"/>
      <c r="L1471" s="195"/>
      <c r="M1471" s="195"/>
      <c r="N1471" s="195"/>
      <c r="O1471" s="195"/>
      <c r="P1471" s="195"/>
      <c r="Q1471" s="195"/>
      <c r="R1471" s="195"/>
      <c r="S1471" s="195"/>
      <c r="T1471" s="195"/>
      <c r="U1471" s="195"/>
      <c r="V1471" s="196"/>
    </row>
    <row r="1472" spans="1:22" ht="12" x14ac:dyDescent="0.2">
      <c r="A1472" s="193" t="s">
        <v>57</v>
      </c>
      <c r="B1472" s="194"/>
      <c r="C1472" s="194"/>
      <c r="D1472" s="194"/>
      <c r="E1472" s="195"/>
      <c r="F1472" s="195"/>
      <c r="G1472" s="195"/>
      <c r="H1472" s="195"/>
      <c r="I1472" s="195"/>
      <c r="J1472" s="195"/>
      <c r="K1472" s="195"/>
      <c r="L1472" s="195"/>
      <c r="M1472" s="195"/>
      <c r="N1472" s="195"/>
      <c r="O1472" s="195"/>
      <c r="P1472" s="195"/>
      <c r="Q1472" s="195"/>
      <c r="R1472" s="195"/>
      <c r="S1472" s="195"/>
      <c r="T1472" s="195"/>
      <c r="U1472" s="195"/>
      <c r="V1472" s="196"/>
    </row>
    <row r="1473" spans="1:22" ht="12" x14ac:dyDescent="0.2">
      <c r="A1473" s="38"/>
      <c r="B1473" s="39"/>
      <c r="C1473" s="39"/>
      <c r="D1473" s="40"/>
      <c r="E1473" s="40"/>
      <c r="F1473" s="40"/>
      <c r="G1473" s="40"/>
      <c r="H1473" s="40"/>
      <c r="I1473" s="40"/>
      <c r="J1473" s="40"/>
      <c r="K1473" s="40"/>
      <c r="L1473" s="40"/>
      <c r="M1473" s="40"/>
      <c r="N1473" s="40"/>
      <c r="O1473" s="40"/>
      <c r="P1473" s="40"/>
      <c r="Q1473" s="40"/>
      <c r="R1473" s="40"/>
      <c r="S1473" s="40"/>
      <c r="T1473" s="27"/>
      <c r="U1473" s="27"/>
      <c r="V1473" s="28"/>
    </row>
    <row r="1474" spans="1:22" ht="12" x14ac:dyDescent="0.2">
      <c r="A1474" s="150" t="s">
        <v>58</v>
      </c>
      <c r="B1474" s="151"/>
      <c r="C1474" s="151"/>
      <c r="D1474" s="151"/>
      <c r="E1474" s="151"/>
      <c r="F1474" s="151"/>
      <c r="G1474" s="151"/>
      <c r="H1474" s="151"/>
      <c r="I1474" s="151"/>
      <c r="J1474" s="151"/>
      <c r="K1474" s="151"/>
      <c r="L1474" s="151"/>
      <c r="M1474" s="151"/>
      <c r="N1474" s="151"/>
      <c r="O1474" s="151"/>
      <c r="P1474" s="151"/>
      <c r="Q1474" s="151"/>
      <c r="R1474" s="151"/>
      <c r="S1474" s="151"/>
      <c r="T1474" s="151"/>
      <c r="U1474" s="151"/>
      <c r="V1474" s="197"/>
    </row>
    <row r="1475" spans="1:22" ht="12" x14ac:dyDescent="0.2">
      <c r="A1475" s="198" t="s">
        <v>59</v>
      </c>
      <c r="B1475" s="199"/>
      <c r="C1475" s="199" t="s">
        <v>60</v>
      </c>
      <c r="D1475" s="199"/>
      <c r="E1475" s="199"/>
      <c r="F1475" s="199"/>
      <c r="G1475" s="199"/>
      <c r="H1475" s="199"/>
      <c r="I1475" s="199"/>
      <c r="J1475" s="199"/>
      <c r="K1475" s="199"/>
      <c r="L1475" s="199"/>
      <c r="M1475" s="199"/>
      <c r="N1475" s="199"/>
      <c r="O1475" s="199"/>
      <c r="P1475" s="199"/>
      <c r="Q1475" s="199"/>
      <c r="R1475" s="199" t="s">
        <v>61</v>
      </c>
      <c r="S1475" s="199"/>
      <c r="T1475" s="200" t="s">
        <v>62</v>
      </c>
      <c r="U1475" s="200"/>
      <c r="V1475" s="201"/>
    </row>
    <row r="1476" spans="1:22" ht="40.5" customHeight="1" x14ac:dyDescent="0.2">
      <c r="A1476" s="202" t="s">
        <v>230</v>
      </c>
      <c r="B1476" s="203"/>
      <c r="C1476" s="204" t="s">
        <v>215</v>
      </c>
      <c r="D1476" s="205"/>
      <c r="E1476" s="205"/>
      <c r="F1476" s="205"/>
      <c r="G1476" s="205"/>
      <c r="H1476" s="205"/>
      <c r="I1476" s="205"/>
      <c r="J1476" s="205"/>
      <c r="K1476" s="205"/>
      <c r="L1476" s="205"/>
      <c r="M1476" s="205"/>
      <c r="N1476" s="205"/>
      <c r="O1476" s="205"/>
      <c r="P1476" s="205"/>
      <c r="Q1476" s="205"/>
      <c r="R1476" s="205" t="s">
        <v>158</v>
      </c>
      <c r="S1476" s="205"/>
      <c r="T1476" s="206">
        <f>+'OFERTA ECONOMICA'!C116</f>
        <v>304</v>
      </c>
      <c r="U1476" s="206"/>
      <c r="V1476" s="207"/>
    </row>
    <row r="1477" spans="1:22" ht="12" x14ac:dyDescent="0.2">
      <c r="A1477" s="41"/>
      <c r="B1477" s="40"/>
      <c r="C1477" s="40"/>
      <c r="D1477" s="40"/>
      <c r="E1477" s="40"/>
      <c r="F1477" s="40"/>
      <c r="G1477" s="40"/>
      <c r="H1477" s="40"/>
      <c r="I1477" s="40"/>
      <c r="J1477" s="40"/>
      <c r="K1477" s="40"/>
      <c r="L1477" s="40"/>
      <c r="M1477" s="40"/>
      <c r="N1477" s="40"/>
      <c r="O1477" s="40"/>
      <c r="P1477" s="40"/>
      <c r="Q1477" s="40"/>
      <c r="R1477" s="40"/>
      <c r="S1477" s="40"/>
      <c r="T1477" s="27"/>
      <c r="U1477" s="27"/>
      <c r="V1477" s="28"/>
    </row>
    <row r="1478" spans="1:22" ht="12" x14ac:dyDescent="0.2">
      <c r="A1478" s="145" t="s">
        <v>64</v>
      </c>
      <c r="B1478" s="146"/>
      <c r="C1478" s="146"/>
      <c r="D1478" s="146"/>
      <c r="E1478" s="146"/>
      <c r="F1478" s="146"/>
      <c r="G1478" s="146"/>
      <c r="H1478" s="146"/>
      <c r="I1478" s="146"/>
      <c r="J1478" s="146"/>
      <c r="K1478" s="146"/>
      <c r="L1478" s="146"/>
      <c r="M1478" s="146"/>
      <c r="N1478" s="146"/>
      <c r="O1478" s="146"/>
      <c r="P1478" s="146"/>
      <c r="Q1478" s="146"/>
      <c r="R1478" s="146"/>
      <c r="S1478" s="146"/>
      <c r="T1478" s="146"/>
      <c r="U1478" s="146"/>
      <c r="V1478" s="147"/>
    </row>
    <row r="1479" spans="1:22" ht="12" x14ac:dyDescent="0.2">
      <c r="A1479" s="132" t="s">
        <v>60</v>
      </c>
      <c r="B1479" s="133"/>
      <c r="C1479" s="133"/>
      <c r="D1479" s="133"/>
      <c r="E1479" s="133"/>
      <c r="F1479" s="133"/>
      <c r="G1479" s="133"/>
      <c r="H1479" s="133" t="s">
        <v>65</v>
      </c>
      <c r="I1479" s="133"/>
      <c r="J1479" s="133"/>
      <c r="K1479" s="133" t="s">
        <v>66</v>
      </c>
      <c r="L1479" s="133"/>
      <c r="M1479" s="133"/>
      <c r="N1479" s="133"/>
      <c r="O1479" s="133" t="s">
        <v>67</v>
      </c>
      <c r="P1479" s="133"/>
      <c r="Q1479" s="133"/>
      <c r="R1479" s="133" t="s">
        <v>68</v>
      </c>
      <c r="S1479" s="133"/>
      <c r="T1479" s="134" t="s">
        <v>69</v>
      </c>
      <c r="U1479" s="134"/>
      <c r="V1479" s="135"/>
    </row>
    <row r="1480" spans="1:22" ht="12" x14ac:dyDescent="0.2">
      <c r="A1480" s="132"/>
      <c r="B1480" s="133"/>
      <c r="C1480" s="133"/>
      <c r="D1480" s="133"/>
      <c r="E1480" s="133"/>
      <c r="F1480" s="133"/>
      <c r="G1480" s="133"/>
      <c r="H1480" s="133"/>
      <c r="I1480" s="133"/>
      <c r="J1480" s="133"/>
      <c r="K1480" s="133"/>
      <c r="L1480" s="133"/>
      <c r="M1480" s="133"/>
      <c r="N1480" s="133"/>
      <c r="O1480" s="153"/>
      <c r="P1480" s="153"/>
      <c r="Q1480" s="153"/>
      <c r="R1480" s="133"/>
      <c r="S1480" s="133"/>
      <c r="T1480" s="134"/>
      <c r="U1480" s="134"/>
      <c r="V1480" s="135"/>
    </row>
    <row r="1481" spans="1:22" ht="12" x14ac:dyDescent="0.2">
      <c r="A1481" s="132" t="s">
        <v>70</v>
      </c>
      <c r="B1481" s="133"/>
      <c r="C1481" s="133"/>
      <c r="D1481" s="133"/>
      <c r="E1481" s="133"/>
      <c r="F1481" s="133"/>
      <c r="G1481" s="133"/>
      <c r="H1481" s="133"/>
      <c r="I1481" s="133"/>
      <c r="J1481" s="133"/>
      <c r="K1481" s="133"/>
      <c r="L1481" s="133"/>
      <c r="M1481" s="133"/>
      <c r="N1481" s="133"/>
      <c r="O1481" s="153"/>
      <c r="P1481" s="153"/>
      <c r="Q1481" s="153"/>
      <c r="R1481" s="209">
        <v>0.03</v>
      </c>
      <c r="S1481" s="210"/>
      <c r="T1481" s="134">
        <f>+R1481*T1499</f>
        <v>58.322999999999986</v>
      </c>
      <c r="U1481" s="134"/>
      <c r="V1481" s="135"/>
    </row>
    <row r="1482" spans="1:22" ht="12" x14ac:dyDescent="0.2">
      <c r="A1482" s="132"/>
      <c r="B1482" s="133"/>
      <c r="C1482" s="133"/>
      <c r="D1482" s="133"/>
      <c r="E1482" s="133"/>
      <c r="F1482" s="133"/>
      <c r="G1482" s="133"/>
      <c r="H1482" s="133"/>
      <c r="I1482" s="133"/>
      <c r="J1482" s="133"/>
      <c r="K1482" s="133"/>
      <c r="L1482" s="133"/>
      <c r="M1482" s="133"/>
      <c r="N1482" s="133"/>
      <c r="O1482" s="133"/>
      <c r="P1482" s="133"/>
      <c r="Q1482" s="133"/>
      <c r="R1482" s="133"/>
      <c r="S1482" s="133"/>
      <c r="T1482" s="134"/>
      <c r="U1482" s="134"/>
      <c r="V1482" s="135"/>
    </row>
    <row r="1483" spans="1:22" ht="12" x14ac:dyDescent="0.2">
      <c r="A1483" s="136" t="s">
        <v>71</v>
      </c>
      <c r="B1483" s="137"/>
      <c r="C1483" s="137"/>
      <c r="D1483" s="137"/>
      <c r="E1483" s="137"/>
      <c r="F1483" s="137"/>
      <c r="G1483" s="137"/>
      <c r="H1483" s="137"/>
      <c r="I1483" s="137"/>
      <c r="J1483" s="137"/>
      <c r="K1483" s="137"/>
      <c r="L1483" s="137"/>
      <c r="M1483" s="137"/>
      <c r="N1483" s="137"/>
      <c r="O1483" s="137"/>
      <c r="P1483" s="137"/>
      <c r="Q1483" s="137"/>
      <c r="R1483" s="137"/>
      <c r="S1483" s="137"/>
      <c r="T1483" s="134">
        <f>+T1481+T1480</f>
        <v>58.322999999999986</v>
      </c>
      <c r="U1483" s="134"/>
      <c r="V1483" s="135"/>
    </row>
    <row r="1484" spans="1:22" ht="12" x14ac:dyDescent="0.2">
      <c r="A1484" s="19"/>
      <c r="B1484" s="20"/>
      <c r="C1484" s="20"/>
      <c r="D1484" s="20"/>
      <c r="E1484" s="20"/>
      <c r="F1484" s="20"/>
      <c r="G1484" s="20"/>
      <c r="H1484" s="20"/>
      <c r="I1484" s="20"/>
      <c r="J1484" s="20"/>
      <c r="K1484" s="20"/>
      <c r="L1484" s="20"/>
      <c r="M1484" s="20"/>
      <c r="N1484" s="20"/>
      <c r="O1484" s="20"/>
      <c r="P1484" s="20"/>
      <c r="Q1484" s="20"/>
      <c r="R1484" s="20"/>
      <c r="S1484" s="21"/>
      <c r="T1484" s="22"/>
      <c r="U1484" s="22"/>
      <c r="V1484" s="23"/>
    </row>
    <row r="1485" spans="1:22" ht="12" x14ac:dyDescent="0.2">
      <c r="A1485" s="145" t="s">
        <v>72</v>
      </c>
      <c r="B1485" s="146"/>
      <c r="C1485" s="146"/>
      <c r="D1485" s="146"/>
      <c r="E1485" s="146"/>
      <c r="F1485" s="146"/>
      <c r="G1485" s="146"/>
      <c r="H1485" s="146"/>
      <c r="I1485" s="146"/>
      <c r="J1485" s="146"/>
      <c r="K1485" s="146"/>
      <c r="L1485" s="146"/>
      <c r="M1485" s="146"/>
      <c r="N1485" s="146"/>
      <c r="O1485" s="146"/>
      <c r="P1485" s="146"/>
      <c r="Q1485" s="146"/>
      <c r="R1485" s="146"/>
      <c r="S1485" s="146"/>
      <c r="T1485" s="146"/>
      <c r="U1485" s="146"/>
      <c r="V1485" s="147"/>
    </row>
    <row r="1486" spans="1:22" ht="12" x14ac:dyDescent="0.2">
      <c r="A1486" s="132" t="s">
        <v>60</v>
      </c>
      <c r="B1486" s="133"/>
      <c r="C1486" s="133"/>
      <c r="D1486" s="133"/>
      <c r="E1486" s="133"/>
      <c r="F1486" s="133"/>
      <c r="G1486" s="133"/>
      <c r="H1486" s="133"/>
      <c r="I1486" s="133"/>
      <c r="J1486" s="133"/>
      <c r="K1486" s="133"/>
      <c r="L1486" s="133"/>
      <c r="M1486" s="133" t="s">
        <v>61</v>
      </c>
      <c r="N1486" s="133"/>
      <c r="O1486" s="133" t="s">
        <v>62</v>
      </c>
      <c r="P1486" s="133"/>
      <c r="Q1486" s="133" t="s">
        <v>73</v>
      </c>
      <c r="R1486" s="133"/>
      <c r="S1486" s="133"/>
      <c r="T1486" s="134" t="s">
        <v>74</v>
      </c>
      <c r="U1486" s="134"/>
      <c r="V1486" s="135"/>
    </row>
    <row r="1487" spans="1:22" ht="12" x14ac:dyDescent="0.2">
      <c r="A1487" s="252" t="s">
        <v>231</v>
      </c>
      <c r="B1487" s="133"/>
      <c r="C1487" s="133"/>
      <c r="D1487" s="133"/>
      <c r="E1487" s="133"/>
      <c r="F1487" s="133"/>
      <c r="G1487" s="133"/>
      <c r="H1487" s="133"/>
      <c r="I1487" s="133"/>
      <c r="J1487" s="133"/>
      <c r="K1487" s="133"/>
      <c r="L1487" s="133"/>
      <c r="M1487" s="133" t="s">
        <v>106</v>
      </c>
      <c r="N1487" s="133"/>
      <c r="O1487" s="133">
        <v>1</v>
      </c>
      <c r="P1487" s="133"/>
      <c r="Q1487" s="134">
        <v>8394</v>
      </c>
      <c r="R1487" s="134"/>
      <c r="S1487" s="134"/>
      <c r="T1487" s="134">
        <f>+Q1487*O1487</f>
        <v>8394</v>
      </c>
      <c r="U1487" s="134"/>
      <c r="V1487" s="135"/>
    </row>
    <row r="1488" spans="1:22" ht="12" x14ac:dyDescent="0.2">
      <c r="A1488" s="136" t="s">
        <v>71</v>
      </c>
      <c r="B1488" s="137"/>
      <c r="C1488" s="137"/>
      <c r="D1488" s="137"/>
      <c r="E1488" s="137"/>
      <c r="F1488" s="137"/>
      <c r="G1488" s="137"/>
      <c r="H1488" s="137"/>
      <c r="I1488" s="137"/>
      <c r="J1488" s="137"/>
      <c r="K1488" s="137"/>
      <c r="L1488" s="137"/>
      <c r="M1488" s="137"/>
      <c r="N1488" s="137"/>
      <c r="O1488" s="137"/>
      <c r="P1488" s="137"/>
      <c r="Q1488" s="137"/>
      <c r="R1488" s="137"/>
      <c r="S1488" s="137"/>
      <c r="T1488" s="134">
        <f>+SUM(T1487:V1487)</f>
        <v>8394</v>
      </c>
      <c r="U1488" s="134"/>
      <c r="V1488" s="135"/>
    </row>
    <row r="1489" spans="1:22" ht="12" x14ac:dyDescent="0.2">
      <c r="A1489" s="19"/>
      <c r="B1489" s="20"/>
      <c r="C1489" s="20"/>
      <c r="D1489" s="20"/>
      <c r="E1489" s="20"/>
      <c r="F1489" s="20"/>
      <c r="G1489" s="20"/>
      <c r="H1489" s="20"/>
      <c r="I1489" s="20"/>
      <c r="J1489" s="20"/>
      <c r="K1489" s="20"/>
      <c r="L1489" s="20"/>
      <c r="M1489" s="20"/>
      <c r="N1489" s="20"/>
      <c r="O1489" s="20"/>
      <c r="P1489" s="20"/>
      <c r="Q1489" s="20"/>
      <c r="R1489" s="20"/>
      <c r="S1489" s="21"/>
      <c r="T1489" s="22"/>
      <c r="U1489" s="22"/>
      <c r="V1489" s="23"/>
    </row>
    <row r="1490" spans="1:22" ht="12" x14ac:dyDescent="0.2">
      <c r="A1490" s="145" t="s">
        <v>75</v>
      </c>
      <c r="B1490" s="146"/>
      <c r="C1490" s="146"/>
      <c r="D1490" s="146"/>
      <c r="E1490" s="146"/>
      <c r="F1490" s="146"/>
      <c r="G1490" s="146"/>
      <c r="H1490" s="146"/>
      <c r="I1490" s="146"/>
      <c r="J1490" s="146"/>
      <c r="K1490" s="146"/>
      <c r="L1490" s="146"/>
      <c r="M1490" s="146"/>
      <c r="N1490" s="146"/>
      <c r="O1490" s="146"/>
      <c r="P1490" s="146"/>
      <c r="Q1490" s="146"/>
      <c r="R1490" s="146"/>
      <c r="S1490" s="146"/>
      <c r="T1490" s="146"/>
      <c r="U1490" s="146"/>
      <c r="V1490" s="147"/>
    </row>
    <row r="1491" spans="1:22" ht="12" x14ac:dyDescent="0.2">
      <c r="A1491" s="132" t="s">
        <v>76</v>
      </c>
      <c r="B1491" s="133"/>
      <c r="C1491" s="133"/>
      <c r="D1491" s="133"/>
      <c r="E1491" s="133"/>
      <c r="F1491" s="133"/>
      <c r="G1491" s="133"/>
      <c r="H1491" s="133"/>
      <c r="I1491" s="133"/>
      <c r="J1491" s="133"/>
      <c r="K1491" s="133" t="s">
        <v>77</v>
      </c>
      <c r="L1491" s="133"/>
      <c r="M1491" s="133" t="s">
        <v>78</v>
      </c>
      <c r="N1491" s="133"/>
      <c r="O1491" s="133" t="s">
        <v>79</v>
      </c>
      <c r="P1491" s="133"/>
      <c r="Q1491" s="133"/>
      <c r="R1491" s="133" t="s">
        <v>80</v>
      </c>
      <c r="S1491" s="133"/>
      <c r="T1491" s="134" t="s">
        <v>69</v>
      </c>
      <c r="U1491" s="134"/>
      <c r="V1491" s="135"/>
    </row>
    <row r="1492" spans="1:22" ht="12" x14ac:dyDescent="0.2">
      <c r="A1492" s="132"/>
      <c r="B1492" s="133"/>
      <c r="C1492" s="133"/>
      <c r="D1492" s="133"/>
      <c r="E1492" s="133"/>
      <c r="F1492" s="133"/>
      <c r="G1492" s="133"/>
      <c r="H1492" s="133"/>
      <c r="I1492" s="133"/>
      <c r="J1492" s="133"/>
      <c r="K1492" s="133"/>
      <c r="L1492" s="133"/>
      <c r="M1492" s="133"/>
      <c r="N1492" s="133"/>
      <c r="O1492" s="133"/>
      <c r="P1492" s="133"/>
      <c r="Q1492" s="133"/>
      <c r="R1492" s="133"/>
      <c r="S1492" s="133"/>
      <c r="T1492" s="134"/>
      <c r="U1492" s="134"/>
      <c r="V1492" s="135"/>
    </row>
    <row r="1493" spans="1:22" ht="12" x14ac:dyDescent="0.2">
      <c r="A1493" s="132"/>
      <c r="B1493" s="133"/>
      <c r="C1493" s="133"/>
      <c r="D1493" s="133"/>
      <c r="E1493" s="133"/>
      <c r="F1493" s="133"/>
      <c r="G1493" s="133"/>
      <c r="H1493" s="133"/>
      <c r="I1493" s="133"/>
      <c r="J1493" s="133"/>
      <c r="K1493" s="133"/>
      <c r="L1493" s="133"/>
      <c r="M1493" s="133"/>
      <c r="N1493" s="133"/>
      <c r="O1493" s="133"/>
      <c r="P1493" s="133"/>
      <c r="Q1493" s="133"/>
      <c r="R1493" s="133"/>
      <c r="S1493" s="133"/>
      <c r="T1493" s="134"/>
      <c r="U1493" s="134"/>
      <c r="V1493" s="135"/>
    </row>
    <row r="1494" spans="1:22" ht="12" x14ac:dyDescent="0.2">
      <c r="A1494" s="132"/>
      <c r="B1494" s="133"/>
      <c r="C1494" s="133"/>
      <c r="D1494" s="133"/>
      <c r="E1494" s="133"/>
      <c r="F1494" s="133"/>
      <c r="G1494" s="133"/>
      <c r="H1494" s="133"/>
      <c r="I1494" s="133"/>
      <c r="J1494" s="133"/>
      <c r="K1494" s="133"/>
      <c r="L1494" s="133"/>
      <c r="M1494" s="133"/>
      <c r="N1494" s="133"/>
      <c r="O1494" s="133"/>
      <c r="P1494" s="133"/>
      <c r="Q1494" s="133"/>
      <c r="R1494" s="133"/>
      <c r="S1494" s="133"/>
      <c r="T1494" s="134"/>
      <c r="U1494" s="134"/>
      <c r="V1494" s="135"/>
    </row>
    <row r="1495" spans="1:22" ht="12" x14ac:dyDescent="0.2">
      <c r="A1495" s="136" t="s">
        <v>71</v>
      </c>
      <c r="B1495" s="137"/>
      <c r="C1495" s="137"/>
      <c r="D1495" s="137"/>
      <c r="E1495" s="137"/>
      <c r="F1495" s="137"/>
      <c r="G1495" s="137"/>
      <c r="H1495" s="137"/>
      <c r="I1495" s="137"/>
      <c r="J1495" s="137"/>
      <c r="K1495" s="137"/>
      <c r="L1495" s="137"/>
      <c r="M1495" s="137"/>
      <c r="N1495" s="137"/>
      <c r="O1495" s="137"/>
      <c r="P1495" s="137"/>
      <c r="Q1495" s="137"/>
      <c r="R1495" s="137"/>
      <c r="S1495" s="137"/>
      <c r="T1495" s="134"/>
      <c r="U1495" s="134"/>
      <c r="V1495" s="135"/>
    </row>
    <row r="1496" spans="1:22" ht="12" x14ac:dyDescent="0.2">
      <c r="A1496" s="19"/>
      <c r="B1496" s="20"/>
      <c r="C1496" s="20"/>
      <c r="D1496" s="20"/>
      <c r="E1496" s="20"/>
      <c r="F1496" s="20"/>
      <c r="G1496" s="20"/>
      <c r="H1496" s="20"/>
      <c r="I1496" s="20"/>
      <c r="J1496" s="20"/>
      <c r="K1496" s="20"/>
      <c r="L1496" s="20"/>
      <c r="M1496" s="20"/>
      <c r="N1496" s="20"/>
      <c r="O1496" s="20"/>
      <c r="P1496" s="20"/>
      <c r="Q1496" s="20"/>
      <c r="R1496" s="20"/>
      <c r="S1496" s="21"/>
      <c r="T1496" s="22"/>
      <c r="U1496" s="22"/>
      <c r="V1496" s="23"/>
    </row>
    <row r="1497" spans="1:22" ht="12" x14ac:dyDescent="0.2">
      <c r="A1497" s="145" t="s">
        <v>81</v>
      </c>
      <c r="B1497" s="146"/>
      <c r="C1497" s="146"/>
      <c r="D1497" s="146"/>
      <c r="E1497" s="146"/>
      <c r="F1497" s="146"/>
      <c r="G1497" s="146"/>
      <c r="H1497" s="146"/>
      <c r="I1497" s="146"/>
      <c r="J1497" s="146"/>
      <c r="K1497" s="146"/>
      <c r="L1497" s="146"/>
      <c r="M1497" s="146"/>
      <c r="N1497" s="146"/>
      <c r="O1497" s="146"/>
      <c r="P1497" s="146"/>
      <c r="Q1497" s="146"/>
      <c r="R1497" s="146"/>
      <c r="S1497" s="146"/>
      <c r="T1497" s="146"/>
      <c r="U1497" s="146"/>
      <c r="V1497" s="147"/>
    </row>
    <row r="1498" spans="1:22" ht="12" x14ac:dyDescent="0.2">
      <c r="A1498" s="132" t="s">
        <v>82</v>
      </c>
      <c r="B1498" s="133"/>
      <c r="C1498" s="133"/>
      <c r="D1498" s="133"/>
      <c r="E1498" s="133"/>
      <c r="F1498" s="133"/>
      <c r="G1498" s="133"/>
      <c r="H1498" s="133"/>
      <c r="I1498" s="133"/>
      <c r="J1498" s="133" t="s">
        <v>83</v>
      </c>
      <c r="K1498" s="133"/>
      <c r="L1498" s="133" t="s">
        <v>84</v>
      </c>
      <c r="M1498" s="133"/>
      <c r="N1498" s="133" t="s">
        <v>85</v>
      </c>
      <c r="O1498" s="133"/>
      <c r="P1498" s="133"/>
      <c r="Q1498" s="133" t="s">
        <v>68</v>
      </c>
      <c r="R1498" s="133"/>
      <c r="S1498" s="133"/>
      <c r="T1498" s="134" t="s">
        <v>69</v>
      </c>
      <c r="U1498" s="134"/>
      <c r="V1498" s="135"/>
    </row>
    <row r="1499" spans="1:22" ht="12" x14ac:dyDescent="0.2">
      <c r="A1499" s="132" t="str">
        <f>+A1104</f>
        <v>HORA CUADRILLA GG - DRYWALL</v>
      </c>
      <c r="B1499" s="133"/>
      <c r="C1499" s="133"/>
      <c r="D1499" s="133"/>
      <c r="E1499" s="133"/>
      <c r="F1499" s="133"/>
      <c r="G1499" s="133"/>
      <c r="H1499" s="133"/>
      <c r="I1499" s="133"/>
      <c r="J1499" s="148">
        <f>+J1045</f>
        <v>171314.64448972844</v>
      </c>
      <c r="K1499" s="133"/>
      <c r="L1499" s="149">
        <v>1.8157000000000001</v>
      </c>
      <c r="M1499" s="149"/>
      <c r="N1499" s="134">
        <f>+(L1499*J1499)/8</f>
        <v>38881.999999999993</v>
      </c>
      <c r="O1499" s="134"/>
      <c r="P1499" s="134"/>
      <c r="Q1499" s="133">
        <v>0.05</v>
      </c>
      <c r="R1499" s="133"/>
      <c r="S1499" s="133"/>
      <c r="T1499" s="134">
        <f>+Q1499*N1499</f>
        <v>1944.0999999999997</v>
      </c>
      <c r="U1499" s="134"/>
      <c r="V1499" s="135"/>
    </row>
    <row r="1500" spans="1:22" ht="12" x14ac:dyDescent="0.2">
      <c r="A1500" s="132"/>
      <c r="B1500" s="133"/>
      <c r="C1500" s="133"/>
      <c r="D1500" s="133"/>
      <c r="E1500" s="133"/>
      <c r="F1500" s="133"/>
      <c r="G1500" s="133"/>
      <c r="H1500" s="133"/>
      <c r="I1500" s="133"/>
      <c r="J1500" s="133"/>
      <c r="K1500" s="133"/>
      <c r="L1500" s="133"/>
      <c r="M1500" s="133"/>
      <c r="N1500" s="133"/>
      <c r="O1500" s="133"/>
      <c r="P1500" s="133"/>
      <c r="Q1500" s="133"/>
      <c r="R1500" s="133"/>
      <c r="S1500" s="133"/>
      <c r="T1500" s="134"/>
      <c r="U1500" s="134"/>
      <c r="V1500" s="135"/>
    </row>
    <row r="1501" spans="1:22" ht="12" x14ac:dyDescent="0.2">
      <c r="A1501" s="132"/>
      <c r="B1501" s="133"/>
      <c r="C1501" s="133"/>
      <c r="D1501" s="133"/>
      <c r="E1501" s="133"/>
      <c r="F1501" s="133"/>
      <c r="G1501" s="133"/>
      <c r="H1501" s="133"/>
      <c r="I1501" s="133"/>
      <c r="J1501" s="133"/>
      <c r="K1501" s="133"/>
      <c r="L1501" s="133"/>
      <c r="M1501" s="133"/>
      <c r="N1501" s="133"/>
      <c r="O1501" s="133"/>
      <c r="P1501" s="133"/>
      <c r="Q1501" s="133"/>
      <c r="R1501" s="133"/>
      <c r="S1501" s="133"/>
      <c r="T1501" s="134"/>
      <c r="U1501" s="134"/>
      <c r="V1501" s="135"/>
    </row>
    <row r="1502" spans="1:22" ht="12" x14ac:dyDescent="0.2">
      <c r="A1502" s="136" t="s">
        <v>71</v>
      </c>
      <c r="B1502" s="137"/>
      <c r="C1502" s="137"/>
      <c r="D1502" s="137"/>
      <c r="E1502" s="137"/>
      <c r="F1502" s="137"/>
      <c r="G1502" s="137"/>
      <c r="H1502" s="137"/>
      <c r="I1502" s="137"/>
      <c r="J1502" s="137"/>
      <c r="K1502" s="137"/>
      <c r="L1502" s="137"/>
      <c r="M1502" s="137"/>
      <c r="N1502" s="137"/>
      <c r="O1502" s="137"/>
      <c r="P1502" s="137"/>
      <c r="Q1502" s="137"/>
      <c r="R1502" s="137"/>
      <c r="S1502" s="137"/>
      <c r="T1502" s="134">
        <f>+T1499</f>
        <v>1944.0999999999997</v>
      </c>
      <c r="U1502" s="134"/>
      <c r="V1502" s="135"/>
    </row>
    <row r="1503" spans="1:22" ht="12" x14ac:dyDescent="0.2">
      <c r="A1503" s="136" t="s">
        <v>15</v>
      </c>
      <c r="B1503" s="137"/>
      <c r="C1503" s="137"/>
      <c r="D1503" s="137"/>
      <c r="E1503" s="137"/>
      <c r="F1503" s="137"/>
      <c r="G1503" s="137"/>
      <c r="H1503" s="137"/>
      <c r="I1503" s="137"/>
      <c r="J1503" s="137"/>
      <c r="K1503" s="137"/>
      <c r="L1503" s="137"/>
      <c r="M1503" s="137"/>
      <c r="N1503" s="137"/>
      <c r="O1503" s="137"/>
      <c r="P1503" s="137"/>
      <c r="Q1503" s="137"/>
      <c r="R1503" s="137"/>
      <c r="S1503" s="137"/>
      <c r="T1503" s="134">
        <f>ROUND(T1502+T1495+T1488+T1483,0)</f>
        <v>10396</v>
      </c>
      <c r="U1503" s="134"/>
      <c r="V1503" s="135"/>
    </row>
    <row r="1504" spans="1:22" ht="12" x14ac:dyDescent="0.2">
      <c r="A1504" s="44" t="s">
        <v>87</v>
      </c>
      <c r="B1504" s="45">
        <f>+'[1]CARGA PRESTACIONAL'!$E$40</f>
        <v>0.29949999999999999</v>
      </c>
      <c r="C1504" s="46"/>
      <c r="D1504" s="47"/>
      <c r="E1504" s="48"/>
      <c r="F1504" s="46"/>
      <c r="G1504" s="46"/>
      <c r="H1504" s="46"/>
      <c r="I1504" s="46"/>
      <c r="J1504" s="46"/>
      <c r="K1504" s="46"/>
      <c r="L1504" s="46"/>
      <c r="M1504" s="47"/>
      <c r="N1504" s="18"/>
      <c r="O1504" s="18"/>
      <c r="P1504" s="18"/>
      <c r="Q1504" s="18"/>
      <c r="R1504" s="18"/>
      <c r="S1504" s="18" t="s">
        <v>19</v>
      </c>
      <c r="T1504" s="134">
        <f>+T1503*B1504</f>
        <v>3113.6019999999999</v>
      </c>
      <c r="U1504" s="134"/>
      <c r="V1504" s="135"/>
    </row>
    <row r="1505" spans="1:22" ht="12" x14ac:dyDescent="0.2">
      <c r="A1505" s="138" t="s">
        <v>88</v>
      </c>
      <c r="B1505" s="139"/>
      <c r="C1505" s="139"/>
      <c r="D1505" s="139"/>
      <c r="E1505" s="139"/>
      <c r="F1505" s="139"/>
      <c r="G1505" s="139"/>
      <c r="H1505" s="139"/>
      <c r="I1505" s="139"/>
      <c r="J1505" s="139"/>
      <c r="K1505" s="139"/>
      <c r="L1505" s="139"/>
      <c r="M1505" s="139"/>
      <c r="N1505" s="139"/>
      <c r="O1505" s="139"/>
      <c r="P1505" s="139"/>
      <c r="Q1505" s="139"/>
      <c r="R1505" s="139"/>
      <c r="S1505" s="139"/>
      <c r="T1505" s="140">
        <f>+T1504+T1503</f>
        <v>13509.601999999999</v>
      </c>
      <c r="U1505" s="140"/>
      <c r="V1505" s="141"/>
    </row>
    <row r="1506" spans="1:22" ht="12" x14ac:dyDescent="0.2">
      <c r="A1506" s="138" t="s">
        <v>89</v>
      </c>
      <c r="B1506" s="139"/>
      <c r="C1506" s="139"/>
      <c r="D1506" s="139"/>
      <c r="E1506" s="139"/>
      <c r="F1506" s="139"/>
      <c r="G1506" s="139"/>
      <c r="H1506" s="139"/>
      <c r="I1506" s="139"/>
      <c r="J1506" s="139"/>
      <c r="K1506" s="139"/>
      <c r="L1506" s="139"/>
      <c r="M1506" s="139"/>
      <c r="N1506" s="139"/>
      <c r="O1506" s="139"/>
      <c r="P1506" s="139"/>
      <c r="Q1506" s="139"/>
      <c r="R1506" s="139"/>
      <c r="S1506" s="139"/>
      <c r="T1506" s="140">
        <f>ROUND(T1505*T1476,0)</f>
        <v>4106919</v>
      </c>
      <c r="U1506" s="140"/>
      <c r="V1506" s="141"/>
    </row>
    <row r="1507" spans="1:22" ht="12" x14ac:dyDescent="0.2">
      <c r="A1507" s="49"/>
      <c r="B1507" s="29"/>
      <c r="C1507" s="29"/>
      <c r="D1507" s="29"/>
      <c r="E1507" s="29"/>
      <c r="F1507" s="29"/>
      <c r="G1507" s="29"/>
      <c r="H1507" s="29"/>
      <c r="I1507" s="29"/>
      <c r="J1507" s="29"/>
      <c r="K1507" s="29"/>
      <c r="L1507" s="29"/>
      <c r="M1507" s="29"/>
      <c r="N1507" s="29"/>
      <c r="O1507" s="29"/>
      <c r="P1507" s="29"/>
      <c r="Q1507" s="29"/>
      <c r="R1507" s="29"/>
      <c r="S1507" s="29"/>
      <c r="T1507" s="50"/>
      <c r="U1507" s="50"/>
      <c r="V1507" s="51"/>
    </row>
    <row r="1508" spans="1:22" s="34" customFormat="1" ht="43.5" customHeight="1" x14ac:dyDescent="0.25">
      <c r="A1508" s="142" t="s">
        <v>121</v>
      </c>
      <c r="B1508" s="143"/>
      <c r="C1508" s="143"/>
      <c r="D1508" s="143"/>
      <c r="E1508" s="143"/>
      <c r="F1508" s="143"/>
      <c r="G1508" s="143"/>
      <c r="H1508" s="143"/>
      <c r="I1508" s="143"/>
      <c r="J1508" s="143"/>
      <c r="K1508" s="143"/>
      <c r="L1508" s="143"/>
      <c r="M1508" s="143"/>
      <c r="N1508" s="143"/>
      <c r="O1508" s="143"/>
      <c r="P1508" s="143"/>
      <c r="Q1508" s="143"/>
      <c r="R1508" s="143"/>
      <c r="S1508" s="143"/>
      <c r="T1508" s="143"/>
      <c r="U1508" s="143"/>
      <c r="V1508" s="144"/>
    </row>
    <row r="1509" spans="1:22" s="34" customFormat="1" x14ac:dyDescent="0.25">
      <c r="A1509" s="24"/>
      <c r="B1509" s="25"/>
      <c r="C1509" s="25"/>
      <c r="D1509" s="25"/>
      <c r="E1509" s="25"/>
      <c r="F1509" s="25"/>
      <c r="G1509" s="25"/>
      <c r="H1509" s="25"/>
      <c r="I1509" s="25"/>
      <c r="J1509" s="25"/>
      <c r="K1509" s="25"/>
      <c r="L1509" s="25"/>
      <c r="M1509" s="25"/>
      <c r="N1509" s="25"/>
      <c r="O1509" s="25"/>
      <c r="P1509" s="25"/>
      <c r="Q1509" s="25"/>
      <c r="R1509" s="25"/>
      <c r="S1509" s="26"/>
      <c r="T1509" s="27"/>
      <c r="U1509" s="27"/>
      <c r="V1509" s="28"/>
    </row>
    <row r="1510" spans="1:22" s="34" customFormat="1" ht="46.5" customHeight="1" x14ac:dyDescent="0.25">
      <c r="A1510" s="24"/>
      <c r="B1510" s="25"/>
      <c r="C1510" s="25"/>
      <c r="D1510" s="29"/>
      <c r="E1510" s="30" t="s">
        <v>90</v>
      </c>
      <c r="F1510" s="54"/>
      <c r="G1510" s="54"/>
      <c r="H1510" s="54"/>
      <c r="I1510" s="54"/>
      <c r="J1510" s="54"/>
      <c r="K1510" s="54"/>
      <c r="L1510" s="54"/>
      <c r="M1510" s="55"/>
      <c r="N1510" s="25"/>
      <c r="O1510" s="25"/>
      <c r="P1510" s="25"/>
      <c r="Q1510" s="25"/>
      <c r="R1510" s="25"/>
      <c r="S1510" s="26"/>
      <c r="T1510" s="27"/>
      <c r="U1510" s="27"/>
      <c r="V1510" s="28"/>
    </row>
    <row r="1511" spans="1:22" s="34" customFormat="1" x14ac:dyDescent="0.25">
      <c r="A1511" s="24"/>
      <c r="B1511" s="25"/>
      <c r="C1511" s="25"/>
      <c r="D1511" s="25"/>
      <c r="E1511" s="131" t="s">
        <v>105</v>
      </c>
      <c r="F1511" s="131"/>
      <c r="G1511" s="131"/>
      <c r="H1511" s="131"/>
      <c r="I1511" s="131"/>
      <c r="J1511" s="131"/>
      <c r="K1511" s="131"/>
      <c r="L1511" s="131"/>
      <c r="M1511" s="131"/>
      <c r="N1511" s="57"/>
      <c r="O1511" s="57"/>
      <c r="P1511" s="25"/>
      <c r="Q1511" s="25"/>
      <c r="R1511" s="25"/>
      <c r="S1511" s="26"/>
      <c r="T1511" s="27"/>
      <c r="U1511" s="27"/>
      <c r="V1511" s="28"/>
    </row>
    <row r="1512" spans="1:22" ht="12" x14ac:dyDescent="0.2">
      <c r="A1512" s="24"/>
      <c r="B1512" s="25"/>
      <c r="C1512" s="25"/>
      <c r="D1512" s="25"/>
      <c r="E1512" s="131"/>
      <c r="F1512" s="131"/>
      <c r="G1512" s="131"/>
      <c r="H1512" s="131"/>
      <c r="I1512" s="131"/>
      <c r="J1512" s="131"/>
      <c r="K1512" s="131"/>
      <c r="L1512" s="131"/>
      <c r="M1512" s="131"/>
      <c r="N1512" s="57"/>
      <c r="O1512" s="57"/>
      <c r="P1512" s="25"/>
      <c r="Q1512" s="25"/>
      <c r="R1512" s="25"/>
      <c r="S1512" s="26"/>
      <c r="T1512" s="27"/>
      <c r="U1512" s="27"/>
      <c r="V1512" s="28"/>
    </row>
    <row r="1513" spans="1:22" ht="12.75" thickBot="1" x14ac:dyDescent="0.25">
      <c r="A1513" s="58"/>
      <c r="B1513" s="59"/>
      <c r="C1513" s="59"/>
      <c r="D1513" s="59"/>
      <c r="E1513" s="59"/>
      <c r="F1513" s="60"/>
      <c r="G1513" s="60"/>
      <c r="H1513" s="60"/>
      <c r="I1513" s="60"/>
      <c r="J1513" s="60"/>
      <c r="K1513" s="60"/>
      <c r="L1513" s="59"/>
      <c r="M1513" s="59"/>
      <c r="N1513" s="59"/>
      <c r="O1513" s="59"/>
      <c r="P1513" s="59"/>
      <c r="Q1513" s="59"/>
      <c r="R1513" s="59"/>
      <c r="S1513" s="59"/>
      <c r="T1513" s="61"/>
      <c r="U1513" s="61"/>
      <c r="V1513" s="62"/>
    </row>
    <row r="1514" spans="1:22" ht="14.25" thickBot="1" x14ac:dyDescent="0.3"/>
    <row r="1515" spans="1:22" ht="12" x14ac:dyDescent="0.2">
      <c r="A1515" s="154"/>
      <c r="B1515" s="155"/>
      <c r="C1515" s="155"/>
      <c r="D1515" s="156"/>
      <c r="E1515" s="163" t="s">
        <v>92</v>
      </c>
      <c r="F1515" s="164"/>
      <c r="G1515" s="164"/>
      <c r="H1515" s="164"/>
      <c r="I1515" s="164"/>
      <c r="J1515" s="164"/>
      <c r="K1515" s="164"/>
      <c r="L1515" s="164"/>
      <c r="M1515" s="164"/>
      <c r="N1515" s="164"/>
      <c r="O1515" s="164"/>
      <c r="P1515" s="164"/>
      <c r="Q1515" s="164"/>
      <c r="R1515" s="164"/>
      <c r="S1515" s="165"/>
      <c r="T1515" s="169" t="s">
        <v>47</v>
      </c>
      <c r="U1515" s="170"/>
      <c r="V1515" s="171"/>
    </row>
    <row r="1516" spans="1:22" ht="27.75" customHeight="1" thickBot="1" x14ac:dyDescent="0.25">
      <c r="A1516" s="157"/>
      <c r="B1516" s="158"/>
      <c r="C1516" s="158"/>
      <c r="D1516" s="159"/>
      <c r="E1516" s="166"/>
      <c r="F1516" s="167"/>
      <c r="G1516" s="167"/>
      <c r="H1516" s="167"/>
      <c r="I1516" s="167"/>
      <c r="J1516" s="167"/>
      <c r="K1516" s="167"/>
      <c r="L1516" s="167"/>
      <c r="M1516" s="167"/>
      <c r="N1516" s="167"/>
      <c r="O1516" s="167"/>
      <c r="P1516" s="167"/>
      <c r="Q1516" s="167"/>
      <c r="R1516" s="167"/>
      <c r="S1516" s="168"/>
      <c r="T1516" s="172"/>
      <c r="U1516" s="173"/>
      <c r="V1516" s="174"/>
    </row>
    <row r="1517" spans="1:22" ht="12.75" thickBot="1" x14ac:dyDescent="0.25">
      <c r="A1517" s="157"/>
      <c r="B1517" s="158"/>
      <c r="C1517" s="158"/>
      <c r="D1517" s="159"/>
      <c r="E1517" s="175"/>
      <c r="F1517" s="176"/>
      <c r="G1517" s="176"/>
      <c r="H1517" s="176"/>
      <c r="I1517" s="176"/>
      <c r="J1517" s="176"/>
      <c r="K1517" s="176"/>
      <c r="L1517" s="176"/>
      <c r="M1517" s="176"/>
      <c r="N1517" s="176"/>
      <c r="O1517" s="176"/>
      <c r="P1517" s="176"/>
      <c r="Q1517" s="176"/>
      <c r="R1517" s="176"/>
      <c r="S1517" s="176"/>
      <c r="T1517" s="176"/>
      <c r="U1517" s="176"/>
      <c r="V1517" s="177"/>
    </row>
    <row r="1518" spans="1:22" ht="12.75" thickBot="1" x14ac:dyDescent="0.25">
      <c r="A1518" s="157"/>
      <c r="B1518" s="158"/>
      <c r="C1518" s="158"/>
      <c r="D1518" s="159"/>
      <c r="E1518" s="178" t="s">
        <v>48</v>
      </c>
      <c r="F1518" s="179"/>
      <c r="G1518" s="179"/>
      <c r="H1518" s="179"/>
      <c r="I1518" s="179"/>
      <c r="J1518" s="179"/>
      <c r="K1518" s="179"/>
      <c r="L1518" s="179"/>
      <c r="M1518" s="179"/>
      <c r="N1518" s="179"/>
      <c r="O1518" s="179"/>
      <c r="P1518" s="179"/>
      <c r="Q1518" s="179"/>
      <c r="R1518" s="179"/>
      <c r="S1518" s="179"/>
      <c r="T1518" s="179"/>
      <c r="U1518" s="179"/>
      <c r="V1518" s="180"/>
    </row>
    <row r="1519" spans="1:22" ht="12.75" thickBot="1" x14ac:dyDescent="0.25">
      <c r="A1519" s="160"/>
      <c r="B1519" s="161"/>
      <c r="C1519" s="161"/>
      <c r="D1519" s="162"/>
      <c r="E1519" s="181"/>
      <c r="F1519" s="182"/>
      <c r="G1519" s="182"/>
      <c r="H1519" s="182"/>
      <c r="I1519" s="182"/>
      <c r="J1519" s="182"/>
      <c r="K1519" s="182"/>
      <c r="L1519" s="182"/>
      <c r="M1519" s="182"/>
      <c r="N1519" s="182"/>
      <c r="O1519" s="182"/>
      <c r="P1519" s="182"/>
      <c r="Q1519" s="182"/>
      <c r="R1519" s="182"/>
      <c r="S1519" s="182"/>
      <c r="T1519" s="182"/>
      <c r="U1519" s="182"/>
      <c r="V1519" s="183"/>
    </row>
    <row r="1520" spans="1:22" ht="12" x14ac:dyDescent="0.2">
      <c r="A1520" s="211" t="s">
        <v>49</v>
      </c>
      <c r="B1520" s="212"/>
      <c r="C1520" s="212"/>
      <c r="D1520" s="212"/>
      <c r="E1520" s="212"/>
      <c r="F1520" s="212"/>
      <c r="G1520" s="212"/>
      <c r="H1520" s="212"/>
      <c r="I1520" s="212"/>
      <c r="J1520" s="212"/>
      <c r="K1520" s="212"/>
      <c r="L1520" s="212"/>
      <c r="M1520" s="212"/>
      <c r="N1520" s="212"/>
      <c r="O1520" s="212"/>
      <c r="P1520" s="212"/>
      <c r="Q1520" s="212"/>
      <c r="R1520" s="212"/>
      <c r="S1520" s="212"/>
      <c r="T1520" s="212"/>
      <c r="U1520" s="212"/>
      <c r="V1520" s="213"/>
    </row>
    <row r="1521" spans="1:22" ht="12" x14ac:dyDescent="0.2">
      <c r="A1521" s="184" t="s">
        <v>50</v>
      </c>
      <c r="B1521" s="185"/>
      <c r="C1521" s="185"/>
      <c r="D1521" s="185"/>
      <c r="E1521" s="36" t="s">
        <v>51</v>
      </c>
      <c r="F1521" s="37"/>
      <c r="G1521" s="37"/>
      <c r="H1521" s="37"/>
      <c r="I1521" s="37"/>
      <c r="J1521" s="186" t="s">
        <v>52</v>
      </c>
      <c r="K1521" s="186"/>
      <c r="L1521" s="186"/>
      <c r="M1521" s="186"/>
      <c r="N1521" s="186"/>
      <c r="O1521" s="186"/>
      <c r="P1521" s="186" t="s">
        <v>53</v>
      </c>
      <c r="Q1521" s="186"/>
      <c r="R1521" s="186"/>
      <c r="S1521" s="186"/>
      <c r="T1521" s="186"/>
      <c r="U1521" s="186"/>
      <c r="V1521" s="187"/>
    </row>
    <row r="1522" spans="1:22" ht="12" x14ac:dyDescent="0.2">
      <c r="A1522" s="188" t="s">
        <v>54</v>
      </c>
      <c r="B1522" s="189"/>
      <c r="C1522" s="189"/>
      <c r="D1522" s="190"/>
      <c r="E1522" s="191" t="s">
        <v>24</v>
      </c>
      <c r="F1522" s="191"/>
      <c r="G1522" s="191"/>
      <c r="H1522" s="191"/>
      <c r="I1522" s="191"/>
      <c r="J1522" s="191"/>
      <c r="K1522" s="191"/>
      <c r="L1522" s="191"/>
      <c r="M1522" s="191"/>
      <c r="N1522" s="191"/>
      <c r="O1522" s="191"/>
      <c r="P1522" s="191"/>
      <c r="Q1522" s="191"/>
      <c r="R1522" s="191"/>
      <c r="S1522" s="191"/>
      <c r="T1522" s="191"/>
      <c r="U1522" s="191"/>
      <c r="V1522" s="192"/>
    </row>
    <row r="1523" spans="1:22" ht="12" x14ac:dyDescent="0.2">
      <c r="A1523" s="193" t="s">
        <v>55</v>
      </c>
      <c r="B1523" s="194"/>
      <c r="C1523" s="194"/>
      <c r="D1523" s="194"/>
      <c r="E1523" s="195"/>
      <c r="F1523" s="195"/>
      <c r="G1523" s="195"/>
      <c r="H1523" s="195"/>
      <c r="I1523" s="195"/>
      <c r="J1523" s="195"/>
      <c r="K1523" s="195"/>
      <c r="L1523" s="195"/>
      <c r="M1523" s="195"/>
      <c r="N1523" s="195"/>
      <c r="O1523" s="195"/>
      <c r="P1523" s="195"/>
      <c r="Q1523" s="195"/>
      <c r="R1523" s="195"/>
      <c r="S1523" s="195"/>
      <c r="T1523" s="195"/>
      <c r="U1523" s="195"/>
      <c r="V1523" s="196"/>
    </row>
    <row r="1524" spans="1:22" ht="12" x14ac:dyDescent="0.2">
      <c r="A1524" s="193" t="s">
        <v>56</v>
      </c>
      <c r="B1524" s="194"/>
      <c r="C1524" s="194"/>
      <c r="D1524" s="194"/>
      <c r="E1524" s="195"/>
      <c r="F1524" s="195"/>
      <c r="G1524" s="195"/>
      <c r="H1524" s="195"/>
      <c r="I1524" s="195"/>
      <c r="J1524" s="195"/>
      <c r="K1524" s="195"/>
      <c r="L1524" s="195"/>
      <c r="M1524" s="195"/>
      <c r="N1524" s="195"/>
      <c r="O1524" s="195"/>
      <c r="P1524" s="195"/>
      <c r="Q1524" s="195"/>
      <c r="R1524" s="195"/>
      <c r="S1524" s="195"/>
      <c r="T1524" s="195"/>
      <c r="U1524" s="195"/>
      <c r="V1524" s="196"/>
    </row>
    <row r="1525" spans="1:22" ht="12" x14ac:dyDescent="0.2">
      <c r="A1525" s="193" t="s">
        <v>57</v>
      </c>
      <c r="B1525" s="194"/>
      <c r="C1525" s="194"/>
      <c r="D1525" s="194"/>
      <c r="E1525" s="195"/>
      <c r="F1525" s="195"/>
      <c r="G1525" s="195"/>
      <c r="H1525" s="195"/>
      <c r="I1525" s="195"/>
      <c r="J1525" s="195"/>
      <c r="K1525" s="195"/>
      <c r="L1525" s="195"/>
      <c r="M1525" s="195"/>
      <c r="N1525" s="195"/>
      <c r="O1525" s="195"/>
      <c r="P1525" s="195"/>
      <c r="Q1525" s="195"/>
      <c r="R1525" s="195"/>
      <c r="S1525" s="195"/>
      <c r="T1525" s="195"/>
      <c r="U1525" s="195"/>
      <c r="V1525" s="196"/>
    </row>
    <row r="1526" spans="1:22" ht="12" x14ac:dyDescent="0.2">
      <c r="A1526" s="38"/>
      <c r="B1526" s="39"/>
      <c r="C1526" s="39"/>
      <c r="D1526" s="40"/>
      <c r="E1526" s="40"/>
      <c r="F1526" s="40"/>
      <c r="G1526" s="40"/>
      <c r="H1526" s="40"/>
      <c r="I1526" s="40"/>
      <c r="J1526" s="40"/>
      <c r="K1526" s="40"/>
      <c r="L1526" s="40"/>
      <c r="M1526" s="40"/>
      <c r="N1526" s="40"/>
      <c r="O1526" s="40"/>
      <c r="P1526" s="40"/>
      <c r="Q1526" s="40"/>
      <c r="R1526" s="40"/>
      <c r="S1526" s="40"/>
      <c r="T1526" s="27"/>
      <c r="U1526" s="27"/>
      <c r="V1526" s="28"/>
    </row>
    <row r="1527" spans="1:22" ht="12" x14ac:dyDescent="0.2">
      <c r="A1527" s="150" t="s">
        <v>58</v>
      </c>
      <c r="B1527" s="151"/>
      <c r="C1527" s="151"/>
      <c r="D1527" s="151"/>
      <c r="E1527" s="151"/>
      <c r="F1527" s="151"/>
      <c r="G1527" s="151"/>
      <c r="H1527" s="151"/>
      <c r="I1527" s="151"/>
      <c r="J1527" s="151"/>
      <c r="K1527" s="151"/>
      <c r="L1527" s="151"/>
      <c r="M1527" s="151"/>
      <c r="N1527" s="151"/>
      <c r="O1527" s="151"/>
      <c r="P1527" s="151"/>
      <c r="Q1527" s="151"/>
      <c r="R1527" s="151"/>
      <c r="S1527" s="151"/>
      <c r="T1527" s="151"/>
      <c r="U1527" s="151"/>
      <c r="V1527" s="197"/>
    </row>
    <row r="1528" spans="1:22" ht="12" x14ac:dyDescent="0.2">
      <c r="A1528" s="198" t="s">
        <v>59</v>
      </c>
      <c r="B1528" s="199"/>
      <c r="C1528" s="199" t="s">
        <v>60</v>
      </c>
      <c r="D1528" s="199"/>
      <c r="E1528" s="199"/>
      <c r="F1528" s="199"/>
      <c r="G1528" s="199"/>
      <c r="H1528" s="199"/>
      <c r="I1528" s="199"/>
      <c r="J1528" s="199"/>
      <c r="K1528" s="199"/>
      <c r="L1528" s="199"/>
      <c r="M1528" s="199"/>
      <c r="N1528" s="199"/>
      <c r="O1528" s="199"/>
      <c r="P1528" s="199"/>
      <c r="Q1528" s="199"/>
      <c r="R1528" s="199" t="s">
        <v>61</v>
      </c>
      <c r="S1528" s="199"/>
      <c r="T1528" s="200" t="s">
        <v>62</v>
      </c>
      <c r="U1528" s="200"/>
      <c r="V1528" s="201"/>
    </row>
    <row r="1529" spans="1:22" s="86" customFormat="1" ht="40.5" customHeight="1" x14ac:dyDescent="0.25">
      <c r="A1529" s="214" t="s">
        <v>233</v>
      </c>
      <c r="B1529" s="215"/>
      <c r="C1529" s="216" t="s">
        <v>102</v>
      </c>
      <c r="D1529" s="217"/>
      <c r="E1529" s="217"/>
      <c r="F1529" s="217"/>
      <c r="G1529" s="217"/>
      <c r="H1529" s="217"/>
      <c r="I1529" s="217"/>
      <c r="J1529" s="217"/>
      <c r="K1529" s="217"/>
      <c r="L1529" s="217"/>
      <c r="M1529" s="217"/>
      <c r="N1529" s="217"/>
      <c r="O1529" s="217"/>
      <c r="P1529" s="217"/>
      <c r="Q1529" s="217"/>
      <c r="R1529" s="217" t="s">
        <v>6</v>
      </c>
      <c r="S1529" s="217"/>
      <c r="T1529" s="218">
        <f>+'OFERTA ECONOMICA'!C117</f>
        <v>179.52</v>
      </c>
      <c r="U1529" s="218"/>
      <c r="V1529" s="219"/>
    </row>
    <row r="1530" spans="1:22" ht="12" x14ac:dyDescent="0.2">
      <c r="A1530" s="41"/>
      <c r="B1530" s="40"/>
      <c r="C1530" s="40"/>
      <c r="D1530" s="40"/>
      <c r="E1530" s="40"/>
      <c r="F1530" s="40"/>
      <c r="G1530" s="40"/>
      <c r="H1530" s="40"/>
      <c r="I1530" s="40"/>
      <c r="J1530" s="40"/>
      <c r="K1530" s="40"/>
      <c r="L1530" s="40"/>
      <c r="M1530" s="40"/>
      <c r="N1530" s="40"/>
      <c r="O1530" s="40"/>
      <c r="P1530" s="40"/>
      <c r="Q1530" s="40"/>
      <c r="R1530" s="40"/>
      <c r="S1530" s="40"/>
      <c r="T1530" s="27"/>
      <c r="U1530" s="27"/>
      <c r="V1530" s="28"/>
    </row>
    <row r="1531" spans="1:22" ht="12" x14ac:dyDescent="0.2">
      <c r="A1531" s="145" t="s">
        <v>64</v>
      </c>
      <c r="B1531" s="146"/>
      <c r="C1531" s="146"/>
      <c r="D1531" s="146"/>
      <c r="E1531" s="146"/>
      <c r="F1531" s="146"/>
      <c r="G1531" s="146"/>
      <c r="H1531" s="146"/>
      <c r="I1531" s="146"/>
      <c r="J1531" s="146"/>
      <c r="K1531" s="146"/>
      <c r="L1531" s="146"/>
      <c r="M1531" s="146"/>
      <c r="N1531" s="146"/>
      <c r="O1531" s="146"/>
      <c r="P1531" s="146"/>
      <c r="Q1531" s="146"/>
      <c r="R1531" s="146"/>
      <c r="S1531" s="146"/>
      <c r="T1531" s="146"/>
      <c r="U1531" s="146"/>
      <c r="V1531" s="147"/>
    </row>
    <row r="1532" spans="1:22" ht="12" x14ac:dyDescent="0.2">
      <c r="A1532" s="132" t="s">
        <v>60</v>
      </c>
      <c r="B1532" s="133"/>
      <c r="C1532" s="133"/>
      <c r="D1532" s="133"/>
      <c r="E1532" s="133"/>
      <c r="F1532" s="133"/>
      <c r="G1532" s="133"/>
      <c r="H1532" s="133" t="s">
        <v>65</v>
      </c>
      <c r="I1532" s="133"/>
      <c r="J1532" s="133"/>
      <c r="K1532" s="133" t="s">
        <v>66</v>
      </c>
      <c r="L1532" s="133"/>
      <c r="M1532" s="133"/>
      <c r="N1532" s="133"/>
      <c r="O1532" s="133" t="s">
        <v>67</v>
      </c>
      <c r="P1532" s="133"/>
      <c r="Q1532" s="133"/>
      <c r="R1532" s="133" t="s">
        <v>68</v>
      </c>
      <c r="S1532" s="133"/>
      <c r="T1532" s="134" t="s">
        <v>69</v>
      </c>
      <c r="U1532" s="134"/>
      <c r="V1532" s="135"/>
    </row>
    <row r="1533" spans="1:22" ht="12" x14ac:dyDescent="0.2">
      <c r="A1533" s="132"/>
      <c r="B1533" s="133"/>
      <c r="C1533" s="133"/>
      <c r="D1533" s="133"/>
      <c r="E1533" s="133"/>
      <c r="F1533" s="133"/>
      <c r="G1533" s="133"/>
      <c r="H1533" s="133"/>
      <c r="I1533" s="133"/>
      <c r="J1533" s="133"/>
      <c r="K1533" s="133"/>
      <c r="L1533" s="133"/>
      <c r="M1533" s="133"/>
      <c r="N1533" s="133"/>
      <c r="O1533" s="153"/>
      <c r="P1533" s="153"/>
      <c r="Q1533" s="153"/>
      <c r="R1533" s="133"/>
      <c r="S1533" s="133"/>
      <c r="T1533" s="134"/>
      <c r="U1533" s="134"/>
      <c r="V1533" s="135"/>
    </row>
    <row r="1534" spans="1:22" ht="12" x14ac:dyDescent="0.2">
      <c r="A1534" s="132" t="s">
        <v>70</v>
      </c>
      <c r="B1534" s="133"/>
      <c r="C1534" s="133"/>
      <c r="D1534" s="133"/>
      <c r="E1534" s="133"/>
      <c r="F1534" s="133"/>
      <c r="G1534" s="133"/>
      <c r="H1534" s="133"/>
      <c r="I1534" s="133"/>
      <c r="J1534" s="133"/>
      <c r="K1534" s="133"/>
      <c r="L1534" s="133"/>
      <c r="M1534" s="133"/>
      <c r="N1534" s="133"/>
      <c r="O1534" s="153"/>
      <c r="P1534" s="153"/>
      <c r="Q1534" s="153"/>
      <c r="R1534" s="209">
        <v>0.03</v>
      </c>
      <c r="S1534" s="210"/>
      <c r="T1534" s="134">
        <f>+R1534*T1554</f>
        <v>251.87790000000001</v>
      </c>
      <c r="U1534" s="134"/>
      <c r="V1534" s="135"/>
    </row>
    <row r="1535" spans="1:22" ht="12" x14ac:dyDescent="0.2">
      <c r="A1535" s="132"/>
      <c r="B1535" s="133"/>
      <c r="C1535" s="133"/>
      <c r="D1535" s="133"/>
      <c r="E1535" s="133"/>
      <c r="F1535" s="133"/>
      <c r="G1535" s="133"/>
      <c r="H1535" s="133"/>
      <c r="I1535" s="133"/>
      <c r="J1535" s="133"/>
      <c r="K1535" s="133"/>
      <c r="L1535" s="133"/>
      <c r="M1535" s="133"/>
      <c r="N1535" s="133"/>
      <c r="O1535" s="133"/>
      <c r="P1535" s="133"/>
      <c r="Q1535" s="133"/>
      <c r="R1535" s="133"/>
      <c r="S1535" s="133"/>
      <c r="T1535" s="134"/>
      <c r="U1535" s="134"/>
      <c r="V1535" s="135"/>
    </row>
    <row r="1536" spans="1:22" ht="12" x14ac:dyDescent="0.2">
      <c r="A1536" s="136" t="s">
        <v>71</v>
      </c>
      <c r="B1536" s="137"/>
      <c r="C1536" s="137"/>
      <c r="D1536" s="137"/>
      <c r="E1536" s="137"/>
      <c r="F1536" s="137"/>
      <c r="G1536" s="137"/>
      <c r="H1536" s="137"/>
      <c r="I1536" s="137"/>
      <c r="J1536" s="137"/>
      <c r="K1536" s="137"/>
      <c r="L1536" s="137"/>
      <c r="M1536" s="137"/>
      <c r="N1536" s="137"/>
      <c r="O1536" s="137"/>
      <c r="P1536" s="137"/>
      <c r="Q1536" s="137"/>
      <c r="R1536" s="137"/>
      <c r="S1536" s="137"/>
      <c r="T1536" s="134">
        <f>+T1534+T1533</f>
        <v>251.87790000000001</v>
      </c>
      <c r="U1536" s="134"/>
      <c r="V1536" s="135"/>
    </row>
    <row r="1537" spans="1:22" ht="12" x14ac:dyDescent="0.2">
      <c r="A1537" s="19"/>
      <c r="B1537" s="20"/>
      <c r="C1537" s="20"/>
      <c r="D1537" s="20"/>
      <c r="E1537" s="20"/>
      <c r="F1537" s="20"/>
      <c r="G1537" s="20"/>
      <c r="H1537" s="20"/>
      <c r="I1537" s="20"/>
      <c r="J1537" s="20"/>
      <c r="K1537" s="20"/>
      <c r="L1537" s="20"/>
      <c r="M1537" s="20"/>
      <c r="N1537" s="20"/>
      <c r="O1537" s="20"/>
      <c r="P1537" s="20"/>
      <c r="Q1537" s="20"/>
      <c r="R1537" s="20"/>
      <c r="S1537" s="21"/>
      <c r="T1537" s="22"/>
      <c r="U1537" s="22"/>
      <c r="V1537" s="23"/>
    </row>
    <row r="1538" spans="1:22" ht="12" x14ac:dyDescent="0.2">
      <c r="A1538" s="145" t="s">
        <v>72</v>
      </c>
      <c r="B1538" s="146"/>
      <c r="C1538" s="146"/>
      <c r="D1538" s="146"/>
      <c r="E1538" s="146"/>
      <c r="F1538" s="146"/>
      <c r="G1538" s="146"/>
      <c r="H1538" s="146"/>
      <c r="I1538" s="146"/>
      <c r="J1538" s="146"/>
      <c r="K1538" s="146"/>
      <c r="L1538" s="146"/>
      <c r="M1538" s="146"/>
      <c r="N1538" s="146"/>
      <c r="O1538" s="146"/>
      <c r="P1538" s="146"/>
      <c r="Q1538" s="146"/>
      <c r="R1538" s="146"/>
      <c r="S1538" s="146"/>
      <c r="T1538" s="146"/>
      <c r="U1538" s="146"/>
      <c r="V1538" s="147"/>
    </row>
    <row r="1539" spans="1:22" ht="12" x14ac:dyDescent="0.2">
      <c r="A1539" s="132" t="s">
        <v>60</v>
      </c>
      <c r="B1539" s="133"/>
      <c r="C1539" s="133"/>
      <c r="D1539" s="133"/>
      <c r="E1539" s="133"/>
      <c r="F1539" s="133"/>
      <c r="G1539" s="133"/>
      <c r="H1539" s="133"/>
      <c r="I1539" s="133"/>
      <c r="J1539" s="133"/>
      <c r="K1539" s="133"/>
      <c r="L1539" s="133"/>
      <c r="M1539" s="133" t="s">
        <v>61</v>
      </c>
      <c r="N1539" s="133"/>
      <c r="O1539" s="133" t="s">
        <v>62</v>
      </c>
      <c r="P1539" s="133"/>
      <c r="Q1539" s="133" t="s">
        <v>73</v>
      </c>
      <c r="R1539" s="133"/>
      <c r="S1539" s="133"/>
      <c r="T1539" s="134" t="s">
        <v>74</v>
      </c>
      <c r="U1539" s="134"/>
      <c r="V1539" s="135"/>
    </row>
    <row r="1540" spans="1:22" ht="12" customHeight="1" x14ac:dyDescent="0.2">
      <c r="A1540" s="150" t="s">
        <v>234</v>
      </c>
      <c r="B1540" s="151"/>
      <c r="C1540" s="151"/>
      <c r="D1540" s="151"/>
      <c r="E1540" s="151"/>
      <c r="F1540" s="151"/>
      <c r="G1540" s="151"/>
      <c r="H1540" s="151"/>
      <c r="I1540" s="151"/>
      <c r="J1540" s="151"/>
      <c r="K1540" s="151"/>
      <c r="L1540" s="152"/>
      <c r="M1540" s="208" t="s">
        <v>61</v>
      </c>
      <c r="N1540" s="152"/>
      <c r="O1540" s="208">
        <v>0.02</v>
      </c>
      <c r="P1540" s="152"/>
      <c r="Q1540" s="134">
        <v>84900</v>
      </c>
      <c r="R1540" s="134"/>
      <c r="S1540" s="134"/>
      <c r="T1540" s="134">
        <f>+Q1540*O1540</f>
        <v>1698</v>
      </c>
      <c r="U1540" s="134"/>
      <c r="V1540" s="135"/>
    </row>
    <row r="1541" spans="1:22" ht="12" customHeight="1" x14ac:dyDescent="0.2">
      <c r="A1541" s="150" t="s">
        <v>235</v>
      </c>
      <c r="B1541" s="151"/>
      <c r="C1541" s="151"/>
      <c r="D1541" s="151"/>
      <c r="E1541" s="151"/>
      <c r="F1541" s="151"/>
      <c r="G1541" s="151"/>
      <c r="H1541" s="151"/>
      <c r="I1541" s="151"/>
      <c r="J1541" s="151"/>
      <c r="K1541" s="151"/>
      <c r="L1541" s="152"/>
      <c r="M1541" s="208" t="s">
        <v>61</v>
      </c>
      <c r="N1541" s="152"/>
      <c r="O1541" s="208">
        <v>0.06</v>
      </c>
      <c r="P1541" s="152"/>
      <c r="Q1541" s="134">
        <v>1600</v>
      </c>
      <c r="R1541" s="134"/>
      <c r="S1541" s="134"/>
      <c r="T1541" s="134">
        <f>+Q1541*O1541</f>
        <v>96</v>
      </c>
      <c r="U1541" s="134"/>
      <c r="V1541" s="135"/>
    </row>
    <row r="1542" spans="1:22" ht="12" customHeight="1" x14ac:dyDescent="0.2">
      <c r="A1542" s="150" t="s">
        <v>200</v>
      </c>
      <c r="B1542" s="151"/>
      <c r="C1542" s="151"/>
      <c r="D1542" s="151"/>
      <c r="E1542" s="151"/>
      <c r="F1542" s="151"/>
      <c r="G1542" s="151"/>
      <c r="H1542" s="151"/>
      <c r="I1542" s="151"/>
      <c r="J1542" s="151"/>
      <c r="K1542" s="151"/>
      <c r="L1542" s="152"/>
      <c r="M1542" s="208" t="s">
        <v>117</v>
      </c>
      <c r="N1542" s="152"/>
      <c r="O1542" s="208">
        <f>1/25</f>
        <v>0.04</v>
      </c>
      <c r="P1542" s="152"/>
      <c r="Q1542" s="134">
        <f>719900/5</f>
        <v>143980</v>
      </c>
      <c r="R1542" s="134"/>
      <c r="S1542" s="134"/>
      <c r="T1542" s="134">
        <f>+Q1542*O1542</f>
        <v>5759.2</v>
      </c>
      <c r="U1542" s="134"/>
      <c r="V1542" s="135"/>
    </row>
    <row r="1543" spans="1:22" ht="12" x14ac:dyDescent="0.2">
      <c r="A1543" s="136" t="s">
        <v>71</v>
      </c>
      <c r="B1543" s="137"/>
      <c r="C1543" s="137"/>
      <c r="D1543" s="137"/>
      <c r="E1543" s="137"/>
      <c r="F1543" s="137"/>
      <c r="G1543" s="137"/>
      <c r="H1543" s="137"/>
      <c r="I1543" s="137"/>
      <c r="J1543" s="137"/>
      <c r="K1543" s="137"/>
      <c r="L1543" s="137"/>
      <c r="M1543" s="137"/>
      <c r="N1543" s="137"/>
      <c r="O1543" s="137"/>
      <c r="P1543" s="137"/>
      <c r="Q1543" s="137"/>
      <c r="R1543" s="137"/>
      <c r="S1543" s="137"/>
      <c r="T1543" s="134">
        <f>+SUM(T1540:V1542)</f>
        <v>7553.2</v>
      </c>
      <c r="U1543" s="134"/>
      <c r="V1543" s="135"/>
    </row>
    <row r="1544" spans="1:22" ht="12" x14ac:dyDescent="0.2">
      <c r="A1544" s="19"/>
      <c r="B1544" s="20"/>
      <c r="C1544" s="20"/>
      <c r="D1544" s="20"/>
      <c r="E1544" s="20"/>
      <c r="F1544" s="20"/>
      <c r="G1544" s="20"/>
      <c r="H1544" s="20"/>
      <c r="I1544" s="20"/>
      <c r="J1544" s="20"/>
      <c r="K1544" s="20"/>
      <c r="L1544" s="20"/>
      <c r="M1544" s="20"/>
      <c r="N1544" s="20"/>
      <c r="O1544" s="20"/>
      <c r="P1544" s="20"/>
      <c r="Q1544" s="20"/>
      <c r="R1544" s="20"/>
      <c r="S1544" s="21"/>
      <c r="T1544" s="22"/>
      <c r="U1544" s="22"/>
      <c r="V1544" s="23"/>
    </row>
    <row r="1545" spans="1:22" ht="12" x14ac:dyDescent="0.2">
      <c r="A1545" s="145" t="s">
        <v>75</v>
      </c>
      <c r="B1545" s="146"/>
      <c r="C1545" s="146"/>
      <c r="D1545" s="146"/>
      <c r="E1545" s="146"/>
      <c r="F1545" s="146"/>
      <c r="G1545" s="146"/>
      <c r="H1545" s="146"/>
      <c r="I1545" s="146"/>
      <c r="J1545" s="146"/>
      <c r="K1545" s="146"/>
      <c r="L1545" s="146"/>
      <c r="M1545" s="146"/>
      <c r="N1545" s="146"/>
      <c r="O1545" s="146"/>
      <c r="P1545" s="146"/>
      <c r="Q1545" s="146"/>
      <c r="R1545" s="146"/>
      <c r="S1545" s="146"/>
      <c r="T1545" s="146"/>
      <c r="U1545" s="146"/>
      <c r="V1545" s="147"/>
    </row>
    <row r="1546" spans="1:22" ht="12" x14ac:dyDescent="0.2">
      <c r="A1546" s="132" t="s">
        <v>76</v>
      </c>
      <c r="B1546" s="133"/>
      <c r="C1546" s="133"/>
      <c r="D1546" s="133"/>
      <c r="E1546" s="133"/>
      <c r="F1546" s="133"/>
      <c r="G1546" s="133"/>
      <c r="H1546" s="133"/>
      <c r="I1546" s="133"/>
      <c r="J1546" s="133"/>
      <c r="K1546" s="133" t="s">
        <v>77</v>
      </c>
      <c r="L1546" s="133"/>
      <c r="M1546" s="133" t="s">
        <v>78</v>
      </c>
      <c r="N1546" s="133"/>
      <c r="O1546" s="133" t="s">
        <v>79</v>
      </c>
      <c r="P1546" s="133"/>
      <c r="Q1546" s="133"/>
      <c r="R1546" s="133" t="s">
        <v>80</v>
      </c>
      <c r="S1546" s="133"/>
      <c r="T1546" s="134" t="s">
        <v>69</v>
      </c>
      <c r="U1546" s="134"/>
      <c r="V1546" s="135"/>
    </row>
    <row r="1547" spans="1:22" ht="12" x14ac:dyDescent="0.2">
      <c r="A1547" s="132"/>
      <c r="B1547" s="133"/>
      <c r="C1547" s="133"/>
      <c r="D1547" s="133"/>
      <c r="E1547" s="133"/>
      <c r="F1547" s="133"/>
      <c r="G1547" s="133"/>
      <c r="H1547" s="133"/>
      <c r="I1547" s="133"/>
      <c r="J1547" s="133"/>
      <c r="K1547" s="133"/>
      <c r="L1547" s="133"/>
      <c r="M1547" s="133"/>
      <c r="N1547" s="133"/>
      <c r="O1547" s="133"/>
      <c r="P1547" s="133"/>
      <c r="Q1547" s="133"/>
      <c r="R1547" s="133"/>
      <c r="S1547" s="133"/>
      <c r="T1547" s="134"/>
      <c r="U1547" s="134"/>
      <c r="V1547" s="135"/>
    </row>
    <row r="1548" spans="1:22" ht="12" x14ac:dyDescent="0.2">
      <c r="A1548" s="132"/>
      <c r="B1548" s="133"/>
      <c r="C1548" s="133"/>
      <c r="D1548" s="133"/>
      <c r="E1548" s="133"/>
      <c r="F1548" s="133"/>
      <c r="G1548" s="133"/>
      <c r="H1548" s="133"/>
      <c r="I1548" s="133"/>
      <c r="J1548" s="133"/>
      <c r="K1548" s="133"/>
      <c r="L1548" s="133"/>
      <c r="M1548" s="133"/>
      <c r="N1548" s="133"/>
      <c r="O1548" s="133"/>
      <c r="P1548" s="133"/>
      <c r="Q1548" s="133"/>
      <c r="R1548" s="133"/>
      <c r="S1548" s="133"/>
      <c r="T1548" s="134"/>
      <c r="U1548" s="134"/>
      <c r="V1548" s="135"/>
    </row>
    <row r="1549" spans="1:22" ht="12" x14ac:dyDescent="0.2">
      <c r="A1549" s="132"/>
      <c r="B1549" s="133"/>
      <c r="C1549" s="133"/>
      <c r="D1549" s="133"/>
      <c r="E1549" s="133"/>
      <c r="F1549" s="133"/>
      <c r="G1549" s="133"/>
      <c r="H1549" s="133"/>
      <c r="I1549" s="133"/>
      <c r="J1549" s="133"/>
      <c r="K1549" s="133"/>
      <c r="L1549" s="133"/>
      <c r="M1549" s="133"/>
      <c r="N1549" s="133"/>
      <c r="O1549" s="133"/>
      <c r="P1549" s="133"/>
      <c r="Q1549" s="133"/>
      <c r="R1549" s="133"/>
      <c r="S1549" s="133"/>
      <c r="T1549" s="134"/>
      <c r="U1549" s="134"/>
      <c r="V1549" s="135"/>
    </row>
    <row r="1550" spans="1:22" ht="12" x14ac:dyDescent="0.2">
      <c r="A1550" s="136" t="s">
        <v>71</v>
      </c>
      <c r="B1550" s="137"/>
      <c r="C1550" s="137"/>
      <c r="D1550" s="137"/>
      <c r="E1550" s="137"/>
      <c r="F1550" s="137"/>
      <c r="G1550" s="137"/>
      <c r="H1550" s="137"/>
      <c r="I1550" s="137"/>
      <c r="J1550" s="137"/>
      <c r="K1550" s="137"/>
      <c r="L1550" s="137"/>
      <c r="M1550" s="137"/>
      <c r="N1550" s="137"/>
      <c r="O1550" s="137"/>
      <c r="P1550" s="137"/>
      <c r="Q1550" s="137"/>
      <c r="R1550" s="137"/>
      <c r="S1550" s="137"/>
      <c r="T1550" s="134"/>
      <c r="U1550" s="134"/>
      <c r="V1550" s="135"/>
    </row>
    <row r="1551" spans="1:22" ht="12" x14ac:dyDescent="0.2">
      <c r="A1551" s="19"/>
      <c r="B1551" s="20"/>
      <c r="C1551" s="20"/>
      <c r="D1551" s="20"/>
      <c r="E1551" s="20"/>
      <c r="F1551" s="20"/>
      <c r="G1551" s="20"/>
      <c r="H1551" s="20"/>
      <c r="I1551" s="20"/>
      <c r="J1551" s="20"/>
      <c r="K1551" s="20"/>
      <c r="L1551" s="20"/>
      <c r="M1551" s="20"/>
      <c r="N1551" s="20"/>
      <c r="O1551" s="20"/>
      <c r="P1551" s="20"/>
      <c r="Q1551" s="20"/>
      <c r="R1551" s="20"/>
      <c r="S1551" s="21"/>
      <c r="T1551" s="22"/>
      <c r="U1551" s="22"/>
      <c r="V1551" s="23"/>
    </row>
    <row r="1552" spans="1:22" ht="12" x14ac:dyDescent="0.2">
      <c r="A1552" s="145" t="s">
        <v>81</v>
      </c>
      <c r="B1552" s="146"/>
      <c r="C1552" s="146"/>
      <c r="D1552" s="146"/>
      <c r="E1552" s="146"/>
      <c r="F1552" s="146"/>
      <c r="G1552" s="146"/>
      <c r="H1552" s="146"/>
      <c r="I1552" s="146"/>
      <c r="J1552" s="146"/>
      <c r="K1552" s="146"/>
      <c r="L1552" s="146"/>
      <c r="M1552" s="146"/>
      <c r="N1552" s="146"/>
      <c r="O1552" s="146"/>
      <c r="P1552" s="146"/>
      <c r="Q1552" s="146"/>
      <c r="R1552" s="146"/>
      <c r="S1552" s="146"/>
      <c r="T1552" s="146"/>
      <c r="U1552" s="146"/>
      <c r="V1552" s="147"/>
    </row>
    <row r="1553" spans="1:22" ht="12" x14ac:dyDescent="0.2">
      <c r="A1553" s="132" t="s">
        <v>82</v>
      </c>
      <c r="B1553" s="133"/>
      <c r="C1553" s="133"/>
      <c r="D1553" s="133"/>
      <c r="E1553" s="133"/>
      <c r="F1553" s="133"/>
      <c r="G1553" s="133"/>
      <c r="H1553" s="133"/>
      <c r="I1553" s="133"/>
      <c r="J1553" s="133" t="s">
        <v>83</v>
      </c>
      <c r="K1553" s="133"/>
      <c r="L1553" s="133" t="s">
        <v>84</v>
      </c>
      <c r="M1553" s="133"/>
      <c r="N1553" s="133" t="s">
        <v>85</v>
      </c>
      <c r="O1553" s="133"/>
      <c r="P1553" s="133"/>
      <c r="Q1553" s="133" t="s">
        <v>68</v>
      </c>
      <c r="R1553" s="133"/>
      <c r="S1553" s="133"/>
      <c r="T1553" s="134" t="s">
        <v>69</v>
      </c>
      <c r="U1553" s="134"/>
      <c r="V1553" s="135"/>
    </row>
    <row r="1554" spans="1:22" ht="12" x14ac:dyDescent="0.2">
      <c r="A1554" s="132" t="s">
        <v>236</v>
      </c>
      <c r="B1554" s="133"/>
      <c r="C1554" s="133"/>
      <c r="D1554" s="133"/>
      <c r="E1554" s="133"/>
      <c r="F1554" s="133"/>
      <c r="G1554" s="133"/>
      <c r="H1554" s="133"/>
      <c r="I1554" s="133"/>
      <c r="J1554" s="148">
        <v>35569.795077973744</v>
      </c>
      <c r="K1554" s="133"/>
      <c r="L1554" s="149">
        <v>1.8157000000000001</v>
      </c>
      <c r="M1554" s="149"/>
      <c r="N1554" s="134">
        <f>+J1554*L1554</f>
        <v>64584.076923076929</v>
      </c>
      <c r="O1554" s="134"/>
      <c r="P1554" s="134"/>
      <c r="Q1554" s="133">
        <v>0.13</v>
      </c>
      <c r="R1554" s="133"/>
      <c r="S1554" s="133"/>
      <c r="T1554" s="134">
        <f>+Q1554*N1554</f>
        <v>8395.93</v>
      </c>
      <c r="U1554" s="134"/>
      <c r="V1554" s="135"/>
    </row>
    <row r="1555" spans="1:22" ht="12" x14ac:dyDescent="0.2">
      <c r="A1555" s="132"/>
      <c r="B1555" s="133"/>
      <c r="C1555" s="133"/>
      <c r="D1555" s="133"/>
      <c r="E1555" s="133"/>
      <c r="F1555" s="133"/>
      <c r="G1555" s="133"/>
      <c r="H1555" s="133"/>
      <c r="I1555" s="133"/>
      <c r="J1555" s="133"/>
      <c r="K1555" s="133"/>
      <c r="L1555" s="133"/>
      <c r="M1555" s="133"/>
      <c r="N1555" s="134"/>
      <c r="O1555" s="134"/>
      <c r="P1555" s="134"/>
      <c r="Q1555" s="133"/>
      <c r="R1555" s="133"/>
      <c r="S1555" s="133"/>
      <c r="T1555" s="134"/>
      <c r="U1555" s="134"/>
      <c r="V1555" s="135"/>
    </row>
    <row r="1556" spans="1:22" ht="12" x14ac:dyDescent="0.2">
      <c r="A1556" s="132"/>
      <c r="B1556" s="133"/>
      <c r="C1556" s="133"/>
      <c r="D1556" s="133"/>
      <c r="E1556" s="133"/>
      <c r="F1556" s="133"/>
      <c r="G1556" s="133"/>
      <c r="H1556" s="133"/>
      <c r="I1556" s="133"/>
      <c r="J1556" s="133"/>
      <c r="K1556" s="133"/>
      <c r="L1556" s="133"/>
      <c r="M1556" s="133"/>
      <c r="N1556" s="133"/>
      <c r="O1556" s="133"/>
      <c r="P1556" s="133"/>
      <c r="Q1556" s="133"/>
      <c r="R1556" s="133"/>
      <c r="S1556" s="133"/>
      <c r="T1556" s="134"/>
      <c r="U1556" s="134"/>
      <c r="V1556" s="135"/>
    </row>
    <row r="1557" spans="1:22" ht="12" x14ac:dyDescent="0.2">
      <c r="A1557" s="136" t="s">
        <v>71</v>
      </c>
      <c r="B1557" s="137"/>
      <c r="C1557" s="137"/>
      <c r="D1557" s="137"/>
      <c r="E1557" s="137"/>
      <c r="F1557" s="137"/>
      <c r="G1557" s="137"/>
      <c r="H1557" s="137"/>
      <c r="I1557" s="137"/>
      <c r="J1557" s="137"/>
      <c r="K1557" s="137"/>
      <c r="L1557" s="137"/>
      <c r="M1557" s="137"/>
      <c r="N1557" s="137"/>
      <c r="O1557" s="137"/>
      <c r="P1557" s="137"/>
      <c r="Q1557" s="137"/>
      <c r="R1557" s="137"/>
      <c r="S1557" s="137"/>
      <c r="T1557" s="134">
        <f>+T1554</f>
        <v>8395.93</v>
      </c>
      <c r="U1557" s="134"/>
      <c r="V1557" s="135"/>
    </row>
    <row r="1558" spans="1:22" ht="12" x14ac:dyDescent="0.2">
      <c r="A1558" s="136" t="s">
        <v>15</v>
      </c>
      <c r="B1558" s="137"/>
      <c r="C1558" s="137"/>
      <c r="D1558" s="137"/>
      <c r="E1558" s="137"/>
      <c r="F1558" s="137"/>
      <c r="G1558" s="137"/>
      <c r="H1558" s="137"/>
      <c r="I1558" s="137"/>
      <c r="J1558" s="137"/>
      <c r="K1558" s="137"/>
      <c r="L1558" s="137"/>
      <c r="M1558" s="137"/>
      <c r="N1558" s="137"/>
      <c r="O1558" s="137"/>
      <c r="P1558" s="137"/>
      <c r="Q1558" s="137"/>
      <c r="R1558" s="137"/>
      <c r="S1558" s="137"/>
      <c r="T1558" s="134">
        <f>ROUND(T1557+T1550+T1543+T1536,0)</f>
        <v>16201</v>
      </c>
      <c r="U1558" s="134"/>
      <c r="V1558" s="135"/>
    </row>
    <row r="1559" spans="1:22" ht="12" x14ac:dyDescent="0.2">
      <c r="A1559" s="44" t="s">
        <v>87</v>
      </c>
      <c r="B1559" s="45">
        <f>+'[1]CARGA PRESTACIONAL'!$E$40</f>
        <v>0.29949999999999999</v>
      </c>
      <c r="C1559" s="46"/>
      <c r="D1559" s="47"/>
      <c r="E1559" s="48"/>
      <c r="F1559" s="46"/>
      <c r="G1559" s="46"/>
      <c r="H1559" s="46"/>
      <c r="I1559" s="46"/>
      <c r="J1559" s="46"/>
      <c r="K1559" s="46"/>
      <c r="L1559" s="46"/>
      <c r="M1559" s="47"/>
      <c r="N1559" s="18"/>
      <c r="O1559" s="18"/>
      <c r="P1559" s="18"/>
      <c r="Q1559" s="18"/>
      <c r="R1559" s="18"/>
      <c r="S1559" s="18" t="s">
        <v>19</v>
      </c>
      <c r="T1559" s="134">
        <f>+T1558*B1559</f>
        <v>4852.1994999999997</v>
      </c>
      <c r="U1559" s="134"/>
      <c r="V1559" s="135"/>
    </row>
    <row r="1560" spans="1:22" ht="12" x14ac:dyDescent="0.2">
      <c r="A1560" s="138" t="s">
        <v>88</v>
      </c>
      <c r="B1560" s="139"/>
      <c r="C1560" s="139"/>
      <c r="D1560" s="139"/>
      <c r="E1560" s="139"/>
      <c r="F1560" s="139"/>
      <c r="G1560" s="139"/>
      <c r="H1560" s="139"/>
      <c r="I1560" s="139"/>
      <c r="J1560" s="139"/>
      <c r="K1560" s="139"/>
      <c r="L1560" s="139"/>
      <c r="M1560" s="139"/>
      <c r="N1560" s="139"/>
      <c r="O1560" s="139"/>
      <c r="P1560" s="139"/>
      <c r="Q1560" s="139"/>
      <c r="R1560" s="139"/>
      <c r="S1560" s="139"/>
      <c r="T1560" s="140">
        <f>+T1559+T1558</f>
        <v>21053.199499999999</v>
      </c>
      <c r="U1560" s="140"/>
      <c r="V1560" s="141"/>
    </row>
    <row r="1561" spans="1:22" ht="12" x14ac:dyDescent="0.2">
      <c r="A1561" s="138" t="s">
        <v>89</v>
      </c>
      <c r="B1561" s="139"/>
      <c r="C1561" s="139"/>
      <c r="D1561" s="139"/>
      <c r="E1561" s="139"/>
      <c r="F1561" s="139"/>
      <c r="G1561" s="139"/>
      <c r="H1561" s="139"/>
      <c r="I1561" s="139"/>
      <c r="J1561" s="139"/>
      <c r="K1561" s="139"/>
      <c r="L1561" s="139"/>
      <c r="M1561" s="139"/>
      <c r="N1561" s="139"/>
      <c r="O1561" s="139"/>
      <c r="P1561" s="139"/>
      <c r="Q1561" s="139"/>
      <c r="R1561" s="139"/>
      <c r="S1561" s="139"/>
      <c r="T1561" s="140">
        <f>ROUND(T1560*T1529,0)</f>
        <v>3779470</v>
      </c>
      <c r="U1561" s="140"/>
      <c r="V1561" s="141"/>
    </row>
    <row r="1562" spans="1:22" ht="12" x14ac:dyDescent="0.2">
      <c r="A1562" s="49"/>
      <c r="B1562" s="29"/>
      <c r="C1562" s="29"/>
      <c r="D1562" s="29"/>
      <c r="E1562" s="29"/>
      <c r="F1562" s="29"/>
      <c r="G1562" s="29"/>
      <c r="H1562" s="29"/>
      <c r="I1562" s="29"/>
      <c r="J1562" s="29"/>
      <c r="K1562" s="29"/>
      <c r="L1562" s="29"/>
      <c r="M1562" s="29"/>
      <c r="N1562" s="29"/>
      <c r="O1562" s="29"/>
      <c r="P1562" s="29"/>
      <c r="Q1562" s="29"/>
      <c r="R1562" s="29"/>
      <c r="S1562" s="29"/>
      <c r="T1562" s="50"/>
      <c r="U1562" s="50"/>
      <c r="V1562" s="51"/>
    </row>
    <row r="1563" spans="1:22" s="34" customFormat="1" ht="43.5" customHeight="1" x14ac:dyDescent="0.25">
      <c r="A1563" s="142" t="s">
        <v>121</v>
      </c>
      <c r="B1563" s="143"/>
      <c r="C1563" s="143"/>
      <c r="D1563" s="143"/>
      <c r="E1563" s="143"/>
      <c r="F1563" s="143"/>
      <c r="G1563" s="143"/>
      <c r="H1563" s="143"/>
      <c r="I1563" s="143"/>
      <c r="J1563" s="143"/>
      <c r="K1563" s="143"/>
      <c r="L1563" s="143"/>
      <c r="M1563" s="143"/>
      <c r="N1563" s="143"/>
      <c r="O1563" s="143"/>
      <c r="P1563" s="143"/>
      <c r="Q1563" s="143"/>
      <c r="R1563" s="143"/>
      <c r="S1563" s="143"/>
      <c r="T1563" s="143"/>
      <c r="U1563" s="143"/>
      <c r="V1563" s="144"/>
    </row>
    <row r="1564" spans="1:22" s="34" customFormat="1" x14ac:dyDescent="0.25">
      <c r="A1564" s="24"/>
      <c r="B1564" s="25"/>
      <c r="C1564" s="25"/>
      <c r="D1564" s="25"/>
      <c r="E1564" s="25"/>
      <c r="F1564" s="25"/>
      <c r="G1564" s="25"/>
      <c r="H1564" s="25"/>
      <c r="I1564" s="25"/>
      <c r="J1564" s="25"/>
      <c r="K1564" s="25"/>
      <c r="L1564" s="25"/>
      <c r="M1564" s="25"/>
      <c r="N1564" s="25"/>
      <c r="O1564" s="25"/>
      <c r="P1564" s="25"/>
      <c r="Q1564" s="25"/>
      <c r="R1564" s="25"/>
      <c r="S1564" s="26"/>
      <c r="T1564" s="27"/>
      <c r="U1564" s="27"/>
      <c r="V1564" s="28"/>
    </row>
    <row r="1565" spans="1:22" s="34" customFormat="1" ht="46.5" customHeight="1" x14ac:dyDescent="0.25">
      <c r="A1565" s="24"/>
      <c r="B1565" s="25"/>
      <c r="C1565" s="25"/>
      <c r="D1565" s="29"/>
      <c r="E1565" s="30" t="s">
        <v>90</v>
      </c>
      <c r="F1565" s="54"/>
      <c r="G1565" s="54"/>
      <c r="H1565" s="54"/>
      <c r="I1565" s="54"/>
      <c r="J1565" s="54"/>
      <c r="K1565" s="54"/>
      <c r="L1565" s="54"/>
      <c r="M1565" s="55"/>
      <c r="N1565" s="25"/>
      <c r="O1565" s="25"/>
      <c r="P1565" s="25"/>
      <c r="Q1565" s="25"/>
      <c r="R1565" s="25"/>
      <c r="S1565" s="26"/>
      <c r="T1565" s="27"/>
      <c r="U1565" s="27"/>
      <c r="V1565" s="28"/>
    </row>
    <row r="1566" spans="1:22" s="34" customFormat="1" x14ac:dyDescent="0.25">
      <c r="A1566" s="24"/>
      <c r="B1566" s="25"/>
      <c r="C1566" s="25"/>
      <c r="D1566" s="25"/>
      <c r="E1566" s="131" t="s">
        <v>105</v>
      </c>
      <c r="F1566" s="131"/>
      <c r="G1566" s="131"/>
      <c r="H1566" s="131"/>
      <c r="I1566" s="131"/>
      <c r="J1566" s="131"/>
      <c r="K1566" s="131"/>
      <c r="L1566" s="131"/>
      <c r="M1566" s="131"/>
      <c r="N1566" s="57"/>
      <c r="O1566" s="57"/>
      <c r="P1566" s="25"/>
      <c r="Q1566" s="25"/>
      <c r="R1566" s="25"/>
      <c r="S1566" s="26"/>
      <c r="T1566" s="27"/>
      <c r="U1566" s="27"/>
      <c r="V1566" s="28"/>
    </row>
    <row r="1567" spans="1:22" ht="12" x14ac:dyDescent="0.2">
      <c r="A1567" s="24"/>
      <c r="B1567" s="25"/>
      <c r="C1567" s="25"/>
      <c r="D1567" s="25"/>
      <c r="E1567" s="131"/>
      <c r="F1567" s="131"/>
      <c r="G1567" s="131"/>
      <c r="H1567" s="131"/>
      <c r="I1567" s="131"/>
      <c r="J1567" s="131"/>
      <c r="K1567" s="131"/>
      <c r="L1567" s="131"/>
      <c r="M1567" s="131"/>
      <c r="N1567" s="57"/>
      <c r="O1567" s="57"/>
      <c r="P1567" s="25"/>
      <c r="Q1567" s="25"/>
      <c r="R1567" s="25"/>
      <c r="S1567" s="26"/>
      <c r="T1567" s="27"/>
      <c r="U1567" s="27"/>
      <c r="V1567" s="28"/>
    </row>
    <row r="1568" spans="1:22" ht="12.75" thickBot="1" x14ac:dyDescent="0.25">
      <c r="A1568" s="58"/>
      <c r="B1568" s="59"/>
      <c r="C1568" s="59"/>
      <c r="D1568" s="59"/>
      <c r="E1568" s="59"/>
      <c r="F1568" s="60"/>
      <c r="G1568" s="60"/>
      <c r="H1568" s="60"/>
      <c r="I1568" s="60"/>
      <c r="J1568" s="60"/>
      <c r="K1568" s="60"/>
      <c r="L1568" s="59"/>
      <c r="M1568" s="59"/>
      <c r="N1568" s="59"/>
      <c r="O1568" s="59"/>
      <c r="P1568" s="59"/>
      <c r="Q1568" s="59"/>
      <c r="R1568" s="59"/>
      <c r="S1568" s="59"/>
      <c r="T1568" s="61"/>
      <c r="U1568" s="61"/>
      <c r="V1568" s="62"/>
    </row>
    <row r="1569" spans="1:22" ht="14.25" thickBot="1" x14ac:dyDescent="0.3"/>
    <row r="1570" spans="1:22" ht="12" x14ac:dyDescent="0.2">
      <c r="A1570" s="154"/>
      <c r="B1570" s="155"/>
      <c r="C1570" s="155"/>
      <c r="D1570" s="156"/>
      <c r="E1570" s="163" t="s">
        <v>92</v>
      </c>
      <c r="F1570" s="164"/>
      <c r="G1570" s="164"/>
      <c r="H1570" s="164"/>
      <c r="I1570" s="164"/>
      <c r="J1570" s="164"/>
      <c r="K1570" s="164"/>
      <c r="L1570" s="164"/>
      <c r="M1570" s="164"/>
      <c r="N1570" s="164"/>
      <c r="O1570" s="164"/>
      <c r="P1570" s="164"/>
      <c r="Q1570" s="164"/>
      <c r="R1570" s="164"/>
      <c r="S1570" s="165"/>
      <c r="T1570" s="169" t="s">
        <v>47</v>
      </c>
      <c r="U1570" s="170"/>
      <c r="V1570" s="171"/>
    </row>
    <row r="1571" spans="1:22" ht="27.75" customHeight="1" thickBot="1" x14ac:dyDescent="0.25">
      <c r="A1571" s="157"/>
      <c r="B1571" s="158"/>
      <c r="C1571" s="158"/>
      <c r="D1571" s="159"/>
      <c r="E1571" s="166"/>
      <c r="F1571" s="167"/>
      <c r="G1571" s="167"/>
      <c r="H1571" s="167"/>
      <c r="I1571" s="167"/>
      <c r="J1571" s="167"/>
      <c r="K1571" s="167"/>
      <c r="L1571" s="167"/>
      <c r="M1571" s="167"/>
      <c r="N1571" s="167"/>
      <c r="O1571" s="167"/>
      <c r="P1571" s="167"/>
      <c r="Q1571" s="167"/>
      <c r="R1571" s="167"/>
      <c r="S1571" s="168"/>
      <c r="T1571" s="172"/>
      <c r="U1571" s="173"/>
      <c r="V1571" s="174"/>
    </row>
    <row r="1572" spans="1:22" ht="12.75" thickBot="1" x14ac:dyDescent="0.25">
      <c r="A1572" s="157"/>
      <c r="B1572" s="158"/>
      <c r="C1572" s="158"/>
      <c r="D1572" s="159"/>
      <c r="E1572" s="175"/>
      <c r="F1572" s="176"/>
      <c r="G1572" s="176"/>
      <c r="H1572" s="176"/>
      <c r="I1572" s="176"/>
      <c r="J1572" s="176"/>
      <c r="K1572" s="176"/>
      <c r="L1572" s="176"/>
      <c r="M1572" s="176"/>
      <c r="N1572" s="176"/>
      <c r="O1572" s="176"/>
      <c r="P1572" s="176"/>
      <c r="Q1572" s="176"/>
      <c r="R1572" s="176"/>
      <c r="S1572" s="176"/>
      <c r="T1572" s="176"/>
      <c r="U1572" s="176"/>
      <c r="V1572" s="177"/>
    </row>
    <row r="1573" spans="1:22" ht="12.75" thickBot="1" x14ac:dyDescent="0.25">
      <c r="A1573" s="157"/>
      <c r="B1573" s="158"/>
      <c r="C1573" s="158"/>
      <c r="D1573" s="159"/>
      <c r="E1573" s="178" t="s">
        <v>48</v>
      </c>
      <c r="F1573" s="179"/>
      <c r="G1573" s="179"/>
      <c r="H1573" s="179"/>
      <c r="I1573" s="179"/>
      <c r="J1573" s="179"/>
      <c r="K1573" s="179"/>
      <c r="L1573" s="179"/>
      <c r="M1573" s="179"/>
      <c r="N1573" s="179"/>
      <c r="O1573" s="179"/>
      <c r="P1573" s="179"/>
      <c r="Q1573" s="179"/>
      <c r="R1573" s="179"/>
      <c r="S1573" s="179"/>
      <c r="T1573" s="179"/>
      <c r="U1573" s="179"/>
      <c r="V1573" s="180"/>
    </row>
    <row r="1574" spans="1:22" ht="12.75" thickBot="1" x14ac:dyDescent="0.25">
      <c r="A1574" s="160"/>
      <c r="B1574" s="161"/>
      <c r="C1574" s="161"/>
      <c r="D1574" s="162"/>
      <c r="E1574" s="181"/>
      <c r="F1574" s="182"/>
      <c r="G1574" s="182"/>
      <c r="H1574" s="182"/>
      <c r="I1574" s="182"/>
      <c r="J1574" s="182"/>
      <c r="K1574" s="182"/>
      <c r="L1574" s="182"/>
      <c r="M1574" s="182"/>
      <c r="N1574" s="182"/>
      <c r="O1574" s="182"/>
      <c r="P1574" s="182"/>
      <c r="Q1574" s="182"/>
      <c r="R1574" s="182"/>
      <c r="S1574" s="182"/>
      <c r="T1574" s="182"/>
      <c r="U1574" s="182"/>
      <c r="V1574" s="183"/>
    </row>
    <row r="1575" spans="1:22" ht="12" x14ac:dyDescent="0.2">
      <c r="A1575" s="211" t="s">
        <v>49</v>
      </c>
      <c r="B1575" s="212"/>
      <c r="C1575" s="212"/>
      <c r="D1575" s="212"/>
      <c r="E1575" s="212"/>
      <c r="F1575" s="212"/>
      <c r="G1575" s="212"/>
      <c r="H1575" s="212"/>
      <c r="I1575" s="212"/>
      <c r="J1575" s="212"/>
      <c r="K1575" s="212"/>
      <c r="L1575" s="212"/>
      <c r="M1575" s="212"/>
      <c r="N1575" s="212"/>
      <c r="O1575" s="212"/>
      <c r="P1575" s="212"/>
      <c r="Q1575" s="212"/>
      <c r="R1575" s="212"/>
      <c r="S1575" s="212"/>
      <c r="T1575" s="212"/>
      <c r="U1575" s="212"/>
      <c r="V1575" s="213"/>
    </row>
    <row r="1576" spans="1:22" ht="12" x14ac:dyDescent="0.2">
      <c r="A1576" s="184" t="s">
        <v>50</v>
      </c>
      <c r="B1576" s="185"/>
      <c r="C1576" s="185"/>
      <c r="D1576" s="185"/>
      <c r="E1576" s="36" t="s">
        <v>51</v>
      </c>
      <c r="F1576" s="37"/>
      <c r="G1576" s="37"/>
      <c r="H1576" s="37"/>
      <c r="I1576" s="37"/>
      <c r="J1576" s="186" t="s">
        <v>52</v>
      </c>
      <c r="K1576" s="186"/>
      <c r="L1576" s="186"/>
      <c r="M1576" s="186"/>
      <c r="N1576" s="186"/>
      <c r="O1576" s="186"/>
      <c r="P1576" s="186" t="s">
        <v>53</v>
      </c>
      <c r="Q1576" s="186"/>
      <c r="R1576" s="186"/>
      <c r="S1576" s="186"/>
      <c r="T1576" s="186"/>
      <c r="U1576" s="186"/>
      <c r="V1576" s="187"/>
    </row>
    <row r="1577" spans="1:22" ht="12" x14ac:dyDescent="0.2">
      <c r="A1577" s="188" t="s">
        <v>54</v>
      </c>
      <c r="B1577" s="189"/>
      <c r="C1577" s="189"/>
      <c r="D1577" s="190"/>
      <c r="E1577" s="191" t="s">
        <v>24</v>
      </c>
      <c r="F1577" s="191"/>
      <c r="G1577" s="191"/>
      <c r="H1577" s="191"/>
      <c r="I1577" s="191"/>
      <c r="J1577" s="191"/>
      <c r="K1577" s="191"/>
      <c r="L1577" s="191"/>
      <c r="M1577" s="191"/>
      <c r="N1577" s="191"/>
      <c r="O1577" s="191"/>
      <c r="P1577" s="191"/>
      <c r="Q1577" s="191"/>
      <c r="R1577" s="191"/>
      <c r="S1577" s="191"/>
      <c r="T1577" s="191"/>
      <c r="U1577" s="191"/>
      <c r="V1577" s="192"/>
    </row>
    <row r="1578" spans="1:22" ht="12" x14ac:dyDescent="0.2">
      <c r="A1578" s="193" t="s">
        <v>55</v>
      </c>
      <c r="B1578" s="194"/>
      <c r="C1578" s="194"/>
      <c r="D1578" s="194"/>
      <c r="E1578" s="195"/>
      <c r="F1578" s="195"/>
      <c r="G1578" s="195"/>
      <c r="H1578" s="195"/>
      <c r="I1578" s="195"/>
      <c r="J1578" s="195"/>
      <c r="K1578" s="195"/>
      <c r="L1578" s="195"/>
      <c r="M1578" s="195"/>
      <c r="N1578" s="195"/>
      <c r="O1578" s="195"/>
      <c r="P1578" s="195"/>
      <c r="Q1578" s="195"/>
      <c r="R1578" s="195"/>
      <c r="S1578" s="195"/>
      <c r="T1578" s="195"/>
      <c r="U1578" s="195"/>
      <c r="V1578" s="196"/>
    </row>
    <row r="1579" spans="1:22" ht="12" x14ac:dyDescent="0.2">
      <c r="A1579" s="193" t="s">
        <v>56</v>
      </c>
      <c r="B1579" s="194"/>
      <c r="C1579" s="194"/>
      <c r="D1579" s="194"/>
      <c r="E1579" s="195"/>
      <c r="F1579" s="195"/>
      <c r="G1579" s="195"/>
      <c r="H1579" s="195"/>
      <c r="I1579" s="195"/>
      <c r="J1579" s="195"/>
      <c r="K1579" s="195"/>
      <c r="L1579" s="195"/>
      <c r="M1579" s="195"/>
      <c r="N1579" s="195"/>
      <c r="O1579" s="195"/>
      <c r="P1579" s="195"/>
      <c r="Q1579" s="195"/>
      <c r="R1579" s="195"/>
      <c r="S1579" s="195"/>
      <c r="T1579" s="195"/>
      <c r="U1579" s="195"/>
      <c r="V1579" s="196"/>
    </row>
    <row r="1580" spans="1:22" ht="12" x14ac:dyDescent="0.2">
      <c r="A1580" s="193" t="s">
        <v>57</v>
      </c>
      <c r="B1580" s="194"/>
      <c r="C1580" s="194"/>
      <c r="D1580" s="194"/>
      <c r="E1580" s="195"/>
      <c r="F1580" s="195"/>
      <c r="G1580" s="195"/>
      <c r="H1580" s="195"/>
      <c r="I1580" s="195"/>
      <c r="J1580" s="195"/>
      <c r="K1580" s="195"/>
      <c r="L1580" s="195"/>
      <c r="M1580" s="195"/>
      <c r="N1580" s="195"/>
      <c r="O1580" s="195"/>
      <c r="P1580" s="195"/>
      <c r="Q1580" s="195"/>
      <c r="R1580" s="195"/>
      <c r="S1580" s="195"/>
      <c r="T1580" s="195"/>
      <c r="U1580" s="195"/>
      <c r="V1580" s="196"/>
    </row>
    <row r="1581" spans="1:22" ht="12" x14ac:dyDescent="0.2">
      <c r="A1581" s="38"/>
      <c r="B1581" s="39"/>
      <c r="C1581" s="39"/>
      <c r="D1581" s="40"/>
      <c r="E1581" s="40"/>
      <c r="F1581" s="40"/>
      <c r="G1581" s="40"/>
      <c r="H1581" s="40"/>
      <c r="I1581" s="40"/>
      <c r="J1581" s="40"/>
      <c r="K1581" s="40"/>
      <c r="L1581" s="40"/>
      <c r="M1581" s="40"/>
      <c r="N1581" s="40"/>
      <c r="O1581" s="40"/>
      <c r="P1581" s="40"/>
      <c r="Q1581" s="40"/>
      <c r="R1581" s="40"/>
      <c r="S1581" s="40"/>
      <c r="T1581" s="27"/>
      <c r="U1581" s="27"/>
      <c r="V1581" s="28"/>
    </row>
    <row r="1582" spans="1:22" ht="12" x14ac:dyDescent="0.2">
      <c r="A1582" s="150" t="s">
        <v>58</v>
      </c>
      <c r="B1582" s="151"/>
      <c r="C1582" s="151"/>
      <c r="D1582" s="151"/>
      <c r="E1582" s="151"/>
      <c r="F1582" s="151"/>
      <c r="G1582" s="151"/>
      <c r="H1582" s="151"/>
      <c r="I1582" s="151"/>
      <c r="J1582" s="151"/>
      <c r="K1582" s="151"/>
      <c r="L1582" s="151"/>
      <c r="M1582" s="151"/>
      <c r="N1582" s="151"/>
      <c r="O1582" s="151"/>
      <c r="P1582" s="151"/>
      <c r="Q1582" s="151"/>
      <c r="R1582" s="151"/>
      <c r="S1582" s="151"/>
      <c r="T1582" s="151"/>
      <c r="U1582" s="151"/>
      <c r="V1582" s="197"/>
    </row>
    <row r="1583" spans="1:22" ht="12" x14ac:dyDescent="0.2">
      <c r="A1583" s="198" t="s">
        <v>59</v>
      </c>
      <c r="B1583" s="199"/>
      <c r="C1583" s="199" t="s">
        <v>60</v>
      </c>
      <c r="D1583" s="199"/>
      <c r="E1583" s="199"/>
      <c r="F1583" s="199"/>
      <c r="G1583" s="199"/>
      <c r="H1583" s="199"/>
      <c r="I1583" s="199"/>
      <c r="J1583" s="199"/>
      <c r="K1583" s="199"/>
      <c r="L1583" s="199"/>
      <c r="M1583" s="199"/>
      <c r="N1583" s="199"/>
      <c r="O1583" s="199"/>
      <c r="P1583" s="199"/>
      <c r="Q1583" s="199"/>
      <c r="R1583" s="199" t="s">
        <v>61</v>
      </c>
      <c r="S1583" s="199"/>
      <c r="T1583" s="200" t="s">
        <v>62</v>
      </c>
      <c r="U1583" s="200"/>
      <c r="V1583" s="201"/>
    </row>
    <row r="1584" spans="1:22" s="86" customFormat="1" ht="40.5" customHeight="1" x14ac:dyDescent="0.25">
      <c r="A1584" s="214">
        <v>10.1</v>
      </c>
      <c r="B1584" s="215"/>
      <c r="C1584" s="216" t="s">
        <v>124</v>
      </c>
      <c r="D1584" s="217"/>
      <c r="E1584" s="217"/>
      <c r="F1584" s="217"/>
      <c r="G1584" s="217"/>
      <c r="H1584" s="217"/>
      <c r="I1584" s="217"/>
      <c r="J1584" s="217"/>
      <c r="K1584" s="217"/>
      <c r="L1584" s="217"/>
      <c r="M1584" s="217"/>
      <c r="N1584" s="217"/>
      <c r="O1584" s="217"/>
      <c r="P1584" s="217"/>
      <c r="Q1584" s="217"/>
      <c r="R1584" s="217" t="s">
        <v>8</v>
      </c>
      <c r="S1584" s="217"/>
      <c r="T1584" s="218">
        <f>+'OFERTA ECONOMICA'!C119</f>
        <v>11.55</v>
      </c>
      <c r="U1584" s="218"/>
      <c r="V1584" s="219"/>
    </row>
    <row r="1585" spans="1:22" ht="12" x14ac:dyDescent="0.2">
      <c r="A1585" s="41"/>
      <c r="B1585" s="40"/>
      <c r="C1585" s="40"/>
      <c r="D1585" s="40"/>
      <c r="E1585" s="40"/>
      <c r="F1585" s="40"/>
      <c r="G1585" s="40"/>
      <c r="H1585" s="40"/>
      <c r="I1585" s="40"/>
      <c r="J1585" s="40"/>
      <c r="K1585" s="40"/>
      <c r="L1585" s="40"/>
      <c r="M1585" s="40"/>
      <c r="N1585" s="40"/>
      <c r="O1585" s="40"/>
      <c r="P1585" s="40"/>
      <c r="Q1585" s="40"/>
      <c r="R1585" s="40"/>
      <c r="S1585" s="40"/>
      <c r="T1585" s="27"/>
      <c r="U1585" s="27"/>
      <c r="V1585" s="28"/>
    </row>
    <row r="1586" spans="1:22" ht="12" x14ac:dyDescent="0.2">
      <c r="A1586" s="145" t="s">
        <v>64</v>
      </c>
      <c r="B1586" s="146"/>
      <c r="C1586" s="146"/>
      <c r="D1586" s="146"/>
      <c r="E1586" s="146"/>
      <c r="F1586" s="146"/>
      <c r="G1586" s="146"/>
      <c r="H1586" s="146"/>
      <c r="I1586" s="146"/>
      <c r="J1586" s="146"/>
      <c r="K1586" s="146"/>
      <c r="L1586" s="146"/>
      <c r="M1586" s="146"/>
      <c r="N1586" s="146"/>
      <c r="O1586" s="146"/>
      <c r="P1586" s="146"/>
      <c r="Q1586" s="146"/>
      <c r="R1586" s="146"/>
      <c r="S1586" s="146"/>
      <c r="T1586" s="146"/>
      <c r="U1586" s="146"/>
      <c r="V1586" s="147"/>
    </row>
    <row r="1587" spans="1:22" ht="12" x14ac:dyDescent="0.2">
      <c r="A1587" s="132" t="s">
        <v>60</v>
      </c>
      <c r="B1587" s="133"/>
      <c r="C1587" s="133"/>
      <c r="D1587" s="133"/>
      <c r="E1587" s="133"/>
      <c r="F1587" s="133"/>
      <c r="G1587" s="133"/>
      <c r="H1587" s="133" t="s">
        <v>65</v>
      </c>
      <c r="I1587" s="133"/>
      <c r="J1587" s="133"/>
      <c r="K1587" s="133" t="s">
        <v>66</v>
      </c>
      <c r="L1587" s="133"/>
      <c r="M1587" s="133"/>
      <c r="N1587" s="133"/>
      <c r="O1587" s="133" t="s">
        <v>67</v>
      </c>
      <c r="P1587" s="133"/>
      <c r="Q1587" s="133"/>
      <c r="R1587" s="133" t="s">
        <v>68</v>
      </c>
      <c r="S1587" s="133"/>
      <c r="T1587" s="134" t="s">
        <v>69</v>
      </c>
      <c r="U1587" s="134"/>
      <c r="V1587" s="135"/>
    </row>
    <row r="1588" spans="1:22" ht="12" x14ac:dyDescent="0.2">
      <c r="A1588" s="132" t="s">
        <v>148</v>
      </c>
      <c r="B1588" s="133"/>
      <c r="C1588" s="133"/>
      <c r="D1588" s="133"/>
      <c r="E1588" s="133"/>
      <c r="F1588" s="133"/>
      <c r="G1588" s="133"/>
      <c r="H1588" s="133"/>
      <c r="I1588" s="133"/>
      <c r="J1588" s="133"/>
      <c r="K1588" s="133"/>
      <c r="L1588" s="133"/>
      <c r="M1588" s="133"/>
      <c r="N1588" s="133"/>
      <c r="O1588" s="153">
        <v>5500</v>
      </c>
      <c r="P1588" s="153"/>
      <c r="Q1588" s="153"/>
      <c r="R1588" s="133" t="s">
        <v>238</v>
      </c>
      <c r="S1588" s="133"/>
      <c r="T1588" s="134">
        <f>+O1588*0.9</f>
        <v>4950</v>
      </c>
      <c r="U1588" s="134"/>
      <c r="V1588" s="135"/>
    </row>
    <row r="1589" spans="1:22" ht="12" x14ac:dyDescent="0.2">
      <c r="A1589" s="132" t="s">
        <v>70</v>
      </c>
      <c r="B1589" s="133"/>
      <c r="C1589" s="133"/>
      <c r="D1589" s="133"/>
      <c r="E1589" s="133"/>
      <c r="F1589" s="133"/>
      <c r="G1589" s="133"/>
      <c r="H1589" s="133"/>
      <c r="I1589" s="133"/>
      <c r="J1589" s="133"/>
      <c r="K1589" s="133"/>
      <c r="L1589" s="133"/>
      <c r="M1589" s="133"/>
      <c r="N1589" s="133"/>
      <c r="O1589" s="153"/>
      <c r="P1589" s="153"/>
      <c r="Q1589" s="153"/>
      <c r="R1589" s="209">
        <v>0.03</v>
      </c>
      <c r="S1589" s="210"/>
      <c r="T1589" s="134">
        <f>+R1589*T1609</f>
        <v>373.26719999999995</v>
      </c>
      <c r="U1589" s="134"/>
      <c r="V1589" s="135"/>
    </row>
    <row r="1590" spans="1:22" ht="12" x14ac:dyDescent="0.2">
      <c r="A1590" s="132"/>
      <c r="B1590" s="133"/>
      <c r="C1590" s="133"/>
      <c r="D1590" s="133"/>
      <c r="E1590" s="133"/>
      <c r="F1590" s="133"/>
      <c r="G1590" s="133"/>
      <c r="H1590" s="133"/>
      <c r="I1590" s="133"/>
      <c r="J1590" s="133"/>
      <c r="K1590" s="133"/>
      <c r="L1590" s="133"/>
      <c r="M1590" s="133"/>
      <c r="N1590" s="133"/>
      <c r="O1590" s="133"/>
      <c r="P1590" s="133"/>
      <c r="Q1590" s="133"/>
      <c r="R1590" s="133"/>
      <c r="S1590" s="133"/>
      <c r="T1590" s="134"/>
      <c r="U1590" s="134"/>
      <c r="V1590" s="135"/>
    </row>
    <row r="1591" spans="1:22" ht="12" x14ac:dyDescent="0.2">
      <c r="A1591" s="136" t="s">
        <v>71</v>
      </c>
      <c r="B1591" s="137"/>
      <c r="C1591" s="137"/>
      <c r="D1591" s="137"/>
      <c r="E1591" s="137"/>
      <c r="F1591" s="137"/>
      <c r="G1591" s="137"/>
      <c r="H1591" s="137"/>
      <c r="I1591" s="137"/>
      <c r="J1591" s="137"/>
      <c r="K1591" s="137"/>
      <c r="L1591" s="137"/>
      <c r="M1591" s="137"/>
      <c r="N1591" s="137"/>
      <c r="O1591" s="137"/>
      <c r="P1591" s="137"/>
      <c r="Q1591" s="137"/>
      <c r="R1591" s="137"/>
      <c r="S1591" s="137"/>
      <c r="T1591" s="134">
        <f>+T1589+T1588</f>
        <v>5323.2672000000002</v>
      </c>
      <c r="U1591" s="134"/>
      <c r="V1591" s="135"/>
    </row>
    <row r="1592" spans="1:22" ht="12" x14ac:dyDescent="0.2">
      <c r="A1592" s="19"/>
      <c r="B1592" s="20"/>
      <c r="C1592" s="20"/>
      <c r="D1592" s="20"/>
      <c r="E1592" s="20"/>
      <c r="F1592" s="20"/>
      <c r="G1592" s="20"/>
      <c r="H1592" s="20"/>
      <c r="I1592" s="20"/>
      <c r="J1592" s="20"/>
      <c r="K1592" s="20"/>
      <c r="L1592" s="20"/>
      <c r="M1592" s="20"/>
      <c r="N1592" s="20"/>
      <c r="O1592" s="20"/>
      <c r="P1592" s="20"/>
      <c r="Q1592" s="20"/>
      <c r="R1592" s="20"/>
      <c r="S1592" s="21"/>
      <c r="T1592" s="22"/>
      <c r="U1592" s="22"/>
      <c r="V1592" s="23"/>
    </row>
    <row r="1593" spans="1:22" ht="12" x14ac:dyDescent="0.2">
      <c r="A1593" s="145" t="s">
        <v>72</v>
      </c>
      <c r="B1593" s="146"/>
      <c r="C1593" s="146"/>
      <c r="D1593" s="146"/>
      <c r="E1593" s="146"/>
      <c r="F1593" s="146"/>
      <c r="G1593" s="146"/>
      <c r="H1593" s="146"/>
      <c r="I1593" s="146"/>
      <c r="J1593" s="146"/>
      <c r="K1593" s="146"/>
      <c r="L1593" s="146"/>
      <c r="M1593" s="146"/>
      <c r="N1593" s="146"/>
      <c r="O1593" s="146"/>
      <c r="P1593" s="146"/>
      <c r="Q1593" s="146"/>
      <c r="R1593" s="146"/>
      <c r="S1593" s="146"/>
      <c r="T1593" s="146"/>
      <c r="U1593" s="146"/>
      <c r="V1593" s="147"/>
    </row>
    <row r="1594" spans="1:22" ht="12" x14ac:dyDescent="0.2">
      <c r="A1594" s="132" t="s">
        <v>60</v>
      </c>
      <c r="B1594" s="133"/>
      <c r="C1594" s="133"/>
      <c r="D1594" s="133"/>
      <c r="E1594" s="133"/>
      <c r="F1594" s="133"/>
      <c r="G1594" s="133"/>
      <c r="H1594" s="133"/>
      <c r="I1594" s="133"/>
      <c r="J1594" s="133"/>
      <c r="K1594" s="133"/>
      <c r="L1594" s="133"/>
      <c r="M1594" s="133" t="s">
        <v>61</v>
      </c>
      <c r="N1594" s="133"/>
      <c r="O1594" s="133" t="s">
        <v>62</v>
      </c>
      <c r="P1594" s="133"/>
      <c r="Q1594" s="133" t="s">
        <v>73</v>
      </c>
      <c r="R1594" s="133"/>
      <c r="S1594" s="133"/>
      <c r="T1594" s="134" t="s">
        <v>74</v>
      </c>
      <c r="U1594" s="134"/>
      <c r="V1594" s="135"/>
    </row>
    <row r="1595" spans="1:22" ht="12" customHeight="1" x14ac:dyDescent="0.2">
      <c r="A1595" s="150"/>
      <c r="B1595" s="151"/>
      <c r="C1595" s="151"/>
      <c r="D1595" s="151"/>
      <c r="E1595" s="151"/>
      <c r="F1595" s="151"/>
      <c r="G1595" s="151"/>
      <c r="H1595" s="151"/>
      <c r="I1595" s="151"/>
      <c r="J1595" s="151"/>
      <c r="K1595" s="151"/>
      <c r="L1595" s="152"/>
      <c r="M1595" s="208"/>
      <c r="N1595" s="152"/>
      <c r="O1595" s="208"/>
      <c r="P1595" s="152"/>
      <c r="Q1595" s="134"/>
      <c r="R1595" s="134"/>
      <c r="S1595" s="134"/>
      <c r="T1595" s="134"/>
      <c r="U1595" s="134"/>
      <c r="V1595" s="135"/>
    </row>
    <row r="1596" spans="1:22" ht="12" customHeight="1" x14ac:dyDescent="0.2">
      <c r="A1596" s="150"/>
      <c r="B1596" s="151"/>
      <c r="C1596" s="151"/>
      <c r="D1596" s="151"/>
      <c r="E1596" s="151"/>
      <c r="F1596" s="151"/>
      <c r="G1596" s="151"/>
      <c r="H1596" s="151"/>
      <c r="I1596" s="151"/>
      <c r="J1596" s="151"/>
      <c r="K1596" s="151"/>
      <c r="L1596" s="152"/>
      <c r="M1596" s="208"/>
      <c r="N1596" s="152"/>
      <c r="O1596" s="208"/>
      <c r="P1596" s="152"/>
      <c r="Q1596" s="134"/>
      <c r="R1596" s="134"/>
      <c r="S1596" s="134"/>
      <c r="T1596" s="134"/>
      <c r="U1596" s="134"/>
      <c r="V1596" s="135"/>
    </row>
    <row r="1597" spans="1:22" ht="12" customHeight="1" x14ac:dyDescent="0.2">
      <c r="A1597" s="150"/>
      <c r="B1597" s="151"/>
      <c r="C1597" s="151"/>
      <c r="D1597" s="151"/>
      <c r="E1597" s="151"/>
      <c r="F1597" s="151"/>
      <c r="G1597" s="151"/>
      <c r="H1597" s="151"/>
      <c r="I1597" s="151"/>
      <c r="J1597" s="151"/>
      <c r="K1597" s="151"/>
      <c r="L1597" s="152"/>
      <c r="M1597" s="208"/>
      <c r="N1597" s="152"/>
      <c r="O1597" s="208"/>
      <c r="P1597" s="152"/>
      <c r="Q1597" s="134"/>
      <c r="R1597" s="134"/>
      <c r="S1597" s="134"/>
      <c r="T1597" s="134"/>
      <c r="U1597" s="134"/>
      <c r="V1597" s="135"/>
    </row>
    <row r="1598" spans="1:22" ht="12" x14ac:dyDescent="0.2">
      <c r="A1598" s="136" t="s">
        <v>71</v>
      </c>
      <c r="B1598" s="137"/>
      <c r="C1598" s="137"/>
      <c r="D1598" s="137"/>
      <c r="E1598" s="137"/>
      <c r="F1598" s="137"/>
      <c r="G1598" s="137"/>
      <c r="H1598" s="137"/>
      <c r="I1598" s="137"/>
      <c r="J1598" s="137"/>
      <c r="K1598" s="137"/>
      <c r="L1598" s="137"/>
      <c r="M1598" s="137"/>
      <c r="N1598" s="137"/>
      <c r="O1598" s="137"/>
      <c r="P1598" s="137"/>
      <c r="Q1598" s="137"/>
      <c r="R1598" s="137"/>
      <c r="S1598" s="137"/>
      <c r="T1598" s="134">
        <f>+SUM(T1595:V1597)</f>
        <v>0</v>
      </c>
      <c r="U1598" s="134"/>
      <c r="V1598" s="135"/>
    </row>
    <row r="1599" spans="1:22" ht="12" x14ac:dyDescent="0.2">
      <c r="A1599" s="19"/>
      <c r="B1599" s="20"/>
      <c r="C1599" s="20"/>
      <c r="D1599" s="20"/>
      <c r="E1599" s="20"/>
      <c r="F1599" s="20"/>
      <c r="G1599" s="20"/>
      <c r="H1599" s="20"/>
      <c r="I1599" s="20"/>
      <c r="J1599" s="20"/>
      <c r="K1599" s="20"/>
      <c r="L1599" s="20"/>
      <c r="M1599" s="20"/>
      <c r="N1599" s="20"/>
      <c r="O1599" s="20"/>
      <c r="P1599" s="20"/>
      <c r="Q1599" s="20"/>
      <c r="R1599" s="20"/>
      <c r="S1599" s="21"/>
      <c r="T1599" s="22"/>
      <c r="U1599" s="22"/>
      <c r="V1599" s="23"/>
    </row>
    <row r="1600" spans="1:22" ht="12" x14ac:dyDescent="0.2">
      <c r="A1600" s="145" t="s">
        <v>75</v>
      </c>
      <c r="B1600" s="146"/>
      <c r="C1600" s="146"/>
      <c r="D1600" s="146"/>
      <c r="E1600" s="146"/>
      <c r="F1600" s="146"/>
      <c r="G1600" s="146"/>
      <c r="H1600" s="146"/>
      <c r="I1600" s="146"/>
      <c r="J1600" s="146"/>
      <c r="K1600" s="146"/>
      <c r="L1600" s="146"/>
      <c r="M1600" s="146"/>
      <c r="N1600" s="146"/>
      <c r="O1600" s="146"/>
      <c r="P1600" s="146"/>
      <c r="Q1600" s="146"/>
      <c r="R1600" s="146"/>
      <c r="S1600" s="146"/>
      <c r="T1600" s="146"/>
      <c r="U1600" s="146"/>
      <c r="V1600" s="147"/>
    </row>
    <row r="1601" spans="1:22" ht="12" x14ac:dyDescent="0.2">
      <c r="A1601" s="132" t="s">
        <v>76</v>
      </c>
      <c r="B1601" s="133"/>
      <c r="C1601" s="133"/>
      <c r="D1601" s="133"/>
      <c r="E1601" s="133"/>
      <c r="F1601" s="133"/>
      <c r="G1601" s="133"/>
      <c r="H1601" s="133"/>
      <c r="I1601" s="133"/>
      <c r="J1601" s="133"/>
      <c r="K1601" s="133" t="s">
        <v>77</v>
      </c>
      <c r="L1601" s="133"/>
      <c r="M1601" s="133" t="s">
        <v>78</v>
      </c>
      <c r="N1601" s="133"/>
      <c r="O1601" s="133" t="s">
        <v>79</v>
      </c>
      <c r="P1601" s="133"/>
      <c r="Q1601" s="133"/>
      <c r="R1601" s="133" t="s">
        <v>80</v>
      </c>
      <c r="S1601" s="133"/>
      <c r="T1601" s="134" t="s">
        <v>69</v>
      </c>
      <c r="U1601" s="134"/>
      <c r="V1601" s="135"/>
    </row>
    <row r="1602" spans="1:22" ht="12" x14ac:dyDescent="0.2">
      <c r="A1602" s="132"/>
      <c r="B1602" s="133"/>
      <c r="C1602" s="133"/>
      <c r="D1602" s="133"/>
      <c r="E1602" s="133"/>
      <c r="F1602" s="133"/>
      <c r="G1602" s="133"/>
      <c r="H1602" s="133"/>
      <c r="I1602" s="133"/>
      <c r="J1602" s="133"/>
      <c r="K1602" s="133"/>
      <c r="L1602" s="133"/>
      <c r="M1602" s="133"/>
      <c r="N1602" s="133"/>
      <c r="O1602" s="133"/>
      <c r="P1602" s="133"/>
      <c r="Q1602" s="133"/>
      <c r="R1602" s="133"/>
      <c r="S1602" s="133"/>
      <c r="T1602" s="134"/>
      <c r="U1602" s="134"/>
      <c r="V1602" s="135"/>
    </row>
    <row r="1603" spans="1:22" ht="12" x14ac:dyDescent="0.2">
      <c r="A1603" s="132"/>
      <c r="B1603" s="133"/>
      <c r="C1603" s="133"/>
      <c r="D1603" s="133"/>
      <c r="E1603" s="133"/>
      <c r="F1603" s="133"/>
      <c r="G1603" s="133"/>
      <c r="H1603" s="133"/>
      <c r="I1603" s="133"/>
      <c r="J1603" s="133"/>
      <c r="K1603" s="133"/>
      <c r="L1603" s="133"/>
      <c r="M1603" s="133"/>
      <c r="N1603" s="133"/>
      <c r="O1603" s="133"/>
      <c r="P1603" s="133"/>
      <c r="Q1603" s="133"/>
      <c r="R1603" s="133"/>
      <c r="S1603" s="133"/>
      <c r="T1603" s="134"/>
      <c r="U1603" s="134"/>
      <c r="V1603" s="135"/>
    </row>
    <row r="1604" spans="1:22" ht="12" x14ac:dyDescent="0.2">
      <c r="A1604" s="132"/>
      <c r="B1604" s="133"/>
      <c r="C1604" s="133"/>
      <c r="D1604" s="133"/>
      <c r="E1604" s="133"/>
      <c r="F1604" s="133"/>
      <c r="G1604" s="133"/>
      <c r="H1604" s="133"/>
      <c r="I1604" s="133"/>
      <c r="J1604" s="133"/>
      <c r="K1604" s="133"/>
      <c r="L1604" s="133"/>
      <c r="M1604" s="133"/>
      <c r="N1604" s="133"/>
      <c r="O1604" s="133"/>
      <c r="P1604" s="133"/>
      <c r="Q1604" s="133"/>
      <c r="R1604" s="133"/>
      <c r="S1604" s="133"/>
      <c r="T1604" s="134"/>
      <c r="U1604" s="134"/>
      <c r="V1604" s="135"/>
    </row>
    <row r="1605" spans="1:22" ht="12" x14ac:dyDescent="0.2">
      <c r="A1605" s="136" t="s">
        <v>71</v>
      </c>
      <c r="B1605" s="137"/>
      <c r="C1605" s="137"/>
      <c r="D1605" s="137"/>
      <c r="E1605" s="137"/>
      <c r="F1605" s="137"/>
      <c r="G1605" s="137"/>
      <c r="H1605" s="137"/>
      <c r="I1605" s="137"/>
      <c r="J1605" s="137"/>
      <c r="K1605" s="137"/>
      <c r="L1605" s="137"/>
      <c r="M1605" s="137"/>
      <c r="N1605" s="137"/>
      <c r="O1605" s="137"/>
      <c r="P1605" s="137"/>
      <c r="Q1605" s="137"/>
      <c r="R1605" s="137"/>
      <c r="S1605" s="137"/>
      <c r="T1605" s="134"/>
      <c r="U1605" s="134"/>
      <c r="V1605" s="135"/>
    </row>
    <row r="1606" spans="1:22" ht="12" x14ac:dyDescent="0.2">
      <c r="A1606" s="19"/>
      <c r="B1606" s="20"/>
      <c r="C1606" s="20"/>
      <c r="D1606" s="20"/>
      <c r="E1606" s="20"/>
      <c r="F1606" s="20"/>
      <c r="G1606" s="20"/>
      <c r="H1606" s="20"/>
      <c r="I1606" s="20"/>
      <c r="J1606" s="20"/>
      <c r="K1606" s="20"/>
      <c r="L1606" s="20"/>
      <c r="M1606" s="20"/>
      <c r="N1606" s="20"/>
      <c r="O1606" s="20"/>
      <c r="P1606" s="20"/>
      <c r="Q1606" s="20"/>
      <c r="R1606" s="20"/>
      <c r="S1606" s="21"/>
      <c r="T1606" s="22"/>
      <c r="U1606" s="22"/>
      <c r="V1606" s="23"/>
    </row>
    <row r="1607" spans="1:22" ht="12" x14ac:dyDescent="0.2">
      <c r="A1607" s="145" t="s">
        <v>81</v>
      </c>
      <c r="B1607" s="146"/>
      <c r="C1607" s="146"/>
      <c r="D1607" s="146"/>
      <c r="E1607" s="146"/>
      <c r="F1607" s="146"/>
      <c r="G1607" s="146"/>
      <c r="H1607" s="146"/>
      <c r="I1607" s="146"/>
      <c r="J1607" s="146"/>
      <c r="K1607" s="146"/>
      <c r="L1607" s="146"/>
      <c r="M1607" s="146"/>
      <c r="N1607" s="146"/>
      <c r="O1607" s="146"/>
      <c r="P1607" s="146"/>
      <c r="Q1607" s="146"/>
      <c r="R1607" s="146"/>
      <c r="S1607" s="146"/>
      <c r="T1607" s="146"/>
      <c r="U1607" s="146"/>
      <c r="V1607" s="147"/>
    </row>
    <row r="1608" spans="1:22" ht="12" x14ac:dyDescent="0.2">
      <c r="A1608" s="132" t="s">
        <v>82</v>
      </c>
      <c r="B1608" s="133"/>
      <c r="C1608" s="133"/>
      <c r="D1608" s="133"/>
      <c r="E1608" s="133"/>
      <c r="F1608" s="133"/>
      <c r="G1608" s="133"/>
      <c r="H1608" s="133"/>
      <c r="I1608" s="133"/>
      <c r="J1608" s="133" t="s">
        <v>83</v>
      </c>
      <c r="K1608" s="133"/>
      <c r="L1608" s="133" t="s">
        <v>84</v>
      </c>
      <c r="M1608" s="133"/>
      <c r="N1608" s="133" t="s">
        <v>85</v>
      </c>
      <c r="O1608" s="133"/>
      <c r="P1608" s="133"/>
      <c r="Q1608" s="133" t="s">
        <v>68</v>
      </c>
      <c r="R1608" s="133"/>
      <c r="S1608" s="133"/>
      <c r="T1608" s="134" t="s">
        <v>69</v>
      </c>
      <c r="U1608" s="134"/>
      <c r="V1608" s="135"/>
    </row>
    <row r="1609" spans="1:22" ht="12" x14ac:dyDescent="0.2">
      <c r="A1609" s="132" t="str">
        <f>+A1499</f>
        <v>HORA CUADRILLA GG - DRYWALL</v>
      </c>
      <c r="B1609" s="133"/>
      <c r="C1609" s="133"/>
      <c r="D1609" s="133"/>
      <c r="E1609" s="133"/>
      <c r="F1609" s="133"/>
      <c r="G1609" s="133"/>
      <c r="H1609" s="133"/>
      <c r="I1609" s="133"/>
      <c r="J1609" s="148">
        <f>+J1499</f>
        <v>171314.64448972844</v>
      </c>
      <c r="K1609" s="133"/>
      <c r="L1609" s="149">
        <v>1.8157000000000001</v>
      </c>
      <c r="M1609" s="149"/>
      <c r="N1609" s="134">
        <f>+J1609*L1609</f>
        <v>311055.99999999994</v>
      </c>
      <c r="O1609" s="134"/>
      <c r="P1609" s="134"/>
      <c r="Q1609" s="133">
        <v>0.04</v>
      </c>
      <c r="R1609" s="133"/>
      <c r="S1609" s="133"/>
      <c r="T1609" s="134">
        <f>+Q1609*N1609</f>
        <v>12442.239999999998</v>
      </c>
      <c r="U1609" s="134"/>
      <c r="V1609" s="135"/>
    </row>
    <row r="1610" spans="1:22" ht="12" x14ac:dyDescent="0.2">
      <c r="A1610" s="132"/>
      <c r="B1610" s="133"/>
      <c r="C1610" s="133"/>
      <c r="D1610" s="133"/>
      <c r="E1610" s="133"/>
      <c r="F1610" s="133"/>
      <c r="G1610" s="133"/>
      <c r="H1610" s="133"/>
      <c r="I1610" s="133"/>
      <c r="J1610" s="133"/>
      <c r="K1610" s="133"/>
      <c r="L1610" s="133"/>
      <c r="M1610" s="133"/>
      <c r="N1610" s="134"/>
      <c r="O1610" s="134"/>
      <c r="P1610" s="134"/>
      <c r="Q1610" s="133"/>
      <c r="R1610" s="133"/>
      <c r="S1610" s="133"/>
      <c r="T1610" s="134"/>
      <c r="U1610" s="134"/>
      <c r="V1610" s="135"/>
    </row>
    <row r="1611" spans="1:22" ht="12" x14ac:dyDescent="0.2">
      <c r="A1611" s="132"/>
      <c r="B1611" s="133"/>
      <c r="C1611" s="133"/>
      <c r="D1611" s="133"/>
      <c r="E1611" s="133"/>
      <c r="F1611" s="133"/>
      <c r="G1611" s="133"/>
      <c r="H1611" s="133"/>
      <c r="I1611" s="133"/>
      <c r="J1611" s="133"/>
      <c r="K1611" s="133"/>
      <c r="L1611" s="133"/>
      <c r="M1611" s="133"/>
      <c r="N1611" s="133"/>
      <c r="O1611" s="133"/>
      <c r="P1611" s="133"/>
      <c r="Q1611" s="133"/>
      <c r="R1611" s="133"/>
      <c r="S1611" s="133"/>
      <c r="T1611" s="134"/>
      <c r="U1611" s="134"/>
      <c r="V1611" s="135"/>
    </row>
    <row r="1612" spans="1:22" ht="12" x14ac:dyDescent="0.2">
      <c r="A1612" s="136" t="s">
        <v>71</v>
      </c>
      <c r="B1612" s="137"/>
      <c r="C1612" s="137"/>
      <c r="D1612" s="137"/>
      <c r="E1612" s="137"/>
      <c r="F1612" s="137"/>
      <c r="G1612" s="137"/>
      <c r="H1612" s="137"/>
      <c r="I1612" s="137"/>
      <c r="J1612" s="137"/>
      <c r="K1612" s="137"/>
      <c r="L1612" s="137"/>
      <c r="M1612" s="137"/>
      <c r="N1612" s="137"/>
      <c r="O1612" s="137"/>
      <c r="P1612" s="137"/>
      <c r="Q1612" s="137"/>
      <c r="R1612" s="137"/>
      <c r="S1612" s="137"/>
      <c r="T1612" s="134">
        <f>+T1609</f>
        <v>12442.239999999998</v>
      </c>
      <c r="U1612" s="134"/>
      <c r="V1612" s="135"/>
    </row>
    <row r="1613" spans="1:22" ht="12" x14ac:dyDescent="0.2">
      <c r="A1613" s="136" t="s">
        <v>15</v>
      </c>
      <c r="B1613" s="137"/>
      <c r="C1613" s="137"/>
      <c r="D1613" s="137"/>
      <c r="E1613" s="137"/>
      <c r="F1613" s="137"/>
      <c r="G1613" s="137"/>
      <c r="H1613" s="137"/>
      <c r="I1613" s="137"/>
      <c r="J1613" s="137"/>
      <c r="K1613" s="137"/>
      <c r="L1613" s="137"/>
      <c r="M1613" s="137"/>
      <c r="N1613" s="137"/>
      <c r="O1613" s="137"/>
      <c r="P1613" s="137"/>
      <c r="Q1613" s="137"/>
      <c r="R1613" s="137"/>
      <c r="S1613" s="137"/>
      <c r="T1613" s="134">
        <f>ROUND(T1612+T1605+T1598+T1591,0)</f>
        <v>17766</v>
      </c>
      <c r="U1613" s="134"/>
      <c r="V1613" s="135"/>
    </row>
    <row r="1614" spans="1:22" ht="12" x14ac:dyDescent="0.2">
      <c r="A1614" s="44" t="s">
        <v>87</v>
      </c>
      <c r="B1614" s="45">
        <f>+'[1]CARGA PRESTACIONAL'!$E$40</f>
        <v>0.29949999999999999</v>
      </c>
      <c r="C1614" s="46"/>
      <c r="D1614" s="47"/>
      <c r="E1614" s="48"/>
      <c r="F1614" s="46"/>
      <c r="G1614" s="46"/>
      <c r="H1614" s="46"/>
      <c r="I1614" s="46"/>
      <c r="J1614" s="46"/>
      <c r="K1614" s="46"/>
      <c r="L1614" s="46"/>
      <c r="M1614" s="47"/>
      <c r="N1614" s="18"/>
      <c r="O1614" s="18"/>
      <c r="P1614" s="18"/>
      <c r="Q1614" s="18"/>
      <c r="R1614" s="18"/>
      <c r="S1614" s="18" t="s">
        <v>19</v>
      </c>
      <c r="T1614" s="134">
        <f>+T1613*B1614</f>
        <v>5320.9169999999995</v>
      </c>
      <c r="U1614" s="134"/>
      <c r="V1614" s="135"/>
    </row>
    <row r="1615" spans="1:22" ht="12" x14ac:dyDescent="0.2">
      <c r="A1615" s="138" t="s">
        <v>88</v>
      </c>
      <c r="B1615" s="139"/>
      <c r="C1615" s="139"/>
      <c r="D1615" s="139"/>
      <c r="E1615" s="139"/>
      <c r="F1615" s="139"/>
      <c r="G1615" s="139"/>
      <c r="H1615" s="139"/>
      <c r="I1615" s="139"/>
      <c r="J1615" s="139"/>
      <c r="K1615" s="139"/>
      <c r="L1615" s="139"/>
      <c r="M1615" s="139"/>
      <c r="N1615" s="139"/>
      <c r="O1615" s="139"/>
      <c r="P1615" s="139"/>
      <c r="Q1615" s="139"/>
      <c r="R1615" s="139"/>
      <c r="S1615" s="139"/>
      <c r="T1615" s="140">
        <f>+T1614+T1613</f>
        <v>23086.917000000001</v>
      </c>
      <c r="U1615" s="140"/>
      <c r="V1615" s="141"/>
    </row>
    <row r="1616" spans="1:22" ht="12" x14ac:dyDescent="0.2">
      <c r="A1616" s="138" t="s">
        <v>89</v>
      </c>
      <c r="B1616" s="139"/>
      <c r="C1616" s="139"/>
      <c r="D1616" s="139"/>
      <c r="E1616" s="139"/>
      <c r="F1616" s="139"/>
      <c r="G1616" s="139"/>
      <c r="H1616" s="139"/>
      <c r="I1616" s="139"/>
      <c r="J1616" s="139"/>
      <c r="K1616" s="139"/>
      <c r="L1616" s="139"/>
      <c r="M1616" s="139"/>
      <c r="N1616" s="139"/>
      <c r="O1616" s="139"/>
      <c r="P1616" s="139"/>
      <c r="Q1616" s="139"/>
      <c r="R1616" s="139"/>
      <c r="S1616" s="139"/>
      <c r="T1616" s="140">
        <f>ROUND(T1615*T1584,0)</f>
        <v>266654</v>
      </c>
      <c r="U1616" s="140"/>
      <c r="V1616" s="141"/>
    </row>
    <row r="1617" spans="1:22" ht="12" x14ac:dyDescent="0.2">
      <c r="A1617" s="49"/>
      <c r="B1617" s="29"/>
      <c r="C1617" s="29"/>
      <c r="D1617" s="29"/>
      <c r="E1617" s="29"/>
      <c r="F1617" s="29"/>
      <c r="G1617" s="29"/>
      <c r="H1617" s="29"/>
      <c r="I1617" s="29"/>
      <c r="J1617" s="29"/>
      <c r="K1617" s="29"/>
      <c r="L1617" s="29"/>
      <c r="M1617" s="29"/>
      <c r="N1617" s="29"/>
      <c r="O1617" s="29"/>
      <c r="P1617" s="29"/>
      <c r="Q1617" s="29"/>
      <c r="R1617" s="29"/>
      <c r="S1617" s="29"/>
      <c r="T1617" s="50"/>
      <c r="U1617" s="50"/>
      <c r="V1617" s="51"/>
    </row>
    <row r="1618" spans="1:22" s="34" customFormat="1" ht="43.5" customHeight="1" x14ac:dyDescent="0.25">
      <c r="A1618" s="142" t="s">
        <v>121</v>
      </c>
      <c r="B1618" s="143"/>
      <c r="C1618" s="143"/>
      <c r="D1618" s="143"/>
      <c r="E1618" s="143"/>
      <c r="F1618" s="143"/>
      <c r="G1618" s="143"/>
      <c r="H1618" s="143"/>
      <c r="I1618" s="143"/>
      <c r="J1618" s="143"/>
      <c r="K1618" s="143"/>
      <c r="L1618" s="143"/>
      <c r="M1618" s="143"/>
      <c r="N1618" s="143"/>
      <c r="O1618" s="143"/>
      <c r="P1618" s="143"/>
      <c r="Q1618" s="143"/>
      <c r="R1618" s="143"/>
      <c r="S1618" s="143"/>
      <c r="T1618" s="143"/>
      <c r="U1618" s="143"/>
      <c r="V1618" s="144"/>
    </row>
    <row r="1619" spans="1:22" s="34" customFormat="1" x14ac:dyDescent="0.25">
      <c r="A1619" s="24"/>
      <c r="B1619" s="25"/>
      <c r="C1619" s="25"/>
      <c r="D1619" s="25"/>
      <c r="E1619" s="25"/>
      <c r="F1619" s="25"/>
      <c r="G1619" s="25"/>
      <c r="H1619" s="25"/>
      <c r="I1619" s="25"/>
      <c r="J1619" s="25"/>
      <c r="K1619" s="25"/>
      <c r="L1619" s="25"/>
      <c r="M1619" s="25"/>
      <c r="N1619" s="25"/>
      <c r="O1619" s="25"/>
      <c r="P1619" s="25"/>
      <c r="Q1619" s="25"/>
      <c r="R1619" s="25"/>
      <c r="S1619" s="26"/>
      <c r="T1619" s="27"/>
      <c r="U1619" s="27"/>
      <c r="V1619" s="28"/>
    </row>
    <row r="1620" spans="1:22" s="34" customFormat="1" ht="46.5" customHeight="1" x14ac:dyDescent="0.25">
      <c r="A1620" s="24"/>
      <c r="B1620" s="25"/>
      <c r="C1620" s="25"/>
      <c r="D1620" s="29"/>
      <c r="E1620" s="30" t="s">
        <v>90</v>
      </c>
      <c r="F1620" s="54"/>
      <c r="G1620" s="54"/>
      <c r="H1620" s="54"/>
      <c r="I1620" s="54"/>
      <c r="J1620" s="54"/>
      <c r="K1620" s="54"/>
      <c r="L1620" s="54"/>
      <c r="M1620" s="55"/>
      <c r="N1620" s="25"/>
      <c r="O1620" s="25"/>
      <c r="P1620" s="25"/>
      <c r="Q1620" s="25"/>
      <c r="R1620" s="25"/>
      <c r="S1620" s="26"/>
      <c r="T1620" s="27"/>
      <c r="U1620" s="27"/>
      <c r="V1620" s="28"/>
    </row>
    <row r="1621" spans="1:22" s="34" customFormat="1" x14ac:dyDescent="0.25">
      <c r="A1621" s="24"/>
      <c r="B1621" s="25"/>
      <c r="C1621" s="25"/>
      <c r="D1621" s="25"/>
      <c r="E1621" s="131" t="s">
        <v>105</v>
      </c>
      <c r="F1621" s="131"/>
      <c r="G1621" s="131"/>
      <c r="H1621" s="131"/>
      <c r="I1621" s="131"/>
      <c r="J1621" s="131"/>
      <c r="K1621" s="131"/>
      <c r="L1621" s="131"/>
      <c r="M1621" s="131"/>
      <c r="N1621" s="57"/>
      <c r="O1621" s="57"/>
      <c r="P1621" s="25"/>
      <c r="Q1621" s="25"/>
      <c r="R1621" s="25"/>
      <c r="S1621" s="26"/>
      <c r="T1621" s="27"/>
      <c r="U1621" s="27"/>
      <c r="V1621" s="28"/>
    </row>
    <row r="1622" spans="1:22" ht="12" x14ac:dyDescent="0.2">
      <c r="A1622" s="24"/>
      <c r="B1622" s="25"/>
      <c r="C1622" s="25"/>
      <c r="D1622" s="25"/>
      <c r="E1622" s="131"/>
      <c r="F1622" s="131"/>
      <c r="G1622" s="131"/>
      <c r="H1622" s="131"/>
      <c r="I1622" s="131"/>
      <c r="J1622" s="131"/>
      <c r="K1622" s="131"/>
      <c r="L1622" s="131"/>
      <c r="M1622" s="131"/>
      <c r="N1622" s="57"/>
      <c r="O1622" s="57"/>
      <c r="P1622" s="25"/>
      <c r="Q1622" s="25"/>
      <c r="R1622" s="25"/>
      <c r="S1622" s="26"/>
      <c r="T1622" s="27"/>
      <c r="U1622" s="27"/>
      <c r="V1622" s="28"/>
    </row>
    <row r="1623" spans="1:22" ht="12.75" thickBot="1" x14ac:dyDescent="0.25">
      <c r="A1623" s="58"/>
      <c r="B1623" s="59"/>
      <c r="C1623" s="59"/>
      <c r="D1623" s="59"/>
      <c r="E1623" s="59"/>
      <c r="F1623" s="60"/>
      <c r="G1623" s="60"/>
      <c r="H1623" s="60"/>
      <c r="I1623" s="60"/>
      <c r="J1623" s="60"/>
      <c r="K1623" s="60"/>
      <c r="L1623" s="59"/>
      <c r="M1623" s="59"/>
      <c r="N1623" s="59"/>
      <c r="O1623" s="59"/>
      <c r="P1623" s="59"/>
      <c r="Q1623" s="59"/>
      <c r="R1623" s="59"/>
      <c r="S1623" s="59"/>
      <c r="T1623" s="61"/>
      <c r="U1623" s="61"/>
      <c r="V1623" s="62"/>
    </row>
    <row r="1624" spans="1:22" ht="14.25" thickBot="1" x14ac:dyDescent="0.3"/>
    <row r="1625" spans="1:22" ht="12" x14ac:dyDescent="0.2">
      <c r="A1625" s="154"/>
      <c r="B1625" s="155"/>
      <c r="C1625" s="155"/>
      <c r="D1625" s="156"/>
      <c r="E1625" s="163" t="s">
        <v>92</v>
      </c>
      <c r="F1625" s="164"/>
      <c r="G1625" s="164"/>
      <c r="H1625" s="164"/>
      <c r="I1625" s="164"/>
      <c r="J1625" s="164"/>
      <c r="K1625" s="164"/>
      <c r="L1625" s="164"/>
      <c r="M1625" s="164"/>
      <c r="N1625" s="164"/>
      <c r="O1625" s="164"/>
      <c r="P1625" s="164"/>
      <c r="Q1625" s="164"/>
      <c r="R1625" s="164"/>
      <c r="S1625" s="165"/>
      <c r="T1625" s="169" t="s">
        <v>47</v>
      </c>
      <c r="U1625" s="170"/>
      <c r="V1625" s="171"/>
    </row>
    <row r="1626" spans="1:22" ht="27.75" customHeight="1" thickBot="1" x14ac:dyDescent="0.25">
      <c r="A1626" s="157"/>
      <c r="B1626" s="158"/>
      <c r="C1626" s="158"/>
      <c r="D1626" s="159"/>
      <c r="E1626" s="166"/>
      <c r="F1626" s="167"/>
      <c r="G1626" s="167"/>
      <c r="H1626" s="167"/>
      <c r="I1626" s="167"/>
      <c r="J1626" s="167"/>
      <c r="K1626" s="167"/>
      <c r="L1626" s="167"/>
      <c r="M1626" s="167"/>
      <c r="N1626" s="167"/>
      <c r="O1626" s="167"/>
      <c r="P1626" s="167"/>
      <c r="Q1626" s="167"/>
      <c r="R1626" s="167"/>
      <c r="S1626" s="168"/>
      <c r="T1626" s="172"/>
      <c r="U1626" s="173"/>
      <c r="V1626" s="174"/>
    </row>
    <row r="1627" spans="1:22" ht="12.75" thickBot="1" x14ac:dyDescent="0.25">
      <c r="A1627" s="157"/>
      <c r="B1627" s="158"/>
      <c r="C1627" s="158"/>
      <c r="D1627" s="159"/>
      <c r="E1627" s="175"/>
      <c r="F1627" s="176"/>
      <c r="G1627" s="176"/>
      <c r="H1627" s="176"/>
      <c r="I1627" s="176"/>
      <c r="J1627" s="176"/>
      <c r="K1627" s="176"/>
      <c r="L1627" s="176"/>
      <c r="M1627" s="176"/>
      <c r="N1627" s="176"/>
      <c r="O1627" s="176"/>
      <c r="P1627" s="176"/>
      <c r="Q1627" s="176"/>
      <c r="R1627" s="176"/>
      <c r="S1627" s="176"/>
      <c r="T1627" s="176"/>
      <c r="U1627" s="176"/>
      <c r="V1627" s="177"/>
    </row>
    <row r="1628" spans="1:22" ht="12.75" thickBot="1" x14ac:dyDescent="0.25">
      <c r="A1628" s="157"/>
      <c r="B1628" s="158"/>
      <c r="C1628" s="158"/>
      <c r="D1628" s="159"/>
      <c r="E1628" s="178" t="s">
        <v>48</v>
      </c>
      <c r="F1628" s="179"/>
      <c r="G1628" s="179"/>
      <c r="H1628" s="179"/>
      <c r="I1628" s="179"/>
      <c r="J1628" s="179"/>
      <c r="K1628" s="179"/>
      <c r="L1628" s="179"/>
      <c r="M1628" s="179"/>
      <c r="N1628" s="179"/>
      <c r="O1628" s="179"/>
      <c r="P1628" s="179"/>
      <c r="Q1628" s="179"/>
      <c r="R1628" s="179"/>
      <c r="S1628" s="179"/>
      <c r="T1628" s="179"/>
      <c r="U1628" s="179"/>
      <c r="V1628" s="180"/>
    </row>
    <row r="1629" spans="1:22" ht="12.75" thickBot="1" x14ac:dyDescent="0.25">
      <c r="A1629" s="160"/>
      <c r="B1629" s="161"/>
      <c r="C1629" s="161"/>
      <c r="D1629" s="162"/>
      <c r="E1629" s="181"/>
      <c r="F1629" s="182"/>
      <c r="G1629" s="182"/>
      <c r="H1629" s="182"/>
      <c r="I1629" s="182"/>
      <c r="J1629" s="182"/>
      <c r="K1629" s="182"/>
      <c r="L1629" s="182"/>
      <c r="M1629" s="182"/>
      <c r="N1629" s="182"/>
      <c r="O1629" s="182"/>
      <c r="P1629" s="182"/>
      <c r="Q1629" s="182"/>
      <c r="R1629" s="182"/>
      <c r="S1629" s="182"/>
      <c r="T1629" s="182"/>
      <c r="U1629" s="182"/>
      <c r="V1629" s="183"/>
    </row>
    <row r="1630" spans="1:22" ht="12" x14ac:dyDescent="0.2">
      <c r="A1630" s="211" t="s">
        <v>49</v>
      </c>
      <c r="B1630" s="212"/>
      <c r="C1630" s="212"/>
      <c r="D1630" s="212"/>
      <c r="E1630" s="212"/>
      <c r="F1630" s="212"/>
      <c r="G1630" s="212"/>
      <c r="H1630" s="212"/>
      <c r="I1630" s="212"/>
      <c r="J1630" s="212"/>
      <c r="K1630" s="212"/>
      <c r="L1630" s="212"/>
      <c r="M1630" s="212"/>
      <c r="N1630" s="212"/>
      <c r="O1630" s="212"/>
      <c r="P1630" s="212"/>
      <c r="Q1630" s="212"/>
      <c r="R1630" s="212"/>
      <c r="S1630" s="212"/>
      <c r="T1630" s="212"/>
      <c r="U1630" s="212"/>
      <c r="V1630" s="213"/>
    </row>
    <row r="1631" spans="1:22" ht="12" x14ac:dyDescent="0.2">
      <c r="A1631" s="184" t="s">
        <v>50</v>
      </c>
      <c r="B1631" s="185"/>
      <c r="C1631" s="185"/>
      <c r="D1631" s="185"/>
      <c r="E1631" s="36" t="s">
        <v>51</v>
      </c>
      <c r="F1631" s="37"/>
      <c r="G1631" s="37"/>
      <c r="H1631" s="37"/>
      <c r="I1631" s="37"/>
      <c r="J1631" s="186" t="s">
        <v>52</v>
      </c>
      <c r="K1631" s="186"/>
      <c r="L1631" s="186"/>
      <c r="M1631" s="186"/>
      <c r="N1631" s="186"/>
      <c r="O1631" s="186"/>
      <c r="P1631" s="186" t="s">
        <v>53</v>
      </c>
      <c r="Q1631" s="186"/>
      <c r="R1631" s="186"/>
      <c r="S1631" s="186"/>
      <c r="T1631" s="186"/>
      <c r="U1631" s="186"/>
      <c r="V1631" s="187"/>
    </row>
    <row r="1632" spans="1:22" ht="12" x14ac:dyDescent="0.2">
      <c r="A1632" s="188" t="s">
        <v>54</v>
      </c>
      <c r="B1632" s="189"/>
      <c r="C1632" s="189"/>
      <c r="D1632" s="190"/>
      <c r="E1632" s="191" t="s">
        <v>24</v>
      </c>
      <c r="F1632" s="191"/>
      <c r="G1632" s="191"/>
      <c r="H1632" s="191"/>
      <c r="I1632" s="191"/>
      <c r="J1632" s="191"/>
      <c r="K1632" s="191"/>
      <c r="L1632" s="191"/>
      <c r="M1632" s="191"/>
      <c r="N1632" s="191"/>
      <c r="O1632" s="191"/>
      <c r="P1632" s="191"/>
      <c r="Q1632" s="191"/>
      <c r="R1632" s="191"/>
      <c r="S1632" s="191"/>
      <c r="T1632" s="191"/>
      <c r="U1632" s="191"/>
      <c r="V1632" s="192"/>
    </row>
    <row r="1633" spans="1:22" ht="12" x14ac:dyDescent="0.2">
      <c r="A1633" s="193" t="s">
        <v>55</v>
      </c>
      <c r="B1633" s="194"/>
      <c r="C1633" s="194"/>
      <c r="D1633" s="194"/>
      <c r="E1633" s="195"/>
      <c r="F1633" s="195"/>
      <c r="G1633" s="195"/>
      <c r="H1633" s="195"/>
      <c r="I1633" s="195"/>
      <c r="J1633" s="195"/>
      <c r="K1633" s="195"/>
      <c r="L1633" s="195"/>
      <c r="M1633" s="195"/>
      <c r="N1633" s="195"/>
      <c r="O1633" s="195"/>
      <c r="P1633" s="195"/>
      <c r="Q1633" s="195"/>
      <c r="R1633" s="195"/>
      <c r="S1633" s="195"/>
      <c r="T1633" s="195"/>
      <c r="U1633" s="195"/>
      <c r="V1633" s="196"/>
    </row>
    <row r="1634" spans="1:22" ht="12" x14ac:dyDescent="0.2">
      <c r="A1634" s="193" t="s">
        <v>56</v>
      </c>
      <c r="B1634" s="194"/>
      <c r="C1634" s="194"/>
      <c r="D1634" s="194"/>
      <c r="E1634" s="195"/>
      <c r="F1634" s="195"/>
      <c r="G1634" s="195"/>
      <c r="H1634" s="195"/>
      <c r="I1634" s="195"/>
      <c r="J1634" s="195"/>
      <c r="K1634" s="195"/>
      <c r="L1634" s="195"/>
      <c r="M1634" s="195"/>
      <c r="N1634" s="195"/>
      <c r="O1634" s="195"/>
      <c r="P1634" s="195"/>
      <c r="Q1634" s="195"/>
      <c r="R1634" s="195"/>
      <c r="S1634" s="195"/>
      <c r="T1634" s="195"/>
      <c r="U1634" s="195"/>
      <c r="V1634" s="196"/>
    </row>
    <row r="1635" spans="1:22" ht="12" x14ac:dyDescent="0.2">
      <c r="A1635" s="193" t="s">
        <v>57</v>
      </c>
      <c r="B1635" s="194"/>
      <c r="C1635" s="194"/>
      <c r="D1635" s="194"/>
      <c r="E1635" s="195"/>
      <c r="F1635" s="195"/>
      <c r="G1635" s="195"/>
      <c r="H1635" s="195"/>
      <c r="I1635" s="195"/>
      <c r="J1635" s="195"/>
      <c r="K1635" s="195"/>
      <c r="L1635" s="195"/>
      <c r="M1635" s="195"/>
      <c r="N1635" s="195"/>
      <c r="O1635" s="195"/>
      <c r="P1635" s="195"/>
      <c r="Q1635" s="195"/>
      <c r="R1635" s="195"/>
      <c r="S1635" s="195"/>
      <c r="T1635" s="195"/>
      <c r="U1635" s="195"/>
      <c r="V1635" s="196"/>
    </row>
    <row r="1636" spans="1:22" ht="12" x14ac:dyDescent="0.2">
      <c r="A1636" s="38"/>
      <c r="B1636" s="39"/>
      <c r="C1636" s="39"/>
      <c r="D1636" s="40"/>
      <c r="E1636" s="40"/>
      <c r="F1636" s="40"/>
      <c r="G1636" s="40"/>
      <c r="H1636" s="40"/>
      <c r="I1636" s="40"/>
      <c r="J1636" s="40"/>
      <c r="K1636" s="40"/>
      <c r="L1636" s="40"/>
      <c r="M1636" s="40"/>
      <c r="N1636" s="40"/>
      <c r="O1636" s="40"/>
      <c r="P1636" s="40"/>
      <c r="Q1636" s="40"/>
      <c r="R1636" s="40"/>
      <c r="S1636" s="40"/>
      <c r="T1636" s="27"/>
      <c r="U1636" s="27"/>
      <c r="V1636" s="28"/>
    </row>
    <row r="1637" spans="1:22" ht="12" x14ac:dyDescent="0.2">
      <c r="A1637" s="150" t="s">
        <v>58</v>
      </c>
      <c r="B1637" s="151"/>
      <c r="C1637" s="151"/>
      <c r="D1637" s="151"/>
      <c r="E1637" s="151"/>
      <c r="F1637" s="151"/>
      <c r="G1637" s="151"/>
      <c r="H1637" s="151"/>
      <c r="I1637" s="151"/>
      <c r="J1637" s="151"/>
      <c r="K1637" s="151"/>
      <c r="L1637" s="151"/>
      <c r="M1637" s="151"/>
      <c r="N1637" s="151"/>
      <c r="O1637" s="151"/>
      <c r="P1637" s="151"/>
      <c r="Q1637" s="151"/>
      <c r="R1637" s="151"/>
      <c r="S1637" s="151"/>
      <c r="T1637" s="151"/>
      <c r="U1637" s="151"/>
      <c r="V1637" s="197"/>
    </row>
    <row r="1638" spans="1:22" ht="12" x14ac:dyDescent="0.2">
      <c r="A1638" s="198" t="s">
        <v>59</v>
      </c>
      <c r="B1638" s="199"/>
      <c r="C1638" s="199" t="s">
        <v>60</v>
      </c>
      <c r="D1638" s="199"/>
      <c r="E1638" s="199"/>
      <c r="F1638" s="199"/>
      <c r="G1638" s="199"/>
      <c r="H1638" s="199"/>
      <c r="I1638" s="199"/>
      <c r="J1638" s="199"/>
      <c r="K1638" s="199"/>
      <c r="L1638" s="199"/>
      <c r="M1638" s="199"/>
      <c r="N1638" s="199"/>
      <c r="O1638" s="199"/>
      <c r="P1638" s="199"/>
      <c r="Q1638" s="199"/>
      <c r="R1638" s="199" t="s">
        <v>61</v>
      </c>
      <c r="S1638" s="199"/>
      <c r="T1638" s="200" t="s">
        <v>62</v>
      </c>
      <c r="U1638" s="200"/>
      <c r="V1638" s="201"/>
    </row>
    <row r="1639" spans="1:22" s="86" customFormat="1" ht="40.5" customHeight="1" x14ac:dyDescent="0.25">
      <c r="A1639" s="214">
        <v>10.199999999999999</v>
      </c>
      <c r="B1639" s="215"/>
      <c r="C1639" s="216" t="s">
        <v>257</v>
      </c>
      <c r="D1639" s="217"/>
      <c r="E1639" s="217"/>
      <c r="F1639" s="217"/>
      <c r="G1639" s="217"/>
      <c r="H1639" s="217"/>
      <c r="I1639" s="217"/>
      <c r="J1639" s="217"/>
      <c r="K1639" s="217"/>
      <c r="L1639" s="217"/>
      <c r="M1639" s="217"/>
      <c r="N1639" s="217"/>
      <c r="O1639" s="217"/>
      <c r="P1639" s="217"/>
      <c r="Q1639" s="217"/>
      <c r="R1639" s="217" t="s">
        <v>8</v>
      </c>
      <c r="S1639" s="217"/>
      <c r="T1639" s="218">
        <f>+'OFERTA ECONOMICA'!C120</f>
        <v>11.55</v>
      </c>
      <c r="U1639" s="218"/>
      <c r="V1639" s="219"/>
    </row>
    <row r="1640" spans="1:22" ht="12" x14ac:dyDescent="0.2">
      <c r="A1640" s="41"/>
      <c r="B1640" s="40"/>
      <c r="C1640" s="40"/>
      <c r="D1640" s="40"/>
      <c r="E1640" s="40"/>
      <c r="F1640" s="40"/>
      <c r="G1640" s="40"/>
      <c r="H1640" s="40"/>
      <c r="I1640" s="40"/>
      <c r="J1640" s="40"/>
      <c r="K1640" s="40"/>
      <c r="L1640" s="40"/>
      <c r="M1640" s="40"/>
      <c r="N1640" s="40"/>
      <c r="O1640" s="40"/>
      <c r="P1640" s="40"/>
      <c r="Q1640" s="40"/>
      <c r="R1640" s="40"/>
      <c r="S1640" s="40"/>
      <c r="T1640" s="27"/>
      <c r="U1640" s="27"/>
      <c r="V1640" s="28"/>
    </row>
    <row r="1641" spans="1:22" ht="12" x14ac:dyDescent="0.2">
      <c r="A1641" s="145" t="s">
        <v>64</v>
      </c>
      <c r="B1641" s="146"/>
      <c r="C1641" s="146"/>
      <c r="D1641" s="146"/>
      <c r="E1641" s="146"/>
      <c r="F1641" s="146"/>
      <c r="G1641" s="146"/>
      <c r="H1641" s="146"/>
      <c r="I1641" s="146"/>
      <c r="J1641" s="146"/>
      <c r="K1641" s="146"/>
      <c r="L1641" s="146"/>
      <c r="M1641" s="146"/>
      <c r="N1641" s="146"/>
      <c r="O1641" s="146"/>
      <c r="P1641" s="146"/>
      <c r="Q1641" s="146"/>
      <c r="R1641" s="146"/>
      <c r="S1641" s="146"/>
      <c r="T1641" s="146"/>
      <c r="U1641" s="146"/>
      <c r="V1641" s="147"/>
    </row>
    <row r="1642" spans="1:22" ht="12" x14ac:dyDescent="0.2">
      <c r="A1642" s="132" t="s">
        <v>60</v>
      </c>
      <c r="B1642" s="133"/>
      <c r="C1642" s="133"/>
      <c r="D1642" s="133"/>
      <c r="E1642" s="133"/>
      <c r="F1642" s="133"/>
      <c r="G1642" s="133"/>
      <c r="H1642" s="133" t="s">
        <v>65</v>
      </c>
      <c r="I1642" s="133"/>
      <c r="J1642" s="133"/>
      <c r="K1642" s="133" t="s">
        <v>66</v>
      </c>
      <c r="L1642" s="133"/>
      <c r="M1642" s="133"/>
      <c r="N1642" s="133"/>
      <c r="O1642" s="133" t="s">
        <v>67</v>
      </c>
      <c r="P1642" s="133"/>
      <c r="Q1642" s="133"/>
      <c r="R1642" s="133" t="s">
        <v>68</v>
      </c>
      <c r="S1642" s="133"/>
      <c r="T1642" s="134" t="s">
        <v>69</v>
      </c>
      <c r="U1642" s="134"/>
      <c r="V1642" s="135"/>
    </row>
    <row r="1643" spans="1:22" ht="12" x14ac:dyDescent="0.2">
      <c r="A1643" s="132" t="s">
        <v>148</v>
      </c>
      <c r="B1643" s="133"/>
      <c r="C1643" s="133"/>
      <c r="D1643" s="133"/>
      <c r="E1643" s="133"/>
      <c r="F1643" s="133"/>
      <c r="G1643" s="133"/>
      <c r="H1643" s="133"/>
      <c r="I1643" s="133"/>
      <c r="J1643" s="133"/>
      <c r="K1643" s="133"/>
      <c r="L1643" s="133"/>
      <c r="M1643" s="133"/>
      <c r="N1643" s="133"/>
      <c r="O1643" s="153">
        <v>5500</v>
      </c>
      <c r="P1643" s="153"/>
      <c r="Q1643" s="153"/>
      <c r="R1643" s="133" t="s">
        <v>238</v>
      </c>
      <c r="S1643" s="133"/>
      <c r="T1643" s="134">
        <f>+O1643*0.9</f>
        <v>4950</v>
      </c>
      <c r="U1643" s="134"/>
      <c r="V1643" s="135"/>
    </row>
    <row r="1644" spans="1:22" ht="12" x14ac:dyDescent="0.2">
      <c r="A1644" s="132" t="s">
        <v>70</v>
      </c>
      <c r="B1644" s="133"/>
      <c r="C1644" s="133"/>
      <c r="D1644" s="133"/>
      <c r="E1644" s="133"/>
      <c r="F1644" s="133"/>
      <c r="G1644" s="133"/>
      <c r="H1644" s="133"/>
      <c r="I1644" s="133"/>
      <c r="J1644" s="133"/>
      <c r="K1644" s="133"/>
      <c r="L1644" s="133"/>
      <c r="M1644" s="133"/>
      <c r="N1644" s="133"/>
      <c r="O1644" s="153"/>
      <c r="P1644" s="153"/>
      <c r="Q1644" s="153"/>
      <c r="R1644" s="209">
        <v>0.03</v>
      </c>
      <c r="S1644" s="210"/>
      <c r="T1644" s="134">
        <f>+R1644*T1665</f>
        <v>503.75580000000002</v>
      </c>
      <c r="U1644" s="134"/>
      <c r="V1644" s="135"/>
    </row>
    <row r="1645" spans="1:22" ht="12" x14ac:dyDescent="0.2">
      <c r="A1645" s="132"/>
      <c r="B1645" s="133"/>
      <c r="C1645" s="133"/>
      <c r="D1645" s="133"/>
      <c r="E1645" s="133"/>
      <c r="F1645" s="133"/>
      <c r="G1645" s="133"/>
      <c r="H1645" s="133"/>
      <c r="I1645" s="133"/>
      <c r="J1645" s="133"/>
      <c r="K1645" s="133"/>
      <c r="L1645" s="133"/>
      <c r="M1645" s="133"/>
      <c r="N1645" s="133"/>
      <c r="O1645" s="133"/>
      <c r="P1645" s="133"/>
      <c r="Q1645" s="133"/>
      <c r="R1645" s="133"/>
      <c r="S1645" s="133"/>
      <c r="T1645" s="134"/>
      <c r="U1645" s="134"/>
      <c r="V1645" s="135"/>
    </row>
    <row r="1646" spans="1:22" ht="12" x14ac:dyDescent="0.2">
      <c r="A1646" s="136" t="s">
        <v>71</v>
      </c>
      <c r="B1646" s="137"/>
      <c r="C1646" s="137"/>
      <c r="D1646" s="137"/>
      <c r="E1646" s="137"/>
      <c r="F1646" s="137"/>
      <c r="G1646" s="137"/>
      <c r="H1646" s="137"/>
      <c r="I1646" s="137"/>
      <c r="J1646" s="137"/>
      <c r="K1646" s="137"/>
      <c r="L1646" s="137"/>
      <c r="M1646" s="137"/>
      <c r="N1646" s="137"/>
      <c r="O1646" s="137"/>
      <c r="P1646" s="137"/>
      <c r="Q1646" s="137"/>
      <c r="R1646" s="137"/>
      <c r="S1646" s="137"/>
      <c r="T1646" s="134">
        <f>+T1644+T1643</f>
        <v>5453.7557999999999</v>
      </c>
      <c r="U1646" s="134"/>
      <c r="V1646" s="135"/>
    </row>
    <row r="1647" spans="1:22" ht="12" x14ac:dyDescent="0.2">
      <c r="A1647" s="19"/>
      <c r="B1647" s="20"/>
      <c r="C1647" s="20"/>
      <c r="D1647" s="20"/>
      <c r="E1647" s="20"/>
      <c r="F1647" s="20"/>
      <c r="G1647" s="20"/>
      <c r="H1647" s="20"/>
      <c r="I1647" s="20"/>
      <c r="J1647" s="20"/>
      <c r="K1647" s="20"/>
      <c r="L1647" s="20"/>
      <c r="M1647" s="20"/>
      <c r="N1647" s="20"/>
      <c r="O1647" s="20"/>
      <c r="P1647" s="20"/>
      <c r="Q1647" s="20"/>
      <c r="R1647" s="20"/>
      <c r="S1647" s="21"/>
      <c r="T1647" s="22"/>
      <c r="U1647" s="22"/>
      <c r="V1647" s="23"/>
    </row>
    <row r="1648" spans="1:22" ht="12" x14ac:dyDescent="0.2">
      <c r="A1648" s="145" t="s">
        <v>72</v>
      </c>
      <c r="B1648" s="146"/>
      <c r="C1648" s="146"/>
      <c r="D1648" s="146"/>
      <c r="E1648" s="146"/>
      <c r="F1648" s="146"/>
      <c r="G1648" s="146"/>
      <c r="H1648" s="146"/>
      <c r="I1648" s="146"/>
      <c r="J1648" s="146"/>
      <c r="K1648" s="146"/>
      <c r="L1648" s="146"/>
      <c r="M1648" s="146"/>
      <c r="N1648" s="146"/>
      <c r="O1648" s="146"/>
      <c r="P1648" s="146"/>
      <c r="Q1648" s="146"/>
      <c r="R1648" s="146"/>
      <c r="S1648" s="146"/>
      <c r="T1648" s="146"/>
      <c r="U1648" s="146"/>
      <c r="V1648" s="147"/>
    </row>
    <row r="1649" spans="1:22" ht="12" x14ac:dyDescent="0.2">
      <c r="A1649" s="132" t="s">
        <v>60</v>
      </c>
      <c r="B1649" s="133"/>
      <c r="C1649" s="133"/>
      <c r="D1649" s="133"/>
      <c r="E1649" s="133"/>
      <c r="F1649" s="133"/>
      <c r="G1649" s="133"/>
      <c r="H1649" s="133"/>
      <c r="I1649" s="133"/>
      <c r="J1649" s="133"/>
      <c r="K1649" s="133"/>
      <c r="L1649" s="133"/>
      <c r="M1649" s="133" t="s">
        <v>61</v>
      </c>
      <c r="N1649" s="133"/>
      <c r="O1649" s="133" t="s">
        <v>62</v>
      </c>
      <c r="P1649" s="133"/>
      <c r="Q1649" s="133" t="s">
        <v>73</v>
      </c>
      <c r="R1649" s="133"/>
      <c r="S1649" s="133"/>
      <c r="T1649" s="134" t="s">
        <v>74</v>
      </c>
      <c r="U1649" s="134"/>
      <c r="V1649" s="135"/>
    </row>
    <row r="1650" spans="1:22" ht="12" customHeight="1" x14ac:dyDescent="0.2">
      <c r="A1650" s="150" t="s">
        <v>256</v>
      </c>
      <c r="B1650" s="151"/>
      <c r="C1650" s="151"/>
      <c r="D1650" s="151"/>
      <c r="E1650" s="151"/>
      <c r="F1650" s="151"/>
      <c r="G1650" s="151"/>
      <c r="H1650" s="151"/>
      <c r="I1650" s="151"/>
      <c r="J1650" s="151"/>
      <c r="K1650" s="151"/>
      <c r="L1650" s="152"/>
      <c r="M1650" s="208" t="s">
        <v>8</v>
      </c>
      <c r="N1650" s="152"/>
      <c r="O1650" s="208">
        <v>1</v>
      </c>
      <c r="P1650" s="152"/>
      <c r="Q1650" s="134">
        <v>35381.39</v>
      </c>
      <c r="R1650" s="134"/>
      <c r="S1650" s="134"/>
      <c r="T1650" s="134">
        <f>+Q1650*O1650</f>
        <v>35381.39</v>
      </c>
      <c r="U1650" s="134"/>
      <c r="V1650" s="135"/>
    </row>
    <row r="1651" spans="1:22" ht="12" customHeight="1" x14ac:dyDescent="0.2">
      <c r="A1651" s="150" t="s">
        <v>239</v>
      </c>
      <c r="B1651" s="151"/>
      <c r="C1651" s="151"/>
      <c r="D1651" s="151"/>
      <c r="E1651" s="151"/>
      <c r="F1651" s="151"/>
      <c r="G1651" s="151"/>
      <c r="H1651" s="151"/>
      <c r="I1651" s="151"/>
      <c r="J1651" s="151"/>
      <c r="K1651" s="151"/>
      <c r="L1651" s="152"/>
      <c r="M1651" s="208" t="s">
        <v>117</v>
      </c>
      <c r="N1651" s="152"/>
      <c r="O1651" s="208">
        <v>0.03</v>
      </c>
      <c r="P1651" s="152"/>
      <c r="Q1651" s="134">
        <v>191900</v>
      </c>
      <c r="R1651" s="134"/>
      <c r="S1651" s="134"/>
      <c r="T1651" s="134">
        <f t="shared" ref="T1651:T1653" si="4">+Q1651*O1651</f>
        <v>5757</v>
      </c>
      <c r="U1651" s="134"/>
      <c r="V1651" s="135"/>
    </row>
    <row r="1652" spans="1:22" ht="12" customHeight="1" x14ac:dyDescent="0.2">
      <c r="A1652" s="150" t="s">
        <v>241</v>
      </c>
      <c r="B1652" s="151"/>
      <c r="C1652" s="151"/>
      <c r="D1652" s="151"/>
      <c r="E1652" s="151"/>
      <c r="F1652" s="151"/>
      <c r="G1652" s="151"/>
      <c r="H1652" s="151"/>
      <c r="I1652" s="151"/>
      <c r="J1652" s="151"/>
      <c r="K1652" s="151"/>
      <c r="L1652" s="152"/>
      <c r="M1652" s="208" t="s">
        <v>112</v>
      </c>
      <c r="N1652" s="152"/>
      <c r="O1652" s="208">
        <v>1</v>
      </c>
      <c r="P1652" s="152"/>
      <c r="Q1652" s="134">
        <v>3500</v>
      </c>
      <c r="R1652" s="134"/>
      <c r="S1652" s="134"/>
      <c r="T1652" s="134">
        <f t="shared" si="4"/>
        <v>3500</v>
      </c>
      <c r="U1652" s="134"/>
      <c r="V1652" s="135"/>
    </row>
    <row r="1653" spans="1:22" ht="12" customHeight="1" x14ac:dyDescent="0.2">
      <c r="A1653" s="150" t="s">
        <v>240</v>
      </c>
      <c r="B1653" s="151"/>
      <c r="C1653" s="151"/>
      <c r="D1653" s="151"/>
      <c r="E1653" s="151"/>
      <c r="F1653" s="151"/>
      <c r="G1653" s="151"/>
      <c r="H1653" s="151"/>
      <c r="I1653" s="151"/>
      <c r="J1653" s="151"/>
      <c r="K1653" s="151"/>
      <c r="L1653" s="152"/>
      <c r="M1653" s="208" t="s">
        <v>117</v>
      </c>
      <c r="N1653" s="152"/>
      <c r="O1653" s="208">
        <v>0.03</v>
      </c>
      <c r="P1653" s="152"/>
      <c r="Q1653" s="134">
        <v>99980</v>
      </c>
      <c r="R1653" s="134"/>
      <c r="S1653" s="134"/>
      <c r="T1653" s="134">
        <f t="shared" si="4"/>
        <v>2999.4</v>
      </c>
      <c r="U1653" s="134"/>
      <c r="V1653" s="135"/>
    </row>
    <row r="1654" spans="1:22" ht="12" x14ac:dyDescent="0.2">
      <c r="A1654" s="136" t="s">
        <v>71</v>
      </c>
      <c r="B1654" s="137"/>
      <c r="C1654" s="137"/>
      <c r="D1654" s="137"/>
      <c r="E1654" s="137"/>
      <c r="F1654" s="137"/>
      <c r="G1654" s="137"/>
      <c r="H1654" s="137"/>
      <c r="I1654" s="137"/>
      <c r="J1654" s="137"/>
      <c r="K1654" s="137"/>
      <c r="L1654" s="137"/>
      <c r="M1654" s="137"/>
      <c r="N1654" s="137"/>
      <c r="O1654" s="137"/>
      <c r="P1654" s="137"/>
      <c r="Q1654" s="137"/>
      <c r="R1654" s="137"/>
      <c r="S1654" s="137"/>
      <c r="T1654" s="134">
        <f>+SUM(T1650:V1653)</f>
        <v>47637.79</v>
      </c>
      <c r="U1654" s="134"/>
      <c r="V1654" s="135"/>
    </row>
    <row r="1655" spans="1:22" ht="12" x14ac:dyDescent="0.2">
      <c r="A1655" s="19"/>
      <c r="B1655" s="20"/>
      <c r="C1655" s="20"/>
      <c r="D1655" s="20"/>
      <c r="E1655" s="20"/>
      <c r="F1655" s="20"/>
      <c r="G1655" s="20"/>
      <c r="H1655" s="20"/>
      <c r="I1655" s="20"/>
      <c r="J1655" s="20"/>
      <c r="K1655" s="20"/>
      <c r="L1655" s="20"/>
      <c r="M1655" s="20"/>
      <c r="N1655" s="20"/>
      <c r="O1655" s="20"/>
      <c r="P1655" s="20"/>
      <c r="Q1655" s="20"/>
      <c r="R1655" s="20"/>
      <c r="S1655" s="21"/>
      <c r="T1655" s="22"/>
      <c r="U1655" s="22"/>
      <c r="V1655" s="23"/>
    </row>
    <row r="1656" spans="1:22" ht="12" x14ac:dyDescent="0.2">
      <c r="A1656" s="145" t="s">
        <v>75</v>
      </c>
      <c r="B1656" s="146"/>
      <c r="C1656" s="146"/>
      <c r="D1656" s="146"/>
      <c r="E1656" s="146"/>
      <c r="F1656" s="146"/>
      <c r="G1656" s="146"/>
      <c r="H1656" s="146"/>
      <c r="I1656" s="146"/>
      <c r="J1656" s="146"/>
      <c r="K1656" s="146"/>
      <c r="L1656" s="146"/>
      <c r="M1656" s="146"/>
      <c r="N1656" s="146"/>
      <c r="O1656" s="146"/>
      <c r="P1656" s="146"/>
      <c r="Q1656" s="146"/>
      <c r="R1656" s="146"/>
      <c r="S1656" s="146"/>
      <c r="T1656" s="146"/>
      <c r="U1656" s="146"/>
      <c r="V1656" s="147"/>
    </row>
    <row r="1657" spans="1:22" ht="12" x14ac:dyDescent="0.2">
      <c r="A1657" s="132" t="s">
        <v>76</v>
      </c>
      <c r="B1657" s="133"/>
      <c r="C1657" s="133"/>
      <c r="D1657" s="133"/>
      <c r="E1657" s="133"/>
      <c r="F1657" s="133"/>
      <c r="G1657" s="133"/>
      <c r="H1657" s="133"/>
      <c r="I1657" s="133"/>
      <c r="J1657" s="133"/>
      <c r="K1657" s="133" t="s">
        <v>77</v>
      </c>
      <c r="L1657" s="133"/>
      <c r="M1657" s="133" t="s">
        <v>78</v>
      </c>
      <c r="N1657" s="133"/>
      <c r="O1657" s="133" t="s">
        <v>79</v>
      </c>
      <c r="P1657" s="133"/>
      <c r="Q1657" s="133"/>
      <c r="R1657" s="133" t="s">
        <v>80</v>
      </c>
      <c r="S1657" s="133"/>
      <c r="T1657" s="134" t="s">
        <v>69</v>
      </c>
      <c r="U1657" s="134"/>
      <c r="V1657" s="135"/>
    </row>
    <row r="1658" spans="1:22" ht="12" x14ac:dyDescent="0.2">
      <c r="A1658" s="132"/>
      <c r="B1658" s="133"/>
      <c r="C1658" s="133"/>
      <c r="D1658" s="133"/>
      <c r="E1658" s="133"/>
      <c r="F1658" s="133"/>
      <c r="G1658" s="133"/>
      <c r="H1658" s="133"/>
      <c r="I1658" s="133"/>
      <c r="J1658" s="133"/>
      <c r="K1658" s="133"/>
      <c r="L1658" s="133"/>
      <c r="M1658" s="133"/>
      <c r="N1658" s="133"/>
      <c r="O1658" s="133"/>
      <c r="P1658" s="133"/>
      <c r="Q1658" s="133"/>
      <c r="R1658" s="133"/>
      <c r="S1658" s="133"/>
      <c r="T1658" s="134"/>
      <c r="U1658" s="134"/>
      <c r="V1658" s="135"/>
    </row>
    <row r="1659" spans="1:22" ht="12" x14ac:dyDescent="0.2">
      <c r="A1659" s="132"/>
      <c r="B1659" s="133"/>
      <c r="C1659" s="133"/>
      <c r="D1659" s="133"/>
      <c r="E1659" s="133"/>
      <c r="F1659" s="133"/>
      <c r="G1659" s="133"/>
      <c r="H1659" s="133"/>
      <c r="I1659" s="133"/>
      <c r="J1659" s="133"/>
      <c r="K1659" s="133"/>
      <c r="L1659" s="133"/>
      <c r="M1659" s="133"/>
      <c r="N1659" s="133"/>
      <c r="O1659" s="133"/>
      <c r="P1659" s="133"/>
      <c r="Q1659" s="133"/>
      <c r="R1659" s="133"/>
      <c r="S1659" s="133"/>
      <c r="T1659" s="134"/>
      <c r="U1659" s="134"/>
      <c r="V1659" s="135"/>
    </row>
    <row r="1660" spans="1:22" ht="12" x14ac:dyDescent="0.2">
      <c r="A1660" s="132"/>
      <c r="B1660" s="133"/>
      <c r="C1660" s="133"/>
      <c r="D1660" s="133"/>
      <c r="E1660" s="133"/>
      <c r="F1660" s="133"/>
      <c r="G1660" s="133"/>
      <c r="H1660" s="133"/>
      <c r="I1660" s="133"/>
      <c r="J1660" s="133"/>
      <c r="K1660" s="133"/>
      <c r="L1660" s="133"/>
      <c r="M1660" s="133"/>
      <c r="N1660" s="133"/>
      <c r="O1660" s="133"/>
      <c r="P1660" s="133"/>
      <c r="Q1660" s="133"/>
      <c r="R1660" s="133"/>
      <c r="S1660" s="133"/>
      <c r="T1660" s="134"/>
      <c r="U1660" s="134"/>
      <c r="V1660" s="135"/>
    </row>
    <row r="1661" spans="1:22" ht="12" x14ac:dyDescent="0.2">
      <c r="A1661" s="136" t="s">
        <v>71</v>
      </c>
      <c r="B1661" s="137"/>
      <c r="C1661" s="137"/>
      <c r="D1661" s="137"/>
      <c r="E1661" s="137"/>
      <c r="F1661" s="137"/>
      <c r="G1661" s="137"/>
      <c r="H1661" s="137"/>
      <c r="I1661" s="137"/>
      <c r="J1661" s="137"/>
      <c r="K1661" s="137"/>
      <c r="L1661" s="137"/>
      <c r="M1661" s="137"/>
      <c r="N1661" s="137"/>
      <c r="O1661" s="137"/>
      <c r="P1661" s="137"/>
      <c r="Q1661" s="137"/>
      <c r="R1661" s="137"/>
      <c r="S1661" s="137"/>
      <c r="T1661" s="134"/>
      <c r="U1661" s="134"/>
      <c r="V1661" s="135"/>
    </row>
    <row r="1662" spans="1:22" ht="12" x14ac:dyDescent="0.2">
      <c r="A1662" s="19"/>
      <c r="B1662" s="20"/>
      <c r="C1662" s="20"/>
      <c r="D1662" s="20"/>
      <c r="E1662" s="20"/>
      <c r="F1662" s="20"/>
      <c r="G1662" s="20"/>
      <c r="H1662" s="20"/>
      <c r="I1662" s="20"/>
      <c r="J1662" s="20"/>
      <c r="K1662" s="20"/>
      <c r="L1662" s="20"/>
      <c r="M1662" s="20"/>
      <c r="N1662" s="20"/>
      <c r="O1662" s="20"/>
      <c r="P1662" s="20"/>
      <c r="Q1662" s="20"/>
      <c r="R1662" s="20"/>
      <c r="S1662" s="21"/>
      <c r="T1662" s="22"/>
      <c r="U1662" s="22"/>
      <c r="V1662" s="23"/>
    </row>
    <row r="1663" spans="1:22" ht="12" x14ac:dyDescent="0.2">
      <c r="A1663" s="145" t="s">
        <v>81</v>
      </c>
      <c r="B1663" s="146"/>
      <c r="C1663" s="146"/>
      <c r="D1663" s="146"/>
      <c r="E1663" s="146"/>
      <c r="F1663" s="146"/>
      <c r="G1663" s="146"/>
      <c r="H1663" s="146"/>
      <c r="I1663" s="146"/>
      <c r="J1663" s="146"/>
      <c r="K1663" s="146"/>
      <c r="L1663" s="146"/>
      <c r="M1663" s="146"/>
      <c r="N1663" s="146"/>
      <c r="O1663" s="146"/>
      <c r="P1663" s="146"/>
      <c r="Q1663" s="146"/>
      <c r="R1663" s="146"/>
      <c r="S1663" s="146"/>
      <c r="T1663" s="146"/>
      <c r="U1663" s="146"/>
      <c r="V1663" s="147"/>
    </row>
    <row r="1664" spans="1:22" ht="12" x14ac:dyDescent="0.2">
      <c r="A1664" s="132" t="s">
        <v>82</v>
      </c>
      <c r="B1664" s="133"/>
      <c r="C1664" s="133"/>
      <c r="D1664" s="133"/>
      <c r="E1664" s="133"/>
      <c r="F1664" s="133"/>
      <c r="G1664" s="133"/>
      <c r="H1664" s="133"/>
      <c r="I1664" s="133"/>
      <c r="J1664" s="133" t="s">
        <v>83</v>
      </c>
      <c r="K1664" s="133"/>
      <c r="L1664" s="133" t="s">
        <v>84</v>
      </c>
      <c r="M1664" s="133"/>
      <c r="N1664" s="133" t="s">
        <v>85</v>
      </c>
      <c r="O1664" s="133"/>
      <c r="P1664" s="133"/>
      <c r="Q1664" s="133" t="s">
        <v>68</v>
      </c>
      <c r="R1664" s="133"/>
      <c r="S1664" s="133"/>
      <c r="T1664" s="134" t="s">
        <v>69</v>
      </c>
      <c r="U1664" s="134"/>
      <c r="V1664" s="135"/>
    </row>
    <row r="1665" spans="1:22" ht="12" x14ac:dyDescent="0.2">
      <c r="A1665" s="132" t="str">
        <f>+A1554</f>
        <v>HORA CUADRILLA CC - PINTURAS</v>
      </c>
      <c r="B1665" s="133"/>
      <c r="C1665" s="133"/>
      <c r="D1665" s="133"/>
      <c r="E1665" s="133"/>
      <c r="F1665" s="133"/>
      <c r="G1665" s="133"/>
      <c r="H1665" s="133"/>
      <c r="I1665" s="133"/>
      <c r="J1665" s="148">
        <f>+J1554</f>
        <v>35569.795077973744</v>
      </c>
      <c r="K1665" s="133"/>
      <c r="L1665" s="149">
        <v>1.8157000000000001</v>
      </c>
      <c r="M1665" s="149"/>
      <c r="N1665" s="134">
        <f>+J1665*L1665</f>
        <v>64584.076923076929</v>
      </c>
      <c r="O1665" s="134"/>
      <c r="P1665" s="134"/>
      <c r="Q1665" s="133">
        <v>0.26</v>
      </c>
      <c r="R1665" s="133"/>
      <c r="S1665" s="133"/>
      <c r="T1665" s="134">
        <f>+Q1665*N1665</f>
        <v>16791.86</v>
      </c>
      <c r="U1665" s="134"/>
      <c r="V1665" s="135"/>
    </row>
    <row r="1666" spans="1:22" ht="12" x14ac:dyDescent="0.2">
      <c r="A1666" s="132"/>
      <c r="B1666" s="133"/>
      <c r="C1666" s="133"/>
      <c r="D1666" s="133"/>
      <c r="E1666" s="133"/>
      <c r="F1666" s="133"/>
      <c r="G1666" s="133"/>
      <c r="H1666" s="133"/>
      <c r="I1666" s="133"/>
      <c r="J1666" s="133"/>
      <c r="K1666" s="133"/>
      <c r="L1666" s="133"/>
      <c r="M1666" s="133"/>
      <c r="N1666" s="134"/>
      <c r="O1666" s="134"/>
      <c r="P1666" s="134"/>
      <c r="Q1666" s="133"/>
      <c r="R1666" s="133"/>
      <c r="S1666" s="133"/>
      <c r="T1666" s="134"/>
      <c r="U1666" s="134"/>
      <c r="V1666" s="135"/>
    </row>
    <row r="1667" spans="1:22" ht="12" x14ac:dyDescent="0.2">
      <c r="A1667" s="132"/>
      <c r="B1667" s="133"/>
      <c r="C1667" s="133"/>
      <c r="D1667" s="133"/>
      <c r="E1667" s="133"/>
      <c r="F1667" s="133"/>
      <c r="G1667" s="133"/>
      <c r="H1667" s="133"/>
      <c r="I1667" s="133"/>
      <c r="J1667" s="133"/>
      <c r="K1667" s="133"/>
      <c r="L1667" s="133"/>
      <c r="M1667" s="133"/>
      <c r="N1667" s="133"/>
      <c r="O1667" s="133"/>
      <c r="P1667" s="133"/>
      <c r="Q1667" s="133"/>
      <c r="R1667" s="133"/>
      <c r="S1667" s="133"/>
      <c r="T1667" s="134"/>
      <c r="U1667" s="134"/>
      <c r="V1667" s="135"/>
    </row>
    <row r="1668" spans="1:22" ht="12" x14ac:dyDescent="0.2">
      <c r="A1668" s="136" t="s">
        <v>71</v>
      </c>
      <c r="B1668" s="137"/>
      <c r="C1668" s="137"/>
      <c r="D1668" s="137"/>
      <c r="E1668" s="137"/>
      <c r="F1668" s="137"/>
      <c r="G1668" s="137"/>
      <c r="H1668" s="137"/>
      <c r="I1668" s="137"/>
      <c r="J1668" s="137"/>
      <c r="K1668" s="137"/>
      <c r="L1668" s="137"/>
      <c r="M1668" s="137"/>
      <c r="N1668" s="137"/>
      <c r="O1668" s="137"/>
      <c r="P1668" s="137"/>
      <c r="Q1668" s="137"/>
      <c r="R1668" s="137"/>
      <c r="S1668" s="137"/>
      <c r="T1668" s="134">
        <f>+T1665</f>
        <v>16791.86</v>
      </c>
      <c r="U1668" s="134"/>
      <c r="V1668" s="135"/>
    </row>
    <row r="1669" spans="1:22" ht="12" x14ac:dyDescent="0.2">
      <c r="A1669" s="136" t="s">
        <v>15</v>
      </c>
      <c r="B1669" s="137"/>
      <c r="C1669" s="137"/>
      <c r="D1669" s="137"/>
      <c r="E1669" s="137"/>
      <c r="F1669" s="137"/>
      <c r="G1669" s="137"/>
      <c r="H1669" s="137"/>
      <c r="I1669" s="137"/>
      <c r="J1669" s="137"/>
      <c r="K1669" s="137"/>
      <c r="L1669" s="137"/>
      <c r="M1669" s="137"/>
      <c r="N1669" s="137"/>
      <c r="O1669" s="137"/>
      <c r="P1669" s="137"/>
      <c r="Q1669" s="137"/>
      <c r="R1669" s="137"/>
      <c r="S1669" s="137"/>
      <c r="T1669" s="134">
        <f>ROUND(T1668+T1661+T1654+T1646,0)</f>
        <v>69883</v>
      </c>
      <c r="U1669" s="134"/>
      <c r="V1669" s="135"/>
    </row>
    <row r="1670" spans="1:22" ht="12" x14ac:dyDescent="0.2">
      <c r="A1670" s="44" t="s">
        <v>87</v>
      </c>
      <c r="B1670" s="45">
        <f>+'[1]CARGA PRESTACIONAL'!$E$40</f>
        <v>0.29949999999999999</v>
      </c>
      <c r="C1670" s="46"/>
      <c r="D1670" s="47"/>
      <c r="E1670" s="48"/>
      <c r="F1670" s="46"/>
      <c r="G1670" s="46"/>
      <c r="H1670" s="46"/>
      <c r="I1670" s="46"/>
      <c r="J1670" s="46"/>
      <c r="K1670" s="46"/>
      <c r="L1670" s="46"/>
      <c r="M1670" s="47"/>
      <c r="N1670" s="18"/>
      <c r="O1670" s="18"/>
      <c r="P1670" s="18"/>
      <c r="Q1670" s="18"/>
      <c r="R1670" s="18"/>
      <c r="S1670" s="18" t="s">
        <v>19</v>
      </c>
      <c r="T1670" s="134">
        <f>+T1669*B1670</f>
        <v>20929.958500000001</v>
      </c>
      <c r="U1670" s="134"/>
      <c r="V1670" s="135"/>
    </row>
    <row r="1671" spans="1:22" ht="12" x14ac:dyDescent="0.2">
      <c r="A1671" s="138" t="s">
        <v>88</v>
      </c>
      <c r="B1671" s="139"/>
      <c r="C1671" s="139"/>
      <c r="D1671" s="139"/>
      <c r="E1671" s="139"/>
      <c r="F1671" s="139"/>
      <c r="G1671" s="139"/>
      <c r="H1671" s="139"/>
      <c r="I1671" s="139"/>
      <c r="J1671" s="139"/>
      <c r="K1671" s="139"/>
      <c r="L1671" s="139"/>
      <c r="M1671" s="139"/>
      <c r="N1671" s="139"/>
      <c r="O1671" s="139"/>
      <c r="P1671" s="139"/>
      <c r="Q1671" s="139"/>
      <c r="R1671" s="139"/>
      <c r="S1671" s="139"/>
      <c r="T1671" s="140">
        <f>+T1670+T1669</f>
        <v>90812.958500000008</v>
      </c>
      <c r="U1671" s="140"/>
      <c r="V1671" s="141"/>
    </row>
    <row r="1672" spans="1:22" ht="12" x14ac:dyDescent="0.2">
      <c r="A1672" s="138" t="s">
        <v>89</v>
      </c>
      <c r="B1672" s="139"/>
      <c r="C1672" s="139"/>
      <c r="D1672" s="139"/>
      <c r="E1672" s="139"/>
      <c r="F1672" s="139"/>
      <c r="G1672" s="139"/>
      <c r="H1672" s="139"/>
      <c r="I1672" s="139"/>
      <c r="J1672" s="139"/>
      <c r="K1672" s="139"/>
      <c r="L1672" s="139"/>
      <c r="M1672" s="139"/>
      <c r="N1672" s="139"/>
      <c r="O1672" s="139"/>
      <c r="P1672" s="139"/>
      <c r="Q1672" s="139"/>
      <c r="R1672" s="139"/>
      <c r="S1672" s="139"/>
      <c r="T1672" s="140">
        <f>ROUND(T1671*T1639,0)</f>
        <v>1048890</v>
      </c>
      <c r="U1672" s="140"/>
      <c r="V1672" s="141"/>
    </row>
    <row r="1673" spans="1:22" ht="12" x14ac:dyDescent="0.2">
      <c r="A1673" s="49"/>
      <c r="B1673" s="29"/>
      <c r="C1673" s="29"/>
      <c r="D1673" s="29"/>
      <c r="E1673" s="29"/>
      <c r="F1673" s="29"/>
      <c r="G1673" s="29"/>
      <c r="H1673" s="29"/>
      <c r="I1673" s="29"/>
      <c r="J1673" s="29"/>
      <c r="K1673" s="29"/>
      <c r="L1673" s="29"/>
      <c r="M1673" s="29"/>
      <c r="N1673" s="29"/>
      <c r="O1673" s="29"/>
      <c r="P1673" s="29"/>
      <c r="Q1673" s="29"/>
      <c r="R1673" s="29"/>
      <c r="S1673" s="29"/>
      <c r="T1673" s="50"/>
      <c r="U1673" s="50"/>
      <c r="V1673" s="51"/>
    </row>
    <row r="1674" spans="1:22" s="34" customFormat="1" ht="43.5" customHeight="1" x14ac:dyDescent="0.25">
      <c r="A1674" s="142" t="s">
        <v>121</v>
      </c>
      <c r="B1674" s="143"/>
      <c r="C1674" s="143"/>
      <c r="D1674" s="143"/>
      <c r="E1674" s="143"/>
      <c r="F1674" s="143"/>
      <c r="G1674" s="143"/>
      <c r="H1674" s="143"/>
      <c r="I1674" s="143"/>
      <c r="J1674" s="143"/>
      <c r="K1674" s="143"/>
      <c r="L1674" s="143"/>
      <c r="M1674" s="143"/>
      <c r="N1674" s="143"/>
      <c r="O1674" s="143"/>
      <c r="P1674" s="143"/>
      <c r="Q1674" s="143"/>
      <c r="R1674" s="143"/>
      <c r="S1674" s="143"/>
      <c r="T1674" s="143"/>
      <c r="U1674" s="143"/>
      <c r="V1674" s="144"/>
    </row>
    <row r="1675" spans="1:22" s="34" customFormat="1" x14ac:dyDescent="0.25">
      <c r="A1675" s="24"/>
      <c r="B1675" s="25"/>
      <c r="C1675" s="25"/>
      <c r="D1675" s="25"/>
      <c r="E1675" s="25"/>
      <c r="F1675" s="25"/>
      <c r="G1675" s="25"/>
      <c r="H1675" s="25"/>
      <c r="I1675" s="25"/>
      <c r="J1675" s="25"/>
      <c r="K1675" s="25"/>
      <c r="L1675" s="25"/>
      <c r="M1675" s="25"/>
      <c r="N1675" s="25"/>
      <c r="O1675" s="25"/>
      <c r="P1675" s="25"/>
      <c r="Q1675" s="25"/>
      <c r="R1675" s="25"/>
      <c r="S1675" s="26"/>
      <c r="T1675" s="27"/>
      <c r="U1675" s="27"/>
      <c r="V1675" s="28"/>
    </row>
    <row r="1676" spans="1:22" s="34" customFormat="1" ht="46.5" customHeight="1" x14ac:dyDescent="0.25">
      <c r="A1676" s="24"/>
      <c r="B1676" s="25"/>
      <c r="C1676" s="25"/>
      <c r="D1676" s="29"/>
      <c r="E1676" s="30" t="s">
        <v>90</v>
      </c>
      <c r="F1676" s="54"/>
      <c r="G1676" s="54"/>
      <c r="H1676" s="54"/>
      <c r="I1676" s="54"/>
      <c r="J1676" s="54"/>
      <c r="K1676" s="54"/>
      <c r="L1676" s="54"/>
      <c r="M1676" s="55"/>
      <c r="N1676" s="25"/>
      <c r="O1676" s="25"/>
      <c r="P1676" s="25"/>
      <c r="Q1676" s="25"/>
      <c r="R1676" s="25"/>
      <c r="S1676" s="26"/>
      <c r="T1676" s="27"/>
      <c r="U1676" s="27"/>
      <c r="V1676" s="28"/>
    </row>
    <row r="1677" spans="1:22" s="34" customFormat="1" x14ac:dyDescent="0.25">
      <c r="A1677" s="24"/>
      <c r="B1677" s="25"/>
      <c r="C1677" s="25"/>
      <c r="D1677" s="25"/>
      <c r="E1677" s="131" t="s">
        <v>105</v>
      </c>
      <c r="F1677" s="131"/>
      <c r="G1677" s="131"/>
      <c r="H1677" s="131"/>
      <c r="I1677" s="131"/>
      <c r="J1677" s="131"/>
      <c r="K1677" s="131"/>
      <c r="L1677" s="131"/>
      <c r="M1677" s="131"/>
      <c r="N1677" s="57"/>
      <c r="O1677" s="57"/>
      <c r="P1677" s="25"/>
      <c r="Q1677" s="25"/>
      <c r="R1677" s="25"/>
      <c r="S1677" s="26"/>
      <c r="T1677" s="27"/>
      <c r="U1677" s="27"/>
      <c r="V1677" s="28"/>
    </row>
    <row r="1678" spans="1:22" ht="12" x14ac:dyDescent="0.2">
      <c r="A1678" s="24"/>
      <c r="B1678" s="25"/>
      <c r="C1678" s="25"/>
      <c r="D1678" s="25"/>
      <c r="E1678" s="131"/>
      <c r="F1678" s="131"/>
      <c r="G1678" s="131"/>
      <c r="H1678" s="131"/>
      <c r="I1678" s="131"/>
      <c r="J1678" s="131"/>
      <c r="K1678" s="131"/>
      <c r="L1678" s="131"/>
      <c r="M1678" s="131"/>
      <c r="N1678" s="57"/>
      <c r="O1678" s="57"/>
      <c r="P1678" s="25"/>
      <c r="Q1678" s="25"/>
      <c r="R1678" s="25"/>
      <c r="S1678" s="26"/>
      <c r="T1678" s="27"/>
      <c r="U1678" s="27"/>
      <c r="V1678" s="28"/>
    </row>
    <row r="1679" spans="1:22" ht="12.75" thickBot="1" x14ac:dyDescent="0.25">
      <c r="A1679" s="58"/>
      <c r="B1679" s="59"/>
      <c r="C1679" s="59"/>
      <c r="D1679" s="59"/>
      <c r="E1679" s="59"/>
      <c r="F1679" s="60"/>
      <c r="G1679" s="60"/>
      <c r="H1679" s="60"/>
      <c r="I1679" s="60"/>
      <c r="J1679" s="60"/>
      <c r="K1679" s="60"/>
      <c r="L1679" s="59"/>
      <c r="M1679" s="59"/>
      <c r="N1679" s="59"/>
      <c r="O1679" s="59"/>
      <c r="P1679" s="59"/>
      <c r="Q1679" s="59"/>
      <c r="R1679" s="59"/>
      <c r="S1679" s="59"/>
      <c r="T1679" s="61"/>
      <c r="U1679" s="61"/>
      <c r="V1679" s="62"/>
    </row>
    <row r="1680" spans="1:22" ht="14.25" thickBot="1" x14ac:dyDescent="0.3"/>
    <row r="1681" spans="1:22" ht="12" x14ac:dyDescent="0.2">
      <c r="A1681" s="154"/>
      <c r="B1681" s="155"/>
      <c r="C1681" s="155"/>
      <c r="D1681" s="156"/>
      <c r="E1681" s="163" t="s">
        <v>92</v>
      </c>
      <c r="F1681" s="164"/>
      <c r="G1681" s="164"/>
      <c r="H1681" s="164"/>
      <c r="I1681" s="164"/>
      <c r="J1681" s="164"/>
      <c r="K1681" s="164"/>
      <c r="L1681" s="164"/>
      <c r="M1681" s="164"/>
      <c r="N1681" s="164"/>
      <c r="O1681" s="164"/>
      <c r="P1681" s="164"/>
      <c r="Q1681" s="164"/>
      <c r="R1681" s="164"/>
      <c r="S1681" s="165"/>
      <c r="T1681" s="169" t="s">
        <v>47</v>
      </c>
      <c r="U1681" s="170"/>
      <c r="V1681" s="171"/>
    </row>
    <row r="1682" spans="1:22" ht="27.75" customHeight="1" thickBot="1" x14ac:dyDescent="0.25">
      <c r="A1682" s="157"/>
      <c r="B1682" s="158"/>
      <c r="C1682" s="158"/>
      <c r="D1682" s="159"/>
      <c r="E1682" s="166"/>
      <c r="F1682" s="167"/>
      <c r="G1682" s="167"/>
      <c r="H1682" s="167"/>
      <c r="I1682" s="167"/>
      <c r="J1682" s="167"/>
      <c r="K1682" s="167"/>
      <c r="L1682" s="167"/>
      <c r="M1682" s="167"/>
      <c r="N1682" s="167"/>
      <c r="O1682" s="167"/>
      <c r="P1682" s="167"/>
      <c r="Q1682" s="167"/>
      <c r="R1682" s="167"/>
      <c r="S1682" s="168"/>
      <c r="T1682" s="172"/>
      <c r="U1682" s="173"/>
      <c r="V1682" s="174"/>
    </row>
    <row r="1683" spans="1:22" ht="12.75" thickBot="1" x14ac:dyDescent="0.25">
      <c r="A1683" s="157"/>
      <c r="B1683" s="158"/>
      <c r="C1683" s="158"/>
      <c r="D1683" s="159"/>
      <c r="E1683" s="175"/>
      <c r="F1683" s="176"/>
      <c r="G1683" s="176"/>
      <c r="H1683" s="176"/>
      <c r="I1683" s="176"/>
      <c r="J1683" s="176"/>
      <c r="K1683" s="176"/>
      <c r="L1683" s="176"/>
      <c r="M1683" s="176"/>
      <c r="N1683" s="176"/>
      <c r="O1683" s="176"/>
      <c r="P1683" s="176"/>
      <c r="Q1683" s="176"/>
      <c r="R1683" s="176"/>
      <c r="S1683" s="176"/>
      <c r="T1683" s="176"/>
      <c r="U1683" s="176"/>
      <c r="V1683" s="177"/>
    </row>
    <row r="1684" spans="1:22" ht="12.75" thickBot="1" x14ac:dyDescent="0.25">
      <c r="A1684" s="157"/>
      <c r="B1684" s="158"/>
      <c r="C1684" s="158"/>
      <c r="D1684" s="159"/>
      <c r="E1684" s="178" t="s">
        <v>48</v>
      </c>
      <c r="F1684" s="179"/>
      <c r="G1684" s="179"/>
      <c r="H1684" s="179"/>
      <c r="I1684" s="179"/>
      <c r="J1684" s="179"/>
      <c r="K1684" s="179"/>
      <c r="L1684" s="179"/>
      <c r="M1684" s="179"/>
      <c r="N1684" s="179"/>
      <c r="O1684" s="179"/>
      <c r="P1684" s="179"/>
      <c r="Q1684" s="179"/>
      <c r="R1684" s="179"/>
      <c r="S1684" s="179"/>
      <c r="T1684" s="179"/>
      <c r="U1684" s="179"/>
      <c r="V1684" s="180"/>
    </row>
    <row r="1685" spans="1:22" ht="12.75" thickBot="1" x14ac:dyDescent="0.25">
      <c r="A1685" s="160"/>
      <c r="B1685" s="161"/>
      <c r="C1685" s="161"/>
      <c r="D1685" s="162"/>
      <c r="E1685" s="181"/>
      <c r="F1685" s="182"/>
      <c r="G1685" s="182"/>
      <c r="H1685" s="182"/>
      <c r="I1685" s="182"/>
      <c r="J1685" s="182"/>
      <c r="K1685" s="182"/>
      <c r="L1685" s="182"/>
      <c r="M1685" s="182"/>
      <c r="N1685" s="182"/>
      <c r="O1685" s="182"/>
      <c r="P1685" s="182"/>
      <c r="Q1685" s="182"/>
      <c r="R1685" s="182"/>
      <c r="S1685" s="182"/>
      <c r="T1685" s="182"/>
      <c r="U1685" s="182"/>
      <c r="V1685" s="183"/>
    </row>
    <row r="1686" spans="1:22" ht="12" x14ac:dyDescent="0.2">
      <c r="A1686" s="211" t="s">
        <v>49</v>
      </c>
      <c r="B1686" s="212"/>
      <c r="C1686" s="212"/>
      <c r="D1686" s="212"/>
      <c r="E1686" s="212"/>
      <c r="F1686" s="212"/>
      <c r="G1686" s="212"/>
      <c r="H1686" s="212"/>
      <c r="I1686" s="212"/>
      <c r="J1686" s="212"/>
      <c r="K1686" s="212"/>
      <c r="L1686" s="212"/>
      <c r="M1686" s="212"/>
      <c r="N1686" s="212"/>
      <c r="O1686" s="212"/>
      <c r="P1686" s="212"/>
      <c r="Q1686" s="212"/>
      <c r="R1686" s="212"/>
      <c r="S1686" s="212"/>
      <c r="T1686" s="212"/>
      <c r="U1686" s="212"/>
      <c r="V1686" s="213"/>
    </row>
    <row r="1687" spans="1:22" ht="12" x14ac:dyDescent="0.2">
      <c r="A1687" s="184" t="s">
        <v>50</v>
      </c>
      <c r="B1687" s="185"/>
      <c r="C1687" s="185"/>
      <c r="D1687" s="185"/>
      <c r="E1687" s="36" t="s">
        <v>51</v>
      </c>
      <c r="F1687" s="37"/>
      <c r="G1687" s="37"/>
      <c r="H1687" s="37"/>
      <c r="I1687" s="37"/>
      <c r="J1687" s="186" t="s">
        <v>52</v>
      </c>
      <c r="K1687" s="186"/>
      <c r="L1687" s="186"/>
      <c r="M1687" s="186"/>
      <c r="N1687" s="186"/>
      <c r="O1687" s="186"/>
      <c r="P1687" s="186" t="s">
        <v>53</v>
      </c>
      <c r="Q1687" s="186"/>
      <c r="R1687" s="186"/>
      <c r="S1687" s="186"/>
      <c r="T1687" s="186"/>
      <c r="U1687" s="186"/>
      <c r="V1687" s="187"/>
    </row>
    <row r="1688" spans="1:22" ht="12" x14ac:dyDescent="0.2">
      <c r="A1688" s="188" t="s">
        <v>54</v>
      </c>
      <c r="B1688" s="189"/>
      <c r="C1688" s="189"/>
      <c r="D1688" s="190"/>
      <c r="E1688" s="191" t="s">
        <v>24</v>
      </c>
      <c r="F1688" s="191"/>
      <c r="G1688" s="191"/>
      <c r="H1688" s="191"/>
      <c r="I1688" s="191"/>
      <c r="J1688" s="191"/>
      <c r="K1688" s="191"/>
      <c r="L1688" s="191"/>
      <c r="M1688" s="191"/>
      <c r="N1688" s="191"/>
      <c r="O1688" s="191"/>
      <c r="P1688" s="191"/>
      <c r="Q1688" s="191"/>
      <c r="R1688" s="191"/>
      <c r="S1688" s="191"/>
      <c r="T1688" s="191"/>
      <c r="U1688" s="191"/>
      <c r="V1688" s="192"/>
    </row>
    <row r="1689" spans="1:22" ht="12" x14ac:dyDescent="0.2">
      <c r="A1689" s="193" t="s">
        <v>55</v>
      </c>
      <c r="B1689" s="194"/>
      <c r="C1689" s="194"/>
      <c r="D1689" s="194"/>
      <c r="E1689" s="195"/>
      <c r="F1689" s="195"/>
      <c r="G1689" s="195"/>
      <c r="H1689" s="195"/>
      <c r="I1689" s="195"/>
      <c r="J1689" s="195"/>
      <c r="K1689" s="195"/>
      <c r="L1689" s="195"/>
      <c r="M1689" s="195"/>
      <c r="N1689" s="195"/>
      <c r="O1689" s="195"/>
      <c r="P1689" s="195"/>
      <c r="Q1689" s="195"/>
      <c r="R1689" s="195"/>
      <c r="S1689" s="195"/>
      <c r="T1689" s="195"/>
      <c r="U1689" s="195"/>
      <c r="V1689" s="196"/>
    </row>
    <row r="1690" spans="1:22" ht="12" x14ac:dyDescent="0.2">
      <c r="A1690" s="193" t="s">
        <v>56</v>
      </c>
      <c r="B1690" s="194"/>
      <c r="C1690" s="194"/>
      <c r="D1690" s="194"/>
      <c r="E1690" s="195"/>
      <c r="F1690" s="195"/>
      <c r="G1690" s="195"/>
      <c r="H1690" s="195"/>
      <c r="I1690" s="195"/>
      <c r="J1690" s="195"/>
      <c r="K1690" s="195"/>
      <c r="L1690" s="195"/>
      <c r="M1690" s="195"/>
      <c r="N1690" s="195"/>
      <c r="O1690" s="195"/>
      <c r="P1690" s="195"/>
      <c r="Q1690" s="195"/>
      <c r="R1690" s="195"/>
      <c r="S1690" s="195"/>
      <c r="T1690" s="195"/>
      <c r="U1690" s="195"/>
      <c r="V1690" s="196"/>
    </row>
    <row r="1691" spans="1:22" ht="12" x14ac:dyDescent="0.2">
      <c r="A1691" s="193" t="s">
        <v>57</v>
      </c>
      <c r="B1691" s="194"/>
      <c r="C1691" s="194"/>
      <c r="D1691" s="194"/>
      <c r="E1691" s="195"/>
      <c r="F1691" s="195"/>
      <c r="G1691" s="195"/>
      <c r="H1691" s="195"/>
      <c r="I1691" s="195"/>
      <c r="J1691" s="195"/>
      <c r="K1691" s="195"/>
      <c r="L1691" s="195"/>
      <c r="M1691" s="195"/>
      <c r="N1691" s="195"/>
      <c r="O1691" s="195"/>
      <c r="P1691" s="195"/>
      <c r="Q1691" s="195"/>
      <c r="R1691" s="195"/>
      <c r="S1691" s="195"/>
      <c r="T1691" s="195"/>
      <c r="U1691" s="195"/>
      <c r="V1691" s="196"/>
    </row>
    <row r="1692" spans="1:22" ht="12" x14ac:dyDescent="0.2">
      <c r="A1692" s="38"/>
      <c r="B1692" s="39"/>
      <c r="C1692" s="39"/>
      <c r="D1692" s="40"/>
      <c r="E1692" s="40"/>
      <c r="F1692" s="40"/>
      <c r="G1692" s="40"/>
      <c r="H1692" s="40"/>
      <c r="I1692" s="40"/>
      <c r="J1692" s="40"/>
      <c r="K1692" s="40"/>
      <c r="L1692" s="40"/>
      <c r="M1692" s="40"/>
      <c r="N1692" s="40"/>
      <c r="O1692" s="40"/>
      <c r="P1692" s="40"/>
      <c r="Q1692" s="40"/>
      <c r="R1692" s="40"/>
      <c r="S1692" s="40"/>
      <c r="T1692" s="27"/>
      <c r="U1692" s="27"/>
      <c r="V1692" s="28"/>
    </row>
    <row r="1693" spans="1:22" ht="12" x14ac:dyDescent="0.2">
      <c r="A1693" s="150" t="s">
        <v>58</v>
      </c>
      <c r="B1693" s="151"/>
      <c r="C1693" s="151"/>
      <c r="D1693" s="151"/>
      <c r="E1693" s="151"/>
      <c r="F1693" s="151"/>
      <c r="G1693" s="151"/>
      <c r="H1693" s="151"/>
      <c r="I1693" s="151"/>
      <c r="J1693" s="151"/>
      <c r="K1693" s="151"/>
      <c r="L1693" s="151"/>
      <c r="M1693" s="151"/>
      <c r="N1693" s="151"/>
      <c r="O1693" s="151"/>
      <c r="P1693" s="151"/>
      <c r="Q1693" s="151"/>
      <c r="R1693" s="151"/>
      <c r="S1693" s="151"/>
      <c r="T1693" s="151"/>
      <c r="U1693" s="151"/>
      <c r="V1693" s="197"/>
    </row>
    <row r="1694" spans="1:22" ht="12" x14ac:dyDescent="0.2">
      <c r="A1694" s="198" t="s">
        <v>59</v>
      </c>
      <c r="B1694" s="199"/>
      <c r="C1694" s="199" t="s">
        <v>60</v>
      </c>
      <c r="D1694" s="199"/>
      <c r="E1694" s="199"/>
      <c r="F1694" s="199"/>
      <c r="G1694" s="199"/>
      <c r="H1694" s="199"/>
      <c r="I1694" s="199"/>
      <c r="J1694" s="199"/>
      <c r="K1694" s="199"/>
      <c r="L1694" s="199"/>
      <c r="M1694" s="199"/>
      <c r="N1694" s="199"/>
      <c r="O1694" s="199"/>
      <c r="P1694" s="199"/>
      <c r="Q1694" s="199"/>
      <c r="R1694" s="199" t="s">
        <v>61</v>
      </c>
      <c r="S1694" s="199"/>
      <c r="T1694" s="200" t="s">
        <v>62</v>
      </c>
      <c r="U1694" s="200"/>
      <c r="V1694" s="201"/>
    </row>
    <row r="1695" spans="1:22" s="86" customFormat="1" ht="40.5" customHeight="1" x14ac:dyDescent="0.25">
      <c r="A1695" s="214" t="s">
        <v>260</v>
      </c>
      <c r="B1695" s="215"/>
      <c r="C1695" s="216" t="s">
        <v>259</v>
      </c>
      <c r="D1695" s="217"/>
      <c r="E1695" s="217"/>
      <c r="F1695" s="217"/>
      <c r="G1695" s="217"/>
      <c r="H1695" s="217"/>
      <c r="I1695" s="217"/>
      <c r="J1695" s="217"/>
      <c r="K1695" s="217"/>
      <c r="L1695" s="217"/>
      <c r="M1695" s="217"/>
      <c r="N1695" s="217"/>
      <c r="O1695" s="217"/>
      <c r="P1695" s="217"/>
      <c r="Q1695" s="217"/>
      <c r="R1695" s="217" t="s">
        <v>8</v>
      </c>
      <c r="S1695" s="217"/>
      <c r="T1695" s="218">
        <f>+'OFERTA ECONOMICA'!C121</f>
        <v>2</v>
      </c>
      <c r="U1695" s="218"/>
      <c r="V1695" s="219"/>
    </row>
    <row r="1696" spans="1:22" ht="12" x14ac:dyDescent="0.2">
      <c r="A1696" s="41"/>
      <c r="B1696" s="40"/>
      <c r="C1696" s="40"/>
      <c r="D1696" s="40"/>
      <c r="E1696" s="40"/>
      <c r="F1696" s="40"/>
      <c r="G1696" s="40"/>
      <c r="H1696" s="40"/>
      <c r="I1696" s="40"/>
      <c r="J1696" s="40"/>
      <c r="K1696" s="40"/>
      <c r="L1696" s="40"/>
      <c r="M1696" s="40"/>
      <c r="N1696" s="40"/>
      <c r="O1696" s="40"/>
      <c r="P1696" s="40"/>
      <c r="Q1696" s="40"/>
      <c r="R1696" s="40"/>
      <c r="S1696" s="40"/>
      <c r="T1696" s="27"/>
      <c r="U1696" s="27"/>
      <c r="V1696" s="28"/>
    </row>
    <row r="1697" spans="1:22" ht="12" x14ac:dyDescent="0.2">
      <c r="A1697" s="145" t="s">
        <v>64</v>
      </c>
      <c r="B1697" s="146"/>
      <c r="C1697" s="146"/>
      <c r="D1697" s="146"/>
      <c r="E1697" s="146"/>
      <c r="F1697" s="146"/>
      <c r="G1697" s="146"/>
      <c r="H1697" s="146"/>
      <c r="I1697" s="146"/>
      <c r="J1697" s="146"/>
      <c r="K1697" s="146"/>
      <c r="L1697" s="146"/>
      <c r="M1697" s="146"/>
      <c r="N1697" s="146"/>
      <c r="O1697" s="146"/>
      <c r="P1697" s="146"/>
      <c r="Q1697" s="146"/>
      <c r="R1697" s="146"/>
      <c r="S1697" s="146"/>
      <c r="T1697" s="146"/>
      <c r="U1697" s="146"/>
      <c r="V1697" s="147"/>
    </row>
    <row r="1698" spans="1:22" ht="12" x14ac:dyDescent="0.2">
      <c r="A1698" s="132" t="s">
        <v>60</v>
      </c>
      <c r="B1698" s="133"/>
      <c r="C1698" s="133"/>
      <c r="D1698" s="133"/>
      <c r="E1698" s="133"/>
      <c r="F1698" s="133"/>
      <c r="G1698" s="133"/>
      <c r="H1698" s="133" t="s">
        <v>65</v>
      </c>
      <c r="I1698" s="133"/>
      <c r="J1698" s="133"/>
      <c r="K1698" s="133" t="s">
        <v>66</v>
      </c>
      <c r="L1698" s="133"/>
      <c r="M1698" s="133"/>
      <c r="N1698" s="133"/>
      <c r="O1698" s="133" t="s">
        <v>67</v>
      </c>
      <c r="P1698" s="133"/>
      <c r="Q1698" s="133"/>
      <c r="R1698" s="133" t="s">
        <v>68</v>
      </c>
      <c r="S1698" s="133"/>
      <c r="T1698" s="134" t="s">
        <v>69</v>
      </c>
      <c r="U1698" s="134"/>
      <c r="V1698" s="135"/>
    </row>
    <row r="1699" spans="1:22" ht="12" x14ac:dyDescent="0.2">
      <c r="A1699" s="132"/>
      <c r="B1699" s="133"/>
      <c r="C1699" s="133"/>
      <c r="D1699" s="133"/>
      <c r="E1699" s="133"/>
      <c r="F1699" s="133"/>
      <c r="G1699" s="133"/>
      <c r="H1699" s="133"/>
      <c r="I1699" s="133"/>
      <c r="J1699" s="133"/>
      <c r="K1699" s="133"/>
      <c r="L1699" s="133"/>
      <c r="M1699" s="133"/>
      <c r="N1699" s="133"/>
      <c r="O1699" s="153"/>
      <c r="P1699" s="153"/>
      <c r="Q1699" s="153"/>
      <c r="R1699" s="133"/>
      <c r="S1699" s="133"/>
      <c r="T1699" s="134">
        <f>+O1699*0.9</f>
        <v>0</v>
      </c>
      <c r="U1699" s="134"/>
      <c r="V1699" s="135"/>
    </row>
    <row r="1700" spans="1:22" ht="12" x14ac:dyDescent="0.2">
      <c r="A1700" s="132" t="s">
        <v>70</v>
      </c>
      <c r="B1700" s="133"/>
      <c r="C1700" s="133"/>
      <c r="D1700" s="133"/>
      <c r="E1700" s="133"/>
      <c r="F1700" s="133"/>
      <c r="G1700" s="133"/>
      <c r="H1700" s="133"/>
      <c r="I1700" s="133"/>
      <c r="J1700" s="133"/>
      <c r="K1700" s="133"/>
      <c r="L1700" s="133"/>
      <c r="M1700" s="133"/>
      <c r="N1700" s="133"/>
      <c r="O1700" s="153"/>
      <c r="P1700" s="153"/>
      <c r="Q1700" s="153"/>
      <c r="R1700" s="209">
        <v>0.03</v>
      </c>
      <c r="S1700" s="210"/>
      <c r="T1700" s="134">
        <f>+R1700*T1722</f>
        <v>275.00999999999993</v>
      </c>
      <c r="U1700" s="134"/>
      <c r="V1700" s="135"/>
    </row>
    <row r="1701" spans="1:22" ht="12" x14ac:dyDescent="0.2">
      <c r="A1701" s="132"/>
      <c r="B1701" s="133"/>
      <c r="C1701" s="133"/>
      <c r="D1701" s="133"/>
      <c r="E1701" s="133"/>
      <c r="F1701" s="133"/>
      <c r="G1701" s="133"/>
      <c r="H1701" s="133"/>
      <c r="I1701" s="133"/>
      <c r="J1701" s="133"/>
      <c r="K1701" s="133"/>
      <c r="L1701" s="133"/>
      <c r="M1701" s="133"/>
      <c r="N1701" s="133"/>
      <c r="O1701" s="133"/>
      <c r="P1701" s="133"/>
      <c r="Q1701" s="133"/>
      <c r="R1701" s="133"/>
      <c r="S1701" s="133"/>
      <c r="T1701" s="134"/>
      <c r="U1701" s="134"/>
      <c r="V1701" s="135"/>
    </row>
    <row r="1702" spans="1:22" ht="12" x14ac:dyDescent="0.2">
      <c r="A1702" s="136" t="s">
        <v>71</v>
      </c>
      <c r="B1702" s="137"/>
      <c r="C1702" s="137"/>
      <c r="D1702" s="137"/>
      <c r="E1702" s="137"/>
      <c r="F1702" s="137"/>
      <c r="G1702" s="137"/>
      <c r="H1702" s="137"/>
      <c r="I1702" s="137"/>
      <c r="J1702" s="137"/>
      <c r="K1702" s="137"/>
      <c r="L1702" s="137"/>
      <c r="M1702" s="137"/>
      <c r="N1702" s="137"/>
      <c r="O1702" s="137"/>
      <c r="P1702" s="137"/>
      <c r="Q1702" s="137"/>
      <c r="R1702" s="137"/>
      <c r="S1702" s="137"/>
      <c r="T1702" s="134">
        <f>+T1700+T1699</f>
        <v>275.00999999999993</v>
      </c>
      <c r="U1702" s="134"/>
      <c r="V1702" s="135"/>
    </row>
    <row r="1703" spans="1:22" ht="12" x14ac:dyDescent="0.2">
      <c r="A1703" s="19"/>
      <c r="B1703" s="20"/>
      <c r="C1703" s="20"/>
      <c r="D1703" s="20"/>
      <c r="E1703" s="20"/>
      <c r="F1703" s="20"/>
      <c r="G1703" s="20"/>
      <c r="H1703" s="20"/>
      <c r="I1703" s="20"/>
      <c r="J1703" s="20"/>
      <c r="K1703" s="20"/>
      <c r="L1703" s="20"/>
      <c r="M1703" s="20"/>
      <c r="N1703" s="20"/>
      <c r="O1703" s="20"/>
      <c r="P1703" s="20"/>
      <c r="Q1703" s="20"/>
      <c r="R1703" s="20"/>
      <c r="S1703" s="21"/>
      <c r="T1703" s="22"/>
      <c r="U1703" s="22"/>
      <c r="V1703" s="23"/>
    </row>
    <row r="1704" spans="1:22" ht="12" x14ac:dyDescent="0.2">
      <c r="A1704" s="145" t="s">
        <v>72</v>
      </c>
      <c r="B1704" s="146"/>
      <c r="C1704" s="146"/>
      <c r="D1704" s="146"/>
      <c r="E1704" s="146"/>
      <c r="F1704" s="146"/>
      <c r="G1704" s="146"/>
      <c r="H1704" s="146"/>
      <c r="I1704" s="146"/>
      <c r="J1704" s="146"/>
      <c r="K1704" s="146"/>
      <c r="L1704" s="146"/>
      <c r="M1704" s="146"/>
      <c r="N1704" s="146"/>
      <c r="O1704" s="146"/>
      <c r="P1704" s="146"/>
      <c r="Q1704" s="146"/>
      <c r="R1704" s="146"/>
      <c r="S1704" s="146"/>
      <c r="T1704" s="146"/>
      <c r="U1704" s="146"/>
      <c r="V1704" s="147"/>
    </row>
    <row r="1705" spans="1:22" ht="12" x14ac:dyDescent="0.2">
      <c r="A1705" s="132" t="s">
        <v>60</v>
      </c>
      <c r="B1705" s="133"/>
      <c r="C1705" s="133"/>
      <c r="D1705" s="133"/>
      <c r="E1705" s="133"/>
      <c r="F1705" s="133"/>
      <c r="G1705" s="133"/>
      <c r="H1705" s="133"/>
      <c r="I1705" s="133"/>
      <c r="J1705" s="133"/>
      <c r="K1705" s="133"/>
      <c r="L1705" s="133"/>
      <c r="M1705" s="133" t="s">
        <v>61</v>
      </c>
      <c r="N1705" s="133"/>
      <c r="O1705" s="133" t="s">
        <v>62</v>
      </c>
      <c r="P1705" s="133"/>
      <c r="Q1705" s="133" t="s">
        <v>73</v>
      </c>
      <c r="R1705" s="133"/>
      <c r="S1705" s="133"/>
      <c r="T1705" s="134" t="s">
        <v>74</v>
      </c>
      <c r="U1705" s="134"/>
      <c r="V1705" s="135"/>
    </row>
    <row r="1706" spans="1:22" ht="12" customHeight="1" x14ac:dyDescent="0.2">
      <c r="A1706" s="150" t="s">
        <v>161</v>
      </c>
      <c r="B1706" s="151"/>
      <c r="C1706" s="151"/>
      <c r="D1706" s="151"/>
      <c r="E1706" s="151"/>
      <c r="F1706" s="151"/>
      <c r="G1706" s="151"/>
      <c r="H1706" s="151"/>
      <c r="I1706" s="151"/>
      <c r="J1706" s="151"/>
      <c r="K1706" s="151"/>
      <c r="L1706" s="152"/>
      <c r="M1706" s="208" t="s">
        <v>61</v>
      </c>
      <c r="N1706" s="152"/>
      <c r="O1706" s="208">
        <v>0.04</v>
      </c>
      <c r="P1706" s="152"/>
      <c r="Q1706" s="134">
        <v>48900</v>
      </c>
      <c r="R1706" s="134"/>
      <c r="S1706" s="134"/>
      <c r="T1706" s="134">
        <f>+Q1706*O1706</f>
        <v>1956</v>
      </c>
      <c r="U1706" s="134"/>
      <c r="V1706" s="135"/>
    </row>
    <row r="1707" spans="1:22" ht="12" customHeight="1" x14ac:dyDescent="0.2">
      <c r="A1707" s="150" t="s">
        <v>261</v>
      </c>
      <c r="B1707" s="151"/>
      <c r="C1707" s="151"/>
      <c r="D1707" s="151"/>
      <c r="E1707" s="151"/>
      <c r="F1707" s="151"/>
      <c r="G1707" s="151"/>
      <c r="H1707" s="151"/>
      <c r="I1707" s="151"/>
      <c r="J1707" s="151"/>
      <c r="K1707" s="151"/>
      <c r="L1707" s="152"/>
      <c r="M1707" s="208" t="s">
        <v>61</v>
      </c>
      <c r="N1707" s="152"/>
      <c r="O1707" s="208">
        <v>1</v>
      </c>
      <c r="P1707" s="152"/>
      <c r="Q1707" s="134">
        <v>6412.19</v>
      </c>
      <c r="R1707" s="134"/>
      <c r="S1707" s="134"/>
      <c r="T1707" s="134">
        <f t="shared" ref="T1707:T1710" si="5">+Q1707*O1707</f>
        <v>6412.19</v>
      </c>
      <c r="U1707" s="134"/>
      <c r="V1707" s="135"/>
    </row>
    <row r="1708" spans="1:22" ht="12" customHeight="1" x14ac:dyDescent="0.2">
      <c r="A1708" s="150" t="s">
        <v>262</v>
      </c>
      <c r="B1708" s="151"/>
      <c r="C1708" s="151"/>
      <c r="D1708" s="151"/>
      <c r="E1708" s="151"/>
      <c r="F1708" s="151"/>
      <c r="G1708" s="151"/>
      <c r="H1708" s="151"/>
      <c r="I1708" s="151"/>
      <c r="J1708" s="151"/>
      <c r="K1708" s="151"/>
      <c r="L1708" s="152"/>
      <c r="M1708" s="208" t="s">
        <v>61</v>
      </c>
      <c r="N1708" s="152"/>
      <c r="O1708" s="208">
        <v>7.0000000000000007E-2</v>
      </c>
      <c r="P1708" s="152"/>
      <c r="Q1708" s="134">
        <v>47900</v>
      </c>
      <c r="R1708" s="134"/>
      <c r="S1708" s="134"/>
      <c r="T1708" s="134">
        <f t="shared" si="5"/>
        <v>3353.0000000000005</v>
      </c>
      <c r="U1708" s="134"/>
      <c r="V1708" s="135"/>
    </row>
    <row r="1709" spans="1:22" ht="12" customHeight="1" x14ac:dyDescent="0.2">
      <c r="A1709" s="150" t="s">
        <v>264</v>
      </c>
      <c r="B1709" s="151"/>
      <c r="C1709" s="151"/>
      <c r="D1709" s="151"/>
      <c r="E1709" s="151"/>
      <c r="F1709" s="151"/>
      <c r="G1709" s="151"/>
      <c r="H1709" s="151"/>
      <c r="I1709" s="151"/>
      <c r="J1709" s="151"/>
      <c r="K1709" s="151"/>
      <c r="L1709" s="152"/>
      <c r="M1709" s="208" t="s">
        <v>61</v>
      </c>
      <c r="N1709" s="152"/>
      <c r="O1709" s="208">
        <v>0.16</v>
      </c>
      <c r="P1709" s="152"/>
      <c r="Q1709" s="134">
        <v>41090</v>
      </c>
      <c r="R1709" s="134"/>
      <c r="S1709" s="134"/>
      <c r="T1709" s="134">
        <f t="shared" ref="T1709" si="6">+Q1709*O1709</f>
        <v>6574.4000000000005</v>
      </c>
      <c r="U1709" s="134"/>
      <c r="V1709" s="135"/>
    </row>
    <row r="1710" spans="1:22" ht="12" customHeight="1" x14ac:dyDescent="0.2">
      <c r="A1710" s="150" t="s">
        <v>263</v>
      </c>
      <c r="B1710" s="151"/>
      <c r="C1710" s="151"/>
      <c r="D1710" s="151"/>
      <c r="E1710" s="151"/>
      <c r="F1710" s="151"/>
      <c r="G1710" s="151"/>
      <c r="H1710" s="151"/>
      <c r="I1710" s="151"/>
      <c r="J1710" s="151"/>
      <c r="K1710" s="151"/>
      <c r="L1710" s="152"/>
      <c r="M1710" s="208" t="s">
        <v>8</v>
      </c>
      <c r="N1710" s="152"/>
      <c r="O1710" s="208">
        <v>1.05</v>
      </c>
      <c r="P1710" s="152"/>
      <c r="Q1710" s="134">
        <v>80653</v>
      </c>
      <c r="R1710" s="134"/>
      <c r="S1710" s="134"/>
      <c r="T1710" s="134">
        <f t="shared" si="5"/>
        <v>84685.650000000009</v>
      </c>
      <c r="U1710" s="134"/>
      <c r="V1710" s="135"/>
    </row>
    <row r="1711" spans="1:22" ht="12" x14ac:dyDescent="0.2">
      <c r="A1711" s="136" t="s">
        <v>71</v>
      </c>
      <c r="B1711" s="137"/>
      <c r="C1711" s="137"/>
      <c r="D1711" s="137"/>
      <c r="E1711" s="137"/>
      <c r="F1711" s="137"/>
      <c r="G1711" s="137"/>
      <c r="H1711" s="137"/>
      <c r="I1711" s="137"/>
      <c r="J1711" s="137"/>
      <c r="K1711" s="137"/>
      <c r="L1711" s="137"/>
      <c r="M1711" s="137"/>
      <c r="N1711" s="137"/>
      <c r="O1711" s="137"/>
      <c r="P1711" s="137"/>
      <c r="Q1711" s="137"/>
      <c r="R1711" s="137"/>
      <c r="S1711" s="137"/>
      <c r="T1711" s="134">
        <f>+SUM(T1706:V1710)</f>
        <v>102981.24</v>
      </c>
      <c r="U1711" s="134"/>
      <c r="V1711" s="135"/>
    </row>
    <row r="1712" spans="1:22" ht="12" x14ac:dyDescent="0.2">
      <c r="A1712" s="19"/>
      <c r="B1712" s="20"/>
      <c r="C1712" s="20"/>
      <c r="D1712" s="20"/>
      <c r="E1712" s="20"/>
      <c r="F1712" s="20"/>
      <c r="G1712" s="20"/>
      <c r="H1712" s="20"/>
      <c r="I1712" s="20"/>
      <c r="J1712" s="20"/>
      <c r="K1712" s="20"/>
      <c r="L1712" s="20"/>
      <c r="M1712" s="20"/>
      <c r="N1712" s="20"/>
      <c r="O1712" s="20"/>
      <c r="P1712" s="20"/>
      <c r="Q1712" s="20"/>
      <c r="R1712" s="20"/>
      <c r="S1712" s="21"/>
      <c r="T1712" s="22"/>
      <c r="U1712" s="22"/>
      <c r="V1712" s="23"/>
    </row>
    <row r="1713" spans="1:22" ht="12" x14ac:dyDescent="0.2">
      <c r="A1713" s="145" t="s">
        <v>75</v>
      </c>
      <c r="B1713" s="146"/>
      <c r="C1713" s="146"/>
      <c r="D1713" s="146"/>
      <c r="E1713" s="146"/>
      <c r="F1713" s="146"/>
      <c r="G1713" s="146"/>
      <c r="H1713" s="146"/>
      <c r="I1713" s="146"/>
      <c r="J1713" s="146"/>
      <c r="K1713" s="146"/>
      <c r="L1713" s="146"/>
      <c r="M1713" s="146"/>
      <c r="N1713" s="146"/>
      <c r="O1713" s="146"/>
      <c r="P1713" s="146"/>
      <c r="Q1713" s="146"/>
      <c r="R1713" s="146"/>
      <c r="S1713" s="146"/>
      <c r="T1713" s="146"/>
      <c r="U1713" s="146"/>
      <c r="V1713" s="147"/>
    </row>
    <row r="1714" spans="1:22" ht="12" x14ac:dyDescent="0.2">
      <c r="A1714" s="132" t="s">
        <v>76</v>
      </c>
      <c r="B1714" s="133"/>
      <c r="C1714" s="133"/>
      <c r="D1714" s="133"/>
      <c r="E1714" s="133"/>
      <c r="F1714" s="133"/>
      <c r="G1714" s="133"/>
      <c r="H1714" s="133"/>
      <c r="I1714" s="133"/>
      <c r="J1714" s="133"/>
      <c r="K1714" s="133" t="s">
        <v>77</v>
      </c>
      <c r="L1714" s="133"/>
      <c r="M1714" s="133" t="s">
        <v>78</v>
      </c>
      <c r="N1714" s="133"/>
      <c r="O1714" s="133" t="s">
        <v>79</v>
      </c>
      <c r="P1714" s="133"/>
      <c r="Q1714" s="133"/>
      <c r="R1714" s="133" t="s">
        <v>80</v>
      </c>
      <c r="S1714" s="133"/>
      <c r="T1714" s="134" t="s">
        <v>69</v>
      </c>
      <c r="U1714" s="134"/>
      <c r="V1714" s="135"/>
    </row>
    <row r="1715" spans="1:22" ht="12" x14ac:dyDescent="0.2">
      <c r="A1715" s="132"/>
      <c r="B1715" s="133"/>
      <c r="C1715" s="133"/>
      <c r="D1715" s="133"/>
      <c r="E1715" s="133"/>
      <c r="F1715" s="133"/>
      <c r="G1715" s="133"/>
      <c r="H1715" s="133"/>
      <c r="I1715" s="133"/>
      <c r="J1715" s="133"/>
      <c r="K1715" s="133"/>
      <c r="L1715" s="133"/>
      <c r="M1715" s="133"/>
      <c r="N1715" s="133"/>
      <c r="O1715" s="133"/>
      <c r="P1715" s="133"/>
      <c r="Q1715" s="133"/>
      <c r="R1715" s="133"/>
      <c r="S1715" s="133"/>
      <c r="T1715" s="134"/>
      <c r="U1715" s="134"/>
      <c r="V1715" s="135"/>
    </row>
    <row r="1716" spans="1:22" ht="12" x14ac:dyDescent="0.2">
      <c r="A1716" s="132"/>
      <c r="B1716" s="133"/>
      <c r="C1716" s="133"/>
      <c r="D1716" s="133"/>
      <c r="E1716" s="133"/>
      <c r="F1716" s="133"/>
      <c r="G1716" s="133"/>
      <c r="H1716" s="133"/>
      <c r="I1716" s="133"/>
      <c r="J1716" s="133"/>
      <c r="K1716" s="133"/>
      <c r="L1716" s="133"/>
      <c r="M1716" s="133"/>
      <c r="N1716" s="133"/>
      <c r="O1716" s="133"/>
      <c r="P1716" s="133"/>
      <c r="Q1716" s="133"/>
      <c r="R1716" s="133"/>
      <c r="S1716" s="133"/>
      <c r="T1716" s="134"/>
      <c r="U1716" s="134"/>
      <c r="V1716" s="135"/>
    </row>
    <row r="1717" spans="1:22" ht="12" x14ac:dyDescent="0.2">
      <c r="A1717" s="132"/>
      <c r="B1717" s="133"/>
      <c r="C1717" s="133"/>
      <c r="D1717" s="133"/>
      <c r="E1717" s="133"/>
      <c r="F1717" s="133"/>
      <c r="G1717" s="133"/>
      <c r="H1717" s="133"/>
      <c r="I1717" s="133"/>
      <c r="J1717" s="133"/>
      <c r="K1717" s="133"/>
      <c r="L1717" s="133"/>
      <c r="M1717" s="133"/>
      <c r="N1717" s="133"/>
      <c r="O1717" s="133"/>
      <c r="P1717" s="133"/>
      <c r="Q1717" s="133"/>
      <c r="R1717" s="133"/>
      <c r="S1717" s="133"/>
      <c r="T1717" s="134"/>
      <c r="U1717" s="134"/>
      <c r="V1717" s="135"/>
    </row>
    <row r="1718" spans="1:22" ht="12" x14ac:dyDescent="0.2">
      <c r="A1718" s="136" t="s">
        <v>71</v>
      </c>
      <c r="B1718" s="137"/>
      <c r="C1718" s="137"/>
      <c r="D1718" s="137"/>
      <c r="E1718" s="137"/>
      <c r="F1718" s="137"/>
      <c r="G1718" s="137"/>
      <c r="H1718" s="137"/>
      <c r="I1718" s="137"/>
      <c r="J1718" s="137"/>
      <c r="K1718" s="137"/>
      <c r="L1718" s="137"/>
      <c r="M1718" s="137"/>
      <c r="N1718" s="137"/>
      <c r="O1718" s="137"/>
      <c r="P1718" s="137"/>
      <c r="Q1718" s="137"/>
      <c r="R1718" s="137"/>
      <c r="S1718" s="137"/>
      <c r="T1718" s="134"/>
      <c r="U1718" s="134"/>
      <c r="V1718" s="135"/>
    </row>
    <row r="1719" spans="1:22" ht="12" x14ac:dyDescent="0.2">
      <c r="A1719" s="19"/>
      <c r="B1719" s="20"/>
      <c r="C1719" s="20"/>
      <c r="D1719" s="20"/>
      <c r="E1719" s="20"/>
      <c r="F1719" s="20"/>
      <c r="G1719" s="20"/>
      <c r="H1719" s="20"/>
      <c r="I1719" s="20"/>
      <c r="J1719" s="20"/>
      <c r="K1719" s="20"/>
      <c r="L1719" s="20"/>
      <c r="M1719" s="20"/>
      <c r="N1719" s="20"/>
      <c r="O1719" s="20"/>
      <c r="P1719" s="20"/>
      <c r="Q1719" s="20"/>
      <c r="R1719" s="20"/>
      <c r="S1719" s="21"/>
      <c r="T1719" s="22"/>
      <c r="U1719" s="22"/>
      <c r="V1719" s="23"/>
    </row>
    <row r="1720" spans="1:22" ht="12" x14ac:dyDescent="0.2">
      <c r="A1720" s="145" t="s">
        <v>81</v>
      </c>
      <c r="B1720" s="146"/>
      <c r="C1720" s="146"/>
      <c r="D1720" s="146"/>
      <c r="E1720" s="146"/>
      <c r="F1720" s="146"/>
      <c r="G1720" s="146"/>
      <c r="H1720" s="146"/>
      <c r="I1720" s="146"/>
      <c r="J1720" s="146"/>
      <c r="K1720" s="146"/>
      <c r="L1720" s="146"/>
      <c r="M1720" s="146"/>
      <c r="N1720" s="146"/>
      <c r="O1720" s="146"/>
      <c r="P1720" s="146"/>
      <c r="Q1720" s="146"/>
      <c r="R1720" s="146"/>
      <c r="S1720" s="146"/>
      <c r="T1720" s="146"/>
      <c r="U1720" s="146"/>
      <c r="V1720" s="147"/>
    </row>
    <row r="1721" spans="1:22" ht="12" x14ac:dyDescent="0.2">
      <c r="A1721" s="132" t="s">
        <v>82</v>
      </c>
      <c r="B1721" s="133"/>
      <c r="C1721" s="133"/>
      <c r="D1721" s="133"/>
      <c r="E1721" s="133"/>
      <c r="F1721" s="133"/>
      <c r="G1721" s="133"/>
      <c r="H1721" s="133"/>
      <c r="I1721" s="133"/>
      <c r="J1721" s="133" t="s">
        <v>83</v>
      </c>
      <c r="K1721" s="133"/>
      <c r="L1721" s="133" t="s">
        <v>84</v>
      </c>
      <c r="M1721" s="133"/>
      <c r="N1721" s="133" t="s">
        <v>85</v>
      </c>
      <c r="O1721" s="133"/>
      <c r="P1721" s="133"/>
      <c r="Q1721" s="133" t="s">
        <v>68</v>
      </c>
      <c r="R1721" s="133"/>
      <c r="S1721" s="133"/>
      <c r="T1721" s="134" t="s">
        <v>69</v>
      </c>
      <c r="U1721" s="134"/>
      <c r="V1721" s="135"/>
    </row>
    <row r="1722" spans="1:22" ht="12" x14ac:dyDescent="0.2">
      <c r="A1722" s="132" t="s">
        <v>171</v>
      </c>
      <c r="B1722" s="133"/>
      <c r="C1722" s="133"/>
      <c r="D1722" s="133"/>
      <c r="E1722" s="133"/>
      <c r="F1722" s="133"/>
      <c r="G1722" s="133"/>
      <c r="H1722" s="133"/>
      <c r="I1722" s="133"/>
      <c r="J1722" s="148">
        <f>+J813</f>
        <v>201949.66128765763</v>
      </c>
      <c r="K1722" s="133"/>
      <c r="L1722" s="149">
        <v>1.8157000000000001</v>
      </c>
      <c r="M1722" s="149"/>
      <c r="N1722" s="134">
        <f>+(J1722*L1722)/8</f>
        <v>45834.999999999993</v>
      </c>
      <c r="O1722" s="134"/>
      <c r="P1722" s="134"/>
      <c r="Q1722" s="133">
        <v>0.2</v>
      </c>
      <c r="R1722" s="133"/>
      <c r="S1722" s="133"/>
      <c r="T1722" s="134">
        <f>+Q1722*N1722</f>
        <v>9166.9999999999982</v>
      </c>
      <c r="U1722" s="134"/>
      <c r="V1722" s="135"/>
    </row>
    <row r="1723" spans="1:22" ht="12" x14ac:dyDescent="0.2">
      <c r="A1723" s="132"/>
      <c r="B1723" s="133"/>
      <c r="C1723" s="133"/>
      <c r="D1723" s="133"/>
      <c r="E1723" s="133"/>
      <c r="F1723" s="133"/>
      <c r="G1723" s="133"/>
      <c r="H1723" s="133"/>
      <c r="I1723" s="133"/>
      <c r="J1723" s="133"/>
      <c r="K1723" s="133"/>
      <c r="L1723" s="133"/>
      <c r="M1723" s="133"/>
      <c r="N1723" s="134"/>
      <c r="O1723" s="134"/>
      <c r="P1723" s="134"/>
      <c r="Q1723" s="133"/>
      <c r="R1723" s="133"/>
      <c r="S1723" s="133"/>
      <c r="T1723" s="134"/>
      <c r="U1723" s="134"/>
      <c r="V1723" s="135"/>
    </row>
    <row r="1724" spans="1:22" ht="12" x14ac:dyDescent="0.2">
      <c r="A1724" s="132"/>
      <c r="B1724" s="133"/>
      <c r="C1724" s="133"/>
      <c r="D1724" s="133"/>
      <c r="E1724" s="133"/>
      <c r="F1724" s="133"/>
      <c r="G1724" s="133"/>
      <c r="H1724" s="133"/>
      <c r="I1724" s="133"/>
      <c r="J1724" s="133"/>
      <c r="K1724" s="133"/>
      <c r="L1724" s="133"/>
      <c r="M1724" s="133"/>
      <c r="N1724" s="133"/>
      <c r="O1724" s="133"/>
      <c r="P1724" s="133"/>
      <c r="Q1724" s="133"/>
      <c r="R1724" s="133"/>
      <c r="S1724" s="133"/>
      <c r="T1724" s="134"/>
      <c r="U1724" s="134"/>
      <c r="V1724" s="135"/>
    </row>
    <row r="1725" spans="1:22" ht="12" x14ac:dyDescent="0.2">
      <c r="A1725" s="136" t="s">
        <v>71</v>
      </c>
      <c r="B1725" s="137"/>
      <c r="C1725" s="137"/>
      <c r="D1725" s="137"/>
      <c r="E1725" s="137"/>
      <c r="F1725" s="137"/>
      <c r="G1725" s="137"/>
      <c r="H1725" s="137"/>
      <c r="I1725" s="137"/>
      <c r="J1725" s="137"/>
      <c r="K1725" s="137"/>
      <c r="L1725" s="137"/>
      <c r="M1725" s="137"/>
      <c r="N1725" s="137"/>
      <c r="O1725" s="137"/>
      <c r="P1725" s="137"/>
      <c r="Q1725" s="137"/>
      <c r="R1725" s="137"/>
      <c r="S1725" s="137"/>
      <c r="T1725" s="134">
        <f>+T1722</f>
        <v>9166.9999999999982</v>
      </c>
      <c r="U1725" s="134"/>
      <c r="V1725" s="135"/>
    </row>
    <row r="1726" spans="1:22" ht="12" x14ac:dyDescent="0.2">
      <c r="A1726" s="136" t="s">
        <v>15</v>
      </c>
      <c r="B1726" s="137"/>
      <c r="C1726" s="137"/>
      <c r="D1726" s="137"/>
      <c r="E1726" s="137"/>
      <c r="F1726" s="137"/>
      <c r="G1726" s="137"/>
      <c r="H1726" s="137"/>
      <c r="I1726" s="137"/>
      <c r="J1726" s="137"/>
      <c r="K1726" s="137"/>
      <c r="L1726" s="137"/>
      <c r="M1726" s="137"/>
      <c r="N1726" s="137"/>
      <c r="O1726" s="137"/>
      <c r="P1726" s="137"/>
      <c r="Q1726" s="137"/>
      <c r="R1726" s="137"/>
      <c r="S1726" s="137"/>
      <c r="T1726" s="134">
        <f>ROUND(T1725+T1718+T1711+T1702,0)</f>
        <v>112423</v>
      </c>
      <c r="U1726" s="134"/>
      <c r="V1726" s="135"/>
    </row>
    <row r="1727" spans="1:22" ht="12" x14ac:dyDescent="0.2">
      <c r="A1727" s="44" t="s">
        <v>87</v>
      </c>
      <c r="B1727" s="45">
        <f>+'[1]CARGA PRESTACIONAL'!$E$40</f>
        <v>0.29949999999999999</v>
      </c>
      <c r="C1727" s="46"/>
      <c r="D1727" s="47"/>
      <c r="E1727" s="48"/>
      <c r="F1727" s="46"/>
      <c r="G1727" s="46"/>
      <c r="H1727" s="46"/>
      <c r="I1727" s="46"/>
      <c r="J1727" s="46"/>
      <c r="K1727" s="46"/>
      <c r="L1727" s="46"/>
      <c r="M1727" s="47"/>
      <c r="N1727" s="18"/>
      <c r="O1727" s="18"/>
      <c r="P1727" s="18"/>
      <c r="Q1727" s="18"/>
      <c r="R1727" s="18"/>
      <c r="S1727" s="18" t="s">
        <v>19</v>
      </c>
      <c r="T1727" s="134">
        <f>+T1726*B1727</f>
        <v>33670.688499999997</v>
      </c>
      <c r="U1727" s="134"/>
      <c r="V1727" s="135"/>
    </row>
    <row r="1728" spans="1:22" ht="12" x14ac:dyDescent="0.2">
      <c r="A1728" s="138" t="s">
        <v>88</v>
      </c>
      <c r="B1728" s="139"/>
      <c r="C1728" s="139"/>
      <c r="D1728" s="139"/>
      <c r="E1728" s="139"/>
      <c r="F1728" s="139"/>
      <c r="G1728" s="139"/>
      <c r="H1728" s="139"/>
      <c r="I1728" s="139"/>
      <c r="J1728" s="139"/>
      <c r="K1728" s="139"/>
      <c r="L1728" s="139"/>
      <c r="M1728" s="139"/>
      <c r="N1728" s="139"/>
      <c r="O1728" s="139"/>
      <c r="P1728" s="139"/>
      <c r="Q1728" s="139"/>
      <c r="R1728" s="139"/>
      <c r="S1728" s="139"/>
      <c r="T1728" s="140">
        <f>+T1727+T1726</f>
        <v>146093.68849999999</v>
      </c>
      <c r="U1728" s="140"/>
      <c r="V1728" s="141"/>
    </row>
    <row r="1729" spans="1:22" ht="12" x14ac:dyDescent="0.2">
      <c r="A1729" s="138" t="s">
        <v>89</v>
      </c>
      <c r="B1729" s="139"/>
      <c r="C1729" s="139"/>
      <c r="D1729" s="139"/>
      <c r="E1729" s="139"/>
      <c r="F1729" s="139"/>
      <c r="G1729" s="139"/>
      <c r="H1729" s="139"/>
      <c r="I1729" s="139"/>
      <c r="J1729" s="139"/>
      <c r="K1729" s="139"/>
      <c r="L1729" s="139"/>
      <c r="M1729" s="139"/>
      <c r="N1729" s="139"/>
      <c r="O1729" s="139"/>
      <c r="P1729" s="139"/>
      <c r="Q1729" s="139"/>
      <c r="R1729" s="139"/>
      <c r="S1729" s="139"/>
      <c r="T1729" s="140">
        <f>ROUND(T1728*T1696,0)</f>
        <v>0</v>
      </c>
      <c r="U1729" s="140"/>
      <c r="V1729" s="141"/>
    </row>
    <row r="1730" spans="1:22" ht="12" x14ac:dyDescent="0.2">
      <c r="A1730" s="49"/>
      <c r="B1730" s="29"/>
      <c r="C1730" s="29"/>
      <c r="D1730" s="29"/>
      <c r="E1730" s="29"/>
      <c r="F1730" s="29"/>
      <c r="G1730" s="29"/>
      <c r="H1730" s="29"/>
      <c r="I1730" s="29"/>
      <c r="J1730" s="29"/>
      <c r="K1730" s="29"/>
      <c r="L1730" s="29"/>
      <c r="M1730" s="29"/>
      <c r="N1730" s="29"/>
      <c r="O1730" s="29"/>
      <c r="P1730" s="29"/>
      <c r="Q1730" s="29"/>
      <c r="R1730" s="29"/>
      <c r="S1730" s="29"/>
      <c r="T1730" s="50"/>
      <c r="U1730" s="50"/>
      <c r="V1730" s="51"/>
    </row>
    <row r="1731" spans="1:22" s="34" customFormat="1" ht="43.5" customHeight="1" x14ac:dyDescent="0.25">
      <c r="A1731" s="142" t="s">
        <v>121</v>
      </c>
      <c r="B1731" s="143"/>
      <c r="C1731" s="143"/>
      <c r="D1731" s="143"/>
      <c r="E1731" s="143"/>
      <c r="F1731" s="143"/>
      <c r="G1731" s="143"/>
      <c r="H1731" s="143"/>
      <c r="I1731" s="143"/>
      <c r="J1731" s="143"/>
      <c r="K1731" s="143"/>
      <c r="L1731" s="143"/>
      <c r="M1731" s="143"/>
      <c r="N1731" s="143"/>
      <c r="O1731" s="143"/>
      <c r="P1731" s="143"/>
      <c r="Q1731" s="143"/>
      <c r="R1731" s="143"/>
      <c r="S1731" s="143"/>
      <c r="T1731" s="143"/>
      <c r="U1731" s="143"/>
      <c r="V1731" s="144"/>
    </row>
    <row r="1732" spans="1:22" s="34" customFormat="1" x14ac:dyDescent="0.25">
      <c r="A1732" s="24"/>
      <c r="B1732" s="25"/>
      <c r="C1732" s="25"/>
      <c r="D1732" s="25"/>
      <c r="E1732" s="25"/>
      <c r="F1732" s="25"/>
      <c r="G1732" s="25"/>
      <c r="H1732" s="25"/>
      <c r="I1732" s="25"/>
      <c r="J1732" s="25"/>
      <c r="K1732" s="25"/>
      <c r="L1732" s="25"/>
      <c r="M1732" s="25"/>
      <c r="N1732" s="25"/>
      <c r="O1732" s="25"/>
      <c r="P1732" s="25"/>
      <c r="Q1732" s="25"/>
      <c r="R1732" s="25"/>
      <c r="S1732" s="26"/>
      <c r="T1732" s="27"/>
      <c r="U1732" s="27"/>
      <c r="V1732" s="28"/>
    </row>
    <row r="1733" spans="1:22" s="34" customFormat="1" ht="46.5" customHeight="1" x14ac:dyDescent="0.25">
      <c r="A1733" s="24"/>
      <c r="B1733" s="25"/>
      <c r="C1733" s="25"/>
      <c r="D1733" s="29"/>
      <c r="E1733" s="30" t="s">
        <v>90</v>
      </c>
      <c r="F1733" s="54"/>
      <c r="G1733" s="54"/>
      <c r="H1733" s="54"/>
      <c r="I1733" s="54"/>
      <c r="J1733" s="54"/>
      <c r="K1733" s="54"/>
      <c r="L1733" s="54"/>
      <c r="M1733" s="55"/>
      <c r="N1733" s="25"/>
      <c r="O1733" s="25"/>
      <c r="P1733" s="25"/>
      <c r="Q1733" s="25"/>
      <c r="R1733" s="25"/>
      <c r="S1733" s="26"/>
      <c r="T1733" s="27"/>
      <c r="U1733" s="27"/>
      <c r="V1733" s="28"/>
    </row>
    <row r="1734" spans="1:22" s="34" customFormat="1" x14ac:dyDescent="0.25">
      <c r="A1734" s="24"/>
      <c r="B1734" s="25"/>
      <c r="C1734" s="25"/>
      <c r="D1734" s="25"/>
      <c r="E1734" s="131" t="s">
        <v>105</v>
      </c>
      <c r="F1734" s="131"/>
      <c r="G1734" s="131"/>
      <c r="H1734" s="131"/>
      <c r="I1734" s="131"/>
      <c r="J1734" s="131"/>
      <c r="K1734" s="131"/>
      <c r="L1734" s="131"/>
      <c r="M1734" s="131"/>
      <c r="N1734" s="57"/>
      <c r="O1734" s="57"/>
      <c r="P1734" s="25"/>
      <c r="Q1734" s="25"/>
      <c r="R1734" s="25"/>
      <c r="S1734" s="26"/>
      <c r="T1734" s="27"/>
      <c r="U1734" s="27"/>
      <c r="V1734" s="28"/>
    </row>
    <row r="1735" spans="1:22" ht="12" x14ac:dyDescent="0.2">
      <c r="A1735" s="24"/>
      <c r="B1735" s="25"/>
      <c r="C1735" s="25"/>
      <c r="D1735" s="25"/>
      <c r="E1735" s="131"/>
      <c r="F1735" s="131"/>
      <c r="G1735" s="131"/>
      <c r="H1735" s="131"/>
      <c r="I1735" s="131"/>
      <c r="J1735" s="131"/>
      <c r="K1735" s="131"/>
      <c r="L1735" s="131"/>
      <c r="M1735" s="131"/>
      <c r="N1735" s="57"/>
      <c r="O1735" s="57"/>
      <c r="P1735" s="25"/>
      <c r="Q1735" s="25"/>
      <c r="R1735" s="25"/>
      <c r="S1735" s="26"/>
      <c r="T1735" s="27"/>
      <c r="U1735" s="27"/>
      <c r="V1735" s="28"/>
    </row>
    <row r="1736" spans="1:22" ht="12.75" thickBot="1" x14ac:dyDescent="0.25">
      <c r="A1736" s="58"/>
      <c r="B1736" s="59"/>
      <c r="C1736" s="59"/>
      <c r="D1736" s="59"/>
      <c r="E1736" s="59"/>
      <c r="F1736" s="60"/>
      <c r="G1736" s="60"/>
      <c r="H1736" s="60"/>
      <c r="I1736" s="60"/>
      <c r="J1736" s="60"/>
      <c r="K1736" s="60"/>
      <c r="L1736" s="59"/>
      <c r="M1736" s="59"/>
      <c r="N1736" s="59"/>
      <c r="O1736" s="59"/>
      <c r="P1736" s="59"/>
      <c r="Q1736" s="59"/>
      <c r="R1736" s="59"/>
      <c r="S1736" s="59"/>
      <c r="T1736" s="61"/>
      <c r="U1736" s="61"/>
      <c r="V1736" s="62"/>
    </row>
    <row r="1737" spans="1:22" ht="14.25" thickBot="1" x14ac:dyDescent="0.3"/>
    <row r="1738" spans="1:22" ht="12" x14ac:dyDescent="0.2">
      <c r="A1738" s="154"/>
      <c r="B1738" s="155"/>
      <c r="C1738" s="155"/>
      <c r="D1738" s="156"/>
      <c r="E1738" s="163" t="s">
        <v>92</v>
      </c>
      <c r="F1738" s="164"/>
      <c r="G1738" s="164"/>
      <c r="H1738" s="164"/>
      <c r="I1738" s="164"/>
      <c r="J1738" s="164"/>
      <c r="K1738" s="164"/>
      <c r="L1738" s="164"/>
      <c r="M1738" s="164"/>
      <c r="N1738" s="164"/>
      <c r="O1738" s="164"/>
      <c r="P1738" s="164"/>
      <c r="Q1738" s="164"/>
      <c r="R1738" s="164"/>
      <c r="S1738" s="165"/>
      <c r="T1738" s="169" t="s">
        <v>47</v>
      </c>
      <c r="U1738" s="170"/>
      <c r="V1738" s="171"/>
    </row>
    <row r="1739" spans="1:22" ht="27.75" customHeight="1" thickBot="1" x14ac:dyDescent="0.25">
      <c r="A1739" s="157"/>
      <c r="B1739" s="158"/>
      <c r="C1739" s="158"/>
      <c r="D1739" s="159"/>
      <c r="E1739" s="166"/>
      <c r="F1739" s="167"/>
      <c r="G1739" s="167"/>
      <c r="H1739" s="167"/>
      <c r="I1739" s="167"/>
      <c r="J1739" s="167"/>
      <c r="K1739" s="167"/>
      <c r="L1739" s="167"/>
      <c r="M1739" s="167"/>
      <c r="N1739" s="167"/>
      <c r="O1739" s="167"/>
      <c r="P1739" s="167"/>
      <c r="Q1739" s="167"/>
      <c r="R1739" s="167"/>
      <c r="S1739" s="168"/>
      <c r="T1739" s="172"/>
      <c r="U1739" s="173"/>
      <c r="V1739" s="174"/>
    </row>
    <row r="1740" spans="1:22" ht="12.75" thickBot="1" x14ac:dyDescent="0.25">
      <c r="A1740" s="157"/>
      <c r="B1740" s="158"/>
      <c r="C1740" s="158"/>
      <c r="D1740" s="159"/>
      <c r="E1740" s="175"/>
      <c r="F1740" s="176"/>
      <c r="G1740" s="176"/>
      <c r="H1740" s="176"/>
      <c r="I1740" s="176"/>
      <c r="J1740" s="176"/>
      <c r="K1740" s="176"/>
      <c r="L1740" s="176"/>
      <c r="M1740" s="176"/>
      <c r="N1740" s="176"/>
      <c r="O1740" s="176"/>
      <c r="P1740" s="176"/>
      <c r="Q1740" s="176"/>
      <c r="R1740" s="176"/>
      <c r="S1740" s="176"/>
      <c r="T1740" s="176"/>
      <c r="U1740" s="176"/>
      <c r="V1740" s="177"/>
    </row>
    <row r="1741" spans="1:22" ht="12.75" thickBot="1" x14ac:dyDescent="0.25">
      <c r="A1741" s="157"/>
      <c r="B1741" s="158"/>
      <c r="C1741" s="158"/>
      <c r="D1741" s="159"/>
      <c r="E1741" s="178" t="s">
        <v>48</v>
      </c>
      <c r="F1741" s="179"/>
      <c r="G1741" s="179"/>
      <c r="H1741" s="179"/>
      <c r="I1741" s="179"/>
      <c r="J1741" s="179"/>
      <c r="K1741" s="179"/>
      <c r="L1741" s="179"/>
      <c r="M1741" s="179"/>
      <c r="N1741" s="179"/>
      <c r="O1741" s="179"/>
      <c r="P1741" s="179"/>
      <c r="Q1741" s="179"/>
      <c r="R1741" s="179"/>
      <c r="S1741" s="179"/>
      <c r="T1741" s="179"/>
      <c r="U1741" s="179"/>
      <c r="V1741" s="180"/>
    </row>
    <row r="1742" spans="1:22" ht="12.75" thickBot="1" x14ac:dyDescent="0.25">
      <c r="A1742" s="160"/>
      <c r="B1742" s="161"/>
      <c r="C1742" s="161"/>
      <c r="D1742" s="162"/>
      <c r="E1742" s="181"/>
      <c r="F1742" s="182"/>
      <c r="G1742" s="182"/>
      <c r="H1742" s="182"/>
      <c r="I1742" s="182"/>
      <c r="J1742" s="182"/>
      <c r="K1742" s="182"/>
      <c r="L1742" s="182"/>
      <c r="M1742" s="182"/>
      <c r="N1742" s="182"/>
      <c r="O1742" s="182"/>
      <c r="P1742" s="182"/>
      <c r="Q1742" s="182"/>
      <c r="R1742" s="182"/>
      <c r="S1742" s="182"/>
      <c r="T1742" s="182"/>
      <c r="U1742" s="182"/>
      <c r="V1742" s="183"/>
    </row>
    <row r="1743" spans="1:22" ht="12" x14ac:dyDescent="0.2">
      <c r="A1743" s="211" t="s">
        <v>49</v>
      </c>
      <c r="B1743" s="212"/>
      <c r="C1743" s="212"/>
      <c r="D1743" s="212"/>
      <c r="E1743" s="212"/>
      <c r="F1743" s="212"/>
      <c r="G1743" s="212"/>
      <c r="H1743" s="212"/>
      <c r="I1743" s="212"/>
      <c r="J1743" s="212"/>
      <c r="K1743" s="212"/>
      <c r="L1743" s="212"/>
      <c r="M1743" s="212"/>
      <c r="N1743" s="212"/>
      <c r="O1743" s="212"/>
      <c r="P1743" s="212"/>
      <c r="Q1743" s="212"/>
      <c r="R1743" s="212"/>
      <c r="S1743" s="212"/>
      <c r="T1743" s="212"/>
      <c r="U1743" s="212"/>
      <c r="V1743" s="213"/>
    </row>
    <row r="1744" spans="1:22" ht="12" x14ac:dyDescent="0.2">
      <c r="A1744" s="184" t="s">
        <v>50</v>
      </c>
      <c r="B1744" s="185"/>
      <c r="C1744" s="185"/>
      <c r="D1744" s="185"/>
      <c r="E1744" s="36" t="s">
        <v>51</v>
      </c>
      <c r="F1744" s="37"/>
      <c r="G1744" s="37"/>
      <c r="H1744" s="37"/>
      <c r="I1744" s="37"/>
      <c r="J1744" s="186" t="s">
        <v>52</v>
      </c>
      <c r="K1744" s="186"/>
      <c r="L1744" s="186"/>
      <c r="M1744" s="186"/>
      <c r="N1744" s="186"/>
      <c r="O1744" s="186"/>
      <c r="P1744" s="186" t="s">
        <v>53</v>
      </c>
      <c r="Q1744" s="186"/>
      <c r="R1744" s="186"/>
      <c r="S1744" s="186"/>
      <c r="T1744" s="186"/>
      <c r="U1744" s="186"/>
      <c r="V1744" s="187"/>
    </row>
    <row r="1745" spans="1:22" ht="12" x14ac:dyDescent="0.2">
      <c r="A1745" s="188" t="s">
        <v>54</v>
      </c>
      <c r="B1745" s="189"/>
      <c r="C1745" s="189"/>
      <c r="D1745" s="190"/>
      <c r="E1745" s="191" t="s">
        <v>24</v>
      </c>
      <c r="F1745" s="191"/>
      <c r="G1745" s="191"/>
      <c r="H1745" s="191"/>
      <c r="I1745" s="191"/>
      <c r="J1745" s="191"/>
      <c r="K1745" s="191"/>
      <c r="L1745" s="191"/>
      <c r="M1745" s="191"/>
      <c r="N1745" s="191"/>
      <c r="O1745" s="191"/>
      <c r="P1745" s="191"/>
      <c r="Q1745" s="191"/>
      <c r="R1745" s="191"/>
      <c r="S1745" s="191"/>
      <c r="T1745" s="191"/>
      <c r="U1745" s="191"/>
      <c r="V1745" s="192"/>
    </row>
    <row r="1746" spans="1:22" ht="12" x14ac:dyDescent="0.2">
      <c r="A1746" s="193" t="s">
        <v>55</v>
      </c>
      <c r="B1746" s="194"/>
      <c r="C1746" s="194"/>
      <c r="D1746" s="194"/>
      <c r="E1746" s="195"/>
      <c r="F1746" s="195"/>
      <c r="G1746" s="195"/>
      <c r="H1746" s="195"/>
      <c r="I1746" s="195"/>
      <c r="J1746" s="195"/>
      <c r="K1746" s="195"/>
      <c r="L1746" s="195"/>
      <c r="M1746" s="195"/>
      <c r="N1746" s="195"/>
      <c r="O1746" s="195"/>
      <c r="P1746" s="195"/>
      <c r="Q1746" s="195"/>
      <c r="R1746" s="195"/>
      <c r="S1746" s="195"/>
      <c r="T1746" s="195"/>
      <c r="U1746" s="195"/>
      <c r="V1746" s="196"/>
    </row>
    <row r="1747" spans="1:22" ht="12" x14ac:dyDescent="0.2">
      <c r="A1747" s="193" t="s">
        <v>56</v>
      </c>
      <c r="B1747" s="194"/>
      <c r="C1747" s="194"/>
      <c r="D1747" s="194"/>
      <c r="E1747" s="195"/>
      <c r="F1747" s="195"/>
      <c r="G1747" s="195"/>
      <c r="H1747" s="195"/>
      <c r="I1747" s="195"/>
      <c r="J1747" s="195"/>
      <c r="K1747" s="195"/>
      <c r="L1747" s="195"/>
      <c r="M1747" s="195"/>
      <c r="N1747" s="195"/>
      <c r="O1747" s="195"/>
      <c r="P1747" s="195"/>
      <c r="Q1747" s="195"/>
      <c r="R1747" s="195"/>
      <c r="S1747" s="195"/>
      <c r="T1747" s="195"/>
      <c r="U1747" s="195"/>
      <c r="V1747" s="196"/>
    </row>
    <row r="1748" spans="1:22" ht="12" x14ac:dyDescent="0.2">
      <c r="A1748" s="193" t="s">
        <v>57</v>
      </c>
      <c r="B1748" s="194"/>
      <c r="C1748" s="194"/>
      <c r="D1748" s="194"/>
      <c r="E1748" s="195"/>
      <c r="F1748" s="195"/>
      <c r="G1748" s="195"/>
      <c r="H1748" s="195"/>
      <c r="I1748" s="195"/>
      <c r="J1748" s="195"/>
      <c r="K1748" s="195"/>
      <c r="L1748" s="195"/>
      <c r="M1748" s="195"/>
      <c r="N1748" s="195"/>
      <c r="O1748" s="195"/>
      <c r="P1748" s="195"/>
      <c r="Q1748" s="195"/>
      <c r="R1748" s="195"/>
      <c r="S1748" s="195"/>
      <c r="T1748" s="195"/>
      <c r="U1748" s="195"/>
      <c r="V1748" s="196"/>
    </row>
    <row r="1749" spans="1:22" ht="12" x14ac:dyDescent="0.2">
      <c r="A1749" s="38"/>
      <c r="B1749" s="39"/>
      <c r="C1749" s="39"/>
      <c r="D1749" s="40"/>
      <c r="E1749" s="40"/>
      <c r="F1749" s="40"/>
      <c r="G1749" s="40"/>
      <c r="H1749" s="40"/>
      <c r="I1749" s="40"/>
      <c r="J1749" s="40"/>
      <c r="K1749" s="40"/>
      <c r="L1749" s="40"/>
      <c r="M1749" s="40"/>
      <c r="N1749" s="40"/>
      <c r="O1749" s="40"/>
      <c r="P1749" s="40"/>
      <c r="Q1749" s="40"/>
      <c r="R1749" s="40"/>
      <c r="S1749" s="40"/>
      <c r="T1749" s="27"/>
      <c r="U1749" s="27"/>
      <c r="V1749" s="28"/>
    </row>
    <row r="1750" spans="1:22" ht="12" x14ac:dyDescent="0.2">
      <c r="A1750" s="150" t="s">
        <v>58</v>
      </c>
      <c r="B1750" s="151"/>
      <c r="C1750" s="151"/>
      <c r="D1750" s="151"/>
      <c r="E1750" s="151"/>
      <c r="F1750" s="151"/>
      <c r="G1750" s="151"/>
      <c r="H1750" s="151"/>
      <c r="I1750" s="151"/>
      <c r="J1750" s="151"/>
      <c r="K1750" s="151"/>
      <c r="L1750" s="151"/>
      <c r="M1750" s="151"/>
      <c r="N1750" s="151"/>
      <c r="O1750" s="151"/>
      <c r="P1750" s="151"/>
      <c r="Q1750" s="151"/>
      <c r="R1750" s="151"/>
      <c r="S1750" s="151"/>
      <c r="T1750" s="151"/>
      <c r="U1750" s="151"/>
      <c r="V1750" s="197"/>
    </row>
    <row r="1751" spans="1:22" ht="12" x14ac:dyDescent="0.2">
      <c r="A1751" s="198" t="s">
        <v>59</v>
      </c>
      <c r="B1751" s="199"/>
      <c r="C1751" s="199" t="s">
        <v>60</v>
      </c>
      <c r="D1751" s="199"/>
      <c r="E1751" s="199"/>
      <c r="F1751" s="199"/>
      <c r="G1751" s="199"/>
      <c r="H1751" s="199"/>
      <c r="I1751" s="199"/>
      <c r="J1751" s="199"/>
      <c r="K1751" s="199"/>
      <c r="L1751" s="199"/>
      <c r="M1751" s="199"/>
      <c r="N1751" s="199"/>
      <c r="O1751" s="199"/>
      <c r="P1751" s="199"/>
      <c r="Q1751" s="199"/>
      <c r="R1751" s="199" t="s">
        <v>61</v>
      </c>
      <c r="S1751" s="199"/>
      <c r="T1751" s="200" t="s">
        <v>62</v>
      </c>
      <c r="U1751" s="200"/>
      <c r="V1751" s="201"/>
    </row>
    <row r="1752" spans="1:22" s="86" customFormat="1" ht="40.5" customHeight="1" x14ac:dyDescent="0.25">
      <c r="A1752" s="214">
        <v>10.4</v>
      </c>
      <c r="B1752" s="215"/>
      <c r="C1752" s="216" t="s">
        <v>265</v>
      </c>
      <c r="D1752" s="217"/>
      <c r="E1752" s="217"/>
      <c r="F1752" s="217"/>
      <c r="G1752" s="217"/>
      <c r="H1752" s="217"/>
      <c r="I1752" s="217"/>
      <c r="J1752" s="217"/>
      <c r="K1752" s="217"/>
      <c r="L1752" s="217"/>
      <c r="M1752" s="217"/>
      <c r="N1752" s="217"/>
      <c r="O1752" s="217"/>
      <c r="P1752" s="217"/>
      <c r="Q1752" s="217"/>
      <c r="R1752" s="217" t="s">
        <v>8</v>
      </c>
      <c r="S1752" s="217"/>
      <c r="T1752" s="218">
        <f>+'OFERTA ECONOMICA'!C122</f>
        <v>11.55</v>
      </c>
      <c r="U1752" s="218"/>
      <c r="V1752" s="219"/>
    </row>
    <row r="1753" spans="1:22" ht="12" x14ac:dyDescent="0.2">
      <c r="A1753" s="41"/>
      <c r="B1753" s="40"/>
      <c r="C1753" s="40"/>
      <c r="D1753" s="40"/>
      <c r="E1753" s="40"/>
      <c r="F1753" s="40"/>
      <c r="G1753" s="40"/>
      <c r="H1753" s="40"/>
      <c r="I1753" s="40"/>
      <c r="J1753" s="40"/>
      <c r="K1753" s="40"/>
      <c r="L1753" s="40"/>
      <c r="M1753" s="40"/>
      <c r="N1753" s="40"/>
      <c r="O1753" s="40"/>
      <c r="P1753" s="40"/>
      <c r="Q1753" s="40"/>
      <c r="R1753" s="40"/>
      <c r="S1753" s="40"/>
      <c r="T1753" s="27"/>
      <c r="U1753" s="27"/>
      <c r="V1753" s="28"/>
    </row>
    <row r="1754" spans="1:22" ht="12" x14ac:dyDescent="0.2">
      <c r="A1754" s="145" t="s">
        <v>64</v>
      </c>
      <c r="B1754" s="146"/>
      <c r="C1754" s="146"/>
      <c r="D1754" s="146"/>
      <c r="E1754" s="146"/>
      <c r="F1754" s="146"/>
      <c r="G1754" s="146"/>
      <c r="H1754" s="146"/>
      <c r="I1754" s="146"/>
      <c r="J1754" s="146"/>
      <c r="K1754" s="146"/>
      <c r="L1754" s="146"/>
      <c r="M1754" s="146"/>
      <c r="N1754" s="146"/>
      <c r="O1754" s="146"/>
      <c r="P1754" s="146"/>
      <c r="Q1754" s="146"/>
      <c r="R1754" s="146"/>
      <c r="S1754" s="146"/>
      <c r="T1754" s="146"/>
      <c r="U1754" s="146"/>
      <c r="V1754" s="147"/>
    </row>
    <row r="1755" spans="1:22" ht="12" x14ac:dyDescent="0.2">
      <c r="A1755" s="132" t="s">
        <v>60</v>
      </c>
      <c r="B1755" s="133"/>
      <c r="C1755" s="133"/>
      <c r="D1755" s="133"/>
      <c r="E1755" s="133"/>
      <c r="F1755" s="133"/>
      <c r="G1755" s="133"/>
      <c r="H1755" s="133" t="s">
        <v>65</v>
      </c>
      <c r="I1755" s="133"/>
      <c r="J1755" s="133"/>
      <c r="K1755" s="133" t="s">
        <v>66</v>
      </c>
      <c r="L1755" s="133"/>
      <c r="M1755" s="133"/>
      <c r="N1755" s="133"/>
      <c r="O1755" s="133" t="s">
        <v>67</v>
      </c>
      <c r="P1755" s="133"/>
      <c r="Q1755" s="133"/>
      <c r="R1755" s="133" t="s">
        <v>68</v>
      </c>
      <c r="S1755" s="133"/>
      <c r="T1755" s="134" t="s">
        <v>69</v>
      </c>
      <c r="U1755" s="134"/>
      <c r="V1755" s="135"/>
    </row>
    <row r="1756" spans="1:22" ht="12" x14ac:dyDescent="0.2">
      <c r="A1756" s="132" t="s">
        <v>148</v>
      </c>
      <c r="B1756" s="133"/>
      <c r="C1756" s="133"/>
      <c r="D1756" s="133"/>
      <c r="E1756" s="133"/>
      <c r="F1756" s="133"/>
      <c r="G1756" s="133"/>
      <c r="H1756" s="133"/>
      <c r="I1756" s="133"/>
      <c r="J1756" s="133"/>
      <c r="K1756" s="133"/>
      <c r="L1756" s="133"/>
      <c r="M1756" s="133"/>
      <c r="N1756" s="133"/>
      <c r="O1756" s="153">
        <v>5500</v>
      </c>
      <c r="P1756" s="153"/>
      <c r="Q1756" s="153"/>
      <c r="R1756" s="133" t="s">
        <v>237</v>
      </c>
      <c r="S1756" s="133"/>
      <c r="T1756" s="134">
        <f>+O1756*0.1</f>
        <v>550</v>
      </c>
      <c r="U1756" s="134"/>
      <c r="V1756" s="135"/>
    </row>
    <row r="1757" spans="1:22" ht="12" x14ac:dyDescent="0.2">
      <c r="A1757" s="132" t="s">
        <v>70</v>
      </c>
      <c r="B1757" s="133"/>
      <c r="C1757" s="133"/>
      <c r="D1757" s="133"/>
      <c r="E1757" s="133"/>
      <c r="F1757" s="133"/>
      <c r="G1757" s="133"/>
      <c r="H1757" s="133"/>
      <c r="I1757" s="133"/>
      <c r="J1757" s="133"/>
      <c r="K1757" s="133"/>
      <c r="L1757" s="133"/>
      <c r="M1757" s="133"/>
      <c r="N1757" s="133"/>
      <c r="O1757" s="153"/>
      <c r="P1757" s="153"/>
      <c r="Q1757" s="153"/>
      <c r="R1757" s="209">
        <v>0.03</v>
      </c>
      <c r="S1757" s="210"/>
      <c r="T1757" s="134">
        <f>+R1757*T1779</f>
        <v>316.26149999999996</v>
      </c>
      <c r="U1757" s="134"/>
      <c r="V1757" s="135"/>
    </row>
    <row r="1758" spans="1:22" ht="12" x14ac:dyDescent="0.2">
      <c r="A1758" s="132"/>
      <c r="B1758" s="133"/>
      <c r="C1758" s="133"/>
      <c r="D1758" s="133"/>
      <c r="E1758" s="133"/>
      <c r="F1758" s="133"/>
      <c r="G1758" s="133"/>
      <c r="H1758" s="133"/>
      <c r="I1758" s="133"/>
      <c r="J1758" s="133"/>
      <c r="K1758" s="133"/>
      <c r="L1758" s="133"/>
      <c r="M1758" s="133"/>
      <c r="N1758" s="133"/>
      <c r="O1758" s="133"/>
      <c r="P1758" s="133"/>
      <c r="Q1758" s="133"/>
      <c r="R1758" s="133"/>
      <c r="S1758" s="133"/>
      <c r="T1758" s="134"/>
      <c r="U1758" s="134"/>
      <c r="V1758" s="135"/>
    </row>
    <row r="1759" spans="1:22" ht="12" x14ac:dyDescent="0.2">
      <c r="A1759" s="136" t="s">
        <v>71</v>
      </c>
      <c r="B1759" s="137"/>
      <c r="C1759" s="137"/>
      <c r="D1759" s="137"/>
      <c r="E1759" s="137"/>
      <c r="F1759" s="137"/>
      <c r="G1759" s="137"/>
      <c r="H1759" s="137"/>
      <c r="I1759" s="137"/>
      <c r="J1759" s="137"/>
      <c r="K1759" s="137"/>
      <c r="L1759" s="137"/>
      <c r="M1759" s="137"/>
      <c r="N1759" s="137"/>
      <c r="O1759" s="137"/>
      <c r="P1759" s="137"/>
      <c r="Q1759" s="137"/>
      <c r="R1759" s="137"/>
      <c r="S1759" s="137"/>
      <c r="T1759" s="134">
        <f>+T1757+T1756</f>
        <v>866.26149999999996</v>
      </c>
      <c r="U1759" s="134"/>
      <c r="V1759" s="135"/>
    </row>
    <row r="1760" spans="1:22" ht="12" x14ac:dyDescent="0.2">
      <c r="A1760" s="19"/>
      <c r="B1760" s="20"/>
      <c r="C1760" s="20"/>
      <c r="D1760" s="20"/>
      <c r="E1760" s="20"/>
      <c r="F1760" s="20"/>
      <c r="G1760" s="20"/>
      <c r="H1760" s="20"/>
      <c r="I1760" s="20"/>
      <c r="J1760" s="20"/>
      <c r="K1760" s="20"/>
      <c r="L1760" s="20"/>
      <c r="M1760" s="20"/>
      <c r="N1760" s="20"/>
      <c r="O1760" s="20"/>
      <c r="P1760" s="20"/>
      <c r="Q1760" s="20"/>
      <c r="R1760" s="20"/>
      <c r="S1760" s="21"/>
      <c r="T1760" s="22"/>
      <c r="U1760" s="22"/>
      <c r="V1760" s="23"/>
    </row>
    <row r="1761" spans="1:22" ht="12" x14ac:dyDescent="0.2">
      <c r="A1761" s="145" t="s">
        <v>72</v>
      </c>
      <c r="B1761" s="146"/>
      <c r="C1761" s="146"/>
      <c r="D1761" s="146"/>
      <c r="E1761" s="146"/>
      <c r="F1761" s="146"/>
      <c r="G1761" s="146"/>
      <c r="H1761" s="146"/>
      <c r="I1761" s="146"/>
      <c r="J1761" s="146"/>
      <c r="K1761" s="146"/>
      <c r="L1761" s="146"/>
      <c r="M1761" s="146"/>
      <c r="N1761" s="146"/>
      <c r="O1761" s="146"/>
      <c r="P1761" s="146"/>
      <c r="Q1761" s="146"/>
      <c r="R1761" s="146"/>
      <c r="S1761" s="146"/>
      <c r="T1761" s="146"/>
      <c r="U1761" s="146"/>
      <c r="V1761" s="147"/>
    </row>
    <row r="1762" spans="1:22" ht="12" x14ac:dyDescent="0.2">
      <c r="A1762" s="132" t="s">
        <v>60</v>
      </c>
      <c r="B1762" s="133"/>
      <c r="C1762" s="133"/>
      <c r="D1762" s="133"/>
      <c r="E1762" s="133"/>
      <c r="F1762" s="133"/>
      <c r="G1762" s="133"/>
      <c r="H1762" s="133"/>
      <c r="I1762" s="133"/>
      <c r="J1762" s="133"/>
      <c r="K1762" s="133"/>
      <c r="L1762" s="133"/>
      <c r="M1762" s="133" t="s">
        <v>61</v>
      </c>
      <c r="N1762" s="133"/>
      <c r="O1762" s="133" t="s">
        <v>62</v>
      </c>
      <c r="P1762" s="133"/>
      <c r="Q1762" s="133" t="s">
        <v>73</v>
      </c>
      <c r="R1762" s="133"/>
      <c r="S1762" s="133"/>
      <c r="T1762" s="134" t="s">
        <v>74</v>
      </c>
      <c r="U1762" s="134"/>
      <c r="V1762" s="135"/>
    </row>
    <row r="1763" spans="1:22" ht="12" customHeight="1" x14ac:dyDescent="0.2">
      <c r="A1763" s="150" t="s">
        <v>266</v>
      </c>
      <c r="B1763" s="151"/>
      <c r="C1763" s="151"/>
      <c r="D1763" s="151"/>
      <c r="E1763" s="151"/>
      <c r="F1763" s="151"/>
      <c r="G1763" s="151"/>
      <c r="H1763" s="151"/>
      <c r="I1763" s="151"/>
      <c r="J1763" s="151"/>
      <c r="K1763" s="151"/>
      <c r="L1763" s="152"/>
      <c r="M1763" s="208" t="s">
        <v>6</v>
      </c>
      <c r="N1763" s="152"/>
      <c r="O1763" s="208">
        <v>0.45</v>
      </c>
      <c r="P1763" s="152"/>
      <c r="Q1763" s="134">
        <v>16500</v>
      </c>
      <c r="R1763" s="134"/>
      <c r="S1763" s="134"/>
      <c r="T1763" s="134">
        <f>+Q1763*O1763</f>
        <v>7425</v>
      </c>
      <c r="U1763" s="134"/>
      <c r="V1763" s="135"/>
    </row>
    <row r="1764" spans="1:22" ht="12" customHeight="1" x14ac:dyDescent="0.2">
      <c r="A1764" s="150" t="s">
        <v>267</v>
      </c>
      <c r="B1764" s="151"/>
      <c r="C1764" s="151"/>
      <c r="D1764" s="151"/>
      <c r="E1764" s="151"/>
      <c r="F1764" s="151"/>
      <c r="G1764" s="151"/>
      <c r="H1764" s="151"/>
      <c r="I1764" s="151"/>
      <c r="J1764" s="151"/>
      <c r="K1764" s="151"/>
      <c r="L1764" s="152"/>
      <c r="M1764" s="208" t="s">
        <v>61</v>
      </c>
      <c r="N1764" s="152"/>
      <c r="O1764" s="208">
        <v>6</v>
      </c>
      <c r="P1764" s="152"/>
      <c r="Q1764" s="134">
        <v>120</v>
      </c>
      <c r="R1764" s="134"/>
      <c r="S1764" s="134"/>
      <c r="T1764" s="134">
        <f>+Q1764*O1764</f>
        <v>720</v>
      </c>
      <c r="U1764" s="134"/>
      <c r="V1764" s="135"/>
    </row>
    <row r="1765" spans="1:22" ht="12" customHeight="1" x14ac:dyDescent="0.2">
      <c r="A1765" s="150"/>
      <c r="B1765" s="151"/>
      <c r="C1765" s="151"/>
      <c r="D1765" s="151"/>
      <c r="E1765" s="151"/>
      <c r="F1765" s="151"/>
      <c r="G1765" s="151"/>
      <c r="H1765" s="151"/>
      <c r="I1765" s="151"/>
      <c r="J1765" s="151"/>
      <c r="K1765" s="151"/>
      <c r="L1765" s="152"/>
      <c r="M1765" s="208"/>
      <c r="N1765" s="152"/>
      <c r="O1765" s="208"/>
      <c r="P1765" s="152"/>
      <c r="Q1765" s="134"/>
      <c r="R1765" s="134"/>
      <c r="S1765" s="134"/>
      <c r="T1765" s="134"/>
      <c r="U1765" s="134"/>
      <c r="V1765" s="135"/>
    </row>
    <row r="1766" spans="1:22" ht="12" customHeight="1" x14ac:dyDescent="0.2">
      <c r="A1766" s="150"/>
      <c r="B1766" s="151"/>
      <c r="C1766" s="151"/>
      <c r="D1766" s="151"/>
      <c r="E1766" s="151"/>
      <c r="F1766" s="151"/>
      <c r="G1766" s="151"/>
      <c r="H1766" s="151"/>
      <c r="I1766" s="151"/>
      <c r="J1766" s="151"/>
      <c r="K1766" s="151"/>
      <c r="L1766" s="152"/>
      <c r="M1766" s="208"/>
      <c r="N1766" s="152"/>
      <c r="O1766" s="208"/>
      <c r="P1766" s="152"/>
      <c r="Q1766" s="134"/>
      <c r="R1766" s="134"/>
      <c r="S1766" s="134"/>
      <c r="T1766" s="134"/>
      <c r="U1766" s="134"/>
      <c r="V1766" s="135"/>
    </row>
    <row r="1767" spans="1:22" ht="12" customHeight="1" x14ac:dyDescent="0.2">
      <c r="A1767" s="150"/>
      <c r="B1767" s="151"/>
      <c r="C1767" s="151"/>
      <c r="D1767" s="151"/>
      <c r="E1767" s="151"/>
      <c r="F1767" s="151"/>
      <c r="G1767" s="151"/>
      <c r="H1767" s="151"/>
      <c r="I1767" s="151"/>
      <c r="J1767" s="151"/>
      <c r="K1767" s="151"/>
      <c r="L1767" s="152"/>
      <c r="M1767" s="208"/>
      <c r="N1767" s="152"/>
      <c r="O1767" s="208"/>
      <c r="P1767" s="152"/>
      <c r="Q1767" s="134"/>
      <c r="R1767" s="134"/>
      <c r="S1767" s="134"/>
      <c r="T1767" s="134"/>
      <c r="U1767" s="134"/>
      <c r="V1767" s="135"/>
    </row>
    <row r="1768" spans="1:22" ht="12" x14ac:dyDescent="0.2">
      <c r="A1768" s="136" t="s">
        <v>71</v>
      </c>
      <c r="B1768" s="137"/>
      <c r="C1768" s="137"/>
      <c r="D1768" s="137"/>
      <c r="E1768" s="137"/>
      <c r="F1768" s="137"/>
      <c r="G1768" s="137"/>
      <c r="H1768" s="137"/>
      <c r="I1768" s="137"/>
      <c r="J1768" s="137"/>
      <c r="K1768" s="137"/>
      <c r="L1768" s="137"/>
      <c r="M1768" s="137"/>
      <c r="N1768" s="137"/>
      <c r="O1768" s="137"/>
      <c r="P1768" s="137"/>
      <c r="Q1768" s="137"/>
      <c r="R1768" s="137"/>
      <c r="S1768" s="137"/>
      <c r="T1768" s="134">
        <f>+SUM(T1763:V1767)</f>
        <v>8145</v>
      </c>
      <c r="U1768" s="134"/>
      <c r="V1768" s="135"/>
    </row>
    <row r="1769" spans="1:22" ht="12" x14ac:dyDescent="0.2">
      <c r="A1769" s="19"/>
      <c r="B1769" s="20"/>
      <c r="C1769" s="20"/>
      <c r="D1769" s="20"/>
      <c r="E1769" s="20"/>
      <c r="F1769" s="20"/>
      <c r="G1769" s="20"/>
      <c r="H1769" s="20"/>
      <c r="I1769" s="20"/>
      <c r="J1769" s="20"/>
      <c r="K1769" s="20"/>
      <c r="L1769" s="20"/>
      <c r="M1769" s="20"/>
      <c r="N1769" s="20"/>
      <c r="O1769" s="20"/>
      <c r="P1769" s="20"/>
      <c r="Q1769" s="20"/>
      <c r="R1769" s="20"/>
      <c r="S1769" s="21"/>
      <c r="T1769" s="22"/>
      <c r="U1769" s="22"/>
      <c r="V1769" s="23"/>
    </row>
    <row r="1770" spans="1:22" ht="12" x14ac:dyDescent="0.2">
      <c r="A1770" s="145" t="s">
        <v>75</v>
      </c>
      <c r="B1770" s="146"/>
      <c r="C1770" s="146"/>
      <c r="D1770" s="146"/>
      <c r="E1770" s="146"/>
      <c r="F1770" s="146"/>
      <c r="G1770" s="146"/>
      <c r="H1770" s="146"/>
      <c r="I1770" s="146"/>
      <c r="J1770" s="146"/>
      <c r="K1770" s="146"/>
      <c r="L1770" s="146"/>
      <c r="M1770" s="146"/>
      <c r="N1770" s="146"/>
      <c r="O1770" s="146"/>
      <c r="P1770" s="146"/>
      <c r="Q1770" s="146"/>
      <c r="R1770" s="146"/>
      <c r="S1770" s="146"/>
      <c r="T1770" s="146"/>
      <c r="U1770" s="146"/>
      <c r="V1770" s="147"/>
    </row>
    <row r="1771" spans="1:22" ht="12" x14ac:dyDescent="0.2">
      <c r="A1771" s="132" t="s">
        <v>76</v>
      </c>
      <c r="B1771" s="133"/>
      <c r="C1771" s="133"/>
      <c r="D1771" s="133"/>
      <c r="E1771" s="133"/>
      <c r="F1771" s="133"/>
      <c r="G1771" s="133"/>
      <c r="H1771" s="133"/>
      <c r="I1771" s="133"/>
      <c r="J1771" s="133"/>
      <c r="K1771" s="133" t="s">
        <v>77</v>
      </c>
      <c r="L1771" s="133"/>
      <c r="M1771" s="133" t="s">
        <v>78</v>
      </c>
      <c r="N1771" s="133"/>
      <c r="O1771" s="133" t="s">
        <v>79</v>
      </c>
      <c r="P1771" s="133"/>
      <c r="Q1771" s="133"/>
      <c r="R1771" s="133" t="s">
        <v>80</v>
      </c>
      <c r="S1771" s="133"/>
      <c r="T1771" s="134" t="s">
        <v>69</v>
      </c>
      <c r="U1771" s="134"/>
      <c r="V1771" s="135"/>
    </row>
    <row r="1772" spans="1:22" ht="12" x14ac:dyDescent="0.2">
      <c r="A1772" s="132"/>
      <c r="B1772" s="133"/>
      <c r="C1772" s="133"/>
      <c r="D1772" s="133"/>
      <c r="E1772" s="133"/>
      <c r="F1772" s="133"/>
      <c r="G1772" s="133"/>
      <c r="H1772" s="133"/>
      <c r="I1772" s="133"/>
      <c r="J1772" s="133"/>
      <c r="K1772" s="133"/>
      <c r="L1772" s="133"/>
      <c r="M1772" s="133"/>
      <c r="N1772" s="133"/>
      <c r="O1772" s="133"/>
      <c r="P1772" s="133"/>
      <c r="Q1772" s="133"/>
      <c r="R1772" s="133"/>
      <c r="S1772" s="133"/>
      <c r="T1772" s="134"/>
      <c r="U1772" s="134"/>
      <c r="V1772" s="135"/>
    </row>
    <row r="1773" spans="1:22" ht="12" x14ac:dyDescent="0.2">
      <c r="A1773" s="132"/>
      <c r="B1773" s="133"/>
      <c r="C1773" s="133"/>
      <c r="D1773" s="133"/>
      <c r="E1773" s="133"/>
      <c r="F1773" s="133"/>
      <c r="G1773" s="133"/>
      <c r="H1773" s="133"/>
      <c r="I1773" s="133"/>
      <c r="J1773" s="133"/>
      <c r="K1773" s="133"/>
      <c r="L1773" s="133"/>
      <c r="M1773" s="133"/>
      <c r="N1773" s="133"/>
      <c r="O1773" s="133"/>
      <c r="P1773" s="133"/>
      <c r="Q1773" s="133"/>
      <c r="R1773" s="133"/>
      <c r="S1773" s="133"/>
      <c r="T1773" s="134"/>
      <c r="U1773" s="134"/>
      <c r="V1773" s="135"/>
    </row>
    <row r="1774" spans="1:22" ht="12" x14ac:dyDescent="0.2">
      <c r="A1774" s="132"/>
      <c r="B1774" s="133"/>
      <c r="C1774" s="133"/>
      <c r="D1774" s="133"/>
      <c r="E1774" s="133"/>
      <c r="F1774" s="133"/>
      <c r="G1774" s="133"/>
      <c r="H1774" s="133"/>
      <c r="I1774" s="133"/>
      <c r="J1774" s="133"/>
      <c r="K1774" s="133"/>
      <c r="L1774" s="133"/>
      <c r="M1774" s="133"/>
      <c r="N1774" s="133"/>
      <c r="O1774" s="133"/>
      <c r="P1774" s="133"/>
      <c r="Q1774" s="133"/>
      <c r="R1774" s="133"/>
      <c r="S1774" s="133"/>
      <c r="T1774" s="134"/>
      <c r="U1774" s="134"/>
      <c r="V1774" s="135"/>
    </row>
    <row r="1775" spans="1:22" ht="12" x14ac:dyDescent="0.2">
      <c r="A1775" s="136" t="s">
        <v>71</v>
      </c>
      <c r="B1775" s="137"/>
      <c r="C1775" s="137"/>
      <c r="D1775" s="137"/>
      <c r="E1775" s="137"/>
      <c r="F1775" s="137"/>
      <c r="G1775" s="137"/>
      <c r="H1775" s="137"/>
      <c r="I1775" s="137"/>
      <c r="J1775" s="137"/>
      <c r="K1775" s="137"/>
      <c r="L1775" s="137"/>
      <c r="M1775" s="137"/>
      <c r="N1775" s="137"/>
      <c r="O1775" s="137"/>
      <c r="P1775" s="137"/>
      <c r="Q1775" s="137"/>
      <c r="R1775" s="137"/>
      <c r="S1775" s="137"/>
      <c r="T1775" s="134"/>
      <c r="U1775" s="134"/>
      <c r="V1775" s="135"/>
    </row>
    <row r="1776" spans="1:22" ht="12" x14ac:dyDescent="0.2">
      <c r="A1776" s="19"/>
      <c r="B1776" s="20"/>
      <c r="C1776" s="20"/>
      <c r="D1776" s="20"/>
      <c r="E1776" s="20"/>
      <c r="F1776" s="20"/>
      <c r="G1776" s="20"/>
      <c r="H1776" s="20"/>
      <c r="I1776" s="20"/>
      <c r="J1776" s="20"/>
      <c r="K1776" s="20"/>
      <c r="L1776" s="20"/>
      <c r="M1776" s="20"/>
      <c r="N1776" s="20"/>
      <c r="O1776" s="20"/>
      <c r="P1776" s="20"/>
      <c r="Q1776" s="20"/>
      <c r="R1776" s="20"/>
      <c r="S1776" s="21"/>
      <c r="T1776" s="22"/>
      <c r="U1776" s="22"/>
      <c r="V1776" s="23"/>
    </row>
    <row r="1777" spans="1:22" ht="12" x14ac:dyDescent="0.2">
      <c r="A1777" s="145" t="s">
        <v>81</v>
      </c>
      <c r="B1777" s="146"/>
      <c r="C1777" s="146"/>
      <c r="D1777" s="146"/>
      <c r="E1777" s="146"/>
      <c r="F1777" s="146"/>
      <c r="G1777" s="146"/>
      <c r="H1777" s="146"/>
      <c r="I1777" s="146"/>
      <c r="J1777" s="146"/>
      <c r="K1777" s="146"/>
      <c r="L1777" s="146"/>
      <c r="M1777" s="146"/>
      <c r="N1777" s="146"/>
      <c r="O1777" s="146"/>
      <c r="P1777" s="146"/>
      <c r="Q1777" s="146"/>
      <c r="R1777" s="146"/>
      <c r="S1777" s="146"/>
      <c r="T1777" s="146"/>
      <c r="U1777" s="146"/>
      <c r="V1777" s="147"/>
    </row>
    <row r="1778" spans="1:22" ht="12" x14ac:dyDescent="0.2">
      <c r="A1778" s="132" t="s">
        <v>82</v>
      </c>
      <c r="B1778" s="133"/>
      <c r="C1778" s="133"/>
      <c r="D1778" s="133"/>
      <c r="E1778" s="133"/>
      <c r="F1778" s="133"/>
      <c r="G1778" s="133"/>
      <c r="H1778" s="133"/>
      <c r="I1778" s="133"/>
      <c r="J1778" s="133" t="s">
        <v>83</v>
      </c>
      <c r="K1778" s="133"/>
      <c r="L1778" s="133" t="s">
        <v>84</v>
      </c>
      <c r="M1778" s="133"/>
      <c r="N1778" s="133" t="s">
        <v>85</v>
      </c>
      <c r="O1778" s="133"/>
      <c r="P1778" s="133"/>
      <c r="Q1778" s="133" t="s">
        <v>68</v>
      </c>
      <c r="R1778" s="133"/>
      <c r="S1778" s="133"/>
      <c r="T1778" s="134" t="s">
        <v>69</v>
      </c>
      <c r="U1778" s="134"/>
      <c r="V1778" s="135"/>
    </row>
    <row r="1779" spans="1:22" ht="12" x14ac:dyDescent="0.2">
      <c r="A1779" s="132" t="s">
        <v>171</v>
      </c>
      <c r="B1779" s="133"/>
      <c r="C1779" s="133"/>
      <c r="D1779" s="133"/>
      <c r="E1779" s="133"/>
      <c r="F1779" s="133"/>
      <c r="G1779" s="133"/>
      <c r="H1779" s="133"/>
      <c r="I1779" s="133"/>
      <c r="J1779" s="148">
        <f>+J1722</f>
        <v>201949.66128765763</v>
      </c>
      <c r="K1779" s="133"/>
      <c r="L1779" s="149">
        <v>1.8157000000000001</v>
      </c>
      <c r="M1779" s="149"/>
      <c r="N1779" s="134">
        <f>+(J1779*L1779)/8</f>
        <v>45834.999999999993</v>
      </c>
      <c r="O1779" s="134"/>
      <c r="P1779" s="134"/>
      <c r="Q1779" s="133">
        <v>0.23</v>
      </c>
      <c r="R1779" s="133"/>
      <c r="S1779" s="133"/>
      <c r="T1779" s="134">
        <f>+Q1779*N1779</f>
        <v>10542.05</v>
      </c>
      <c r="U1779" s="134"/>
      <c r="V1779" s="135"/>
    </row>
    <row r="1780" spans="1:22" ht="12" x14ac:dyDescent="0.2">
      <c r="A1780" s="132"/>
      <c r="B1780" s="133"/>
      <c r="C1780" s="133"/>
      <c r="D1780" s="133"/>
      <c r="E1780" s="133"/>
      <c r="F1780" s="133"/>
      <c r="G1780" s="133"/>
      <c r="H1780" s="133"/>
      <c r="I1780" s="133"/>
      <c r="J1780" s="133"/>
      <c r="K1780" s="133"/>
      <c r="L1780" s="133"/>
      <c r="M1780" s="133"/>
      <c r="N1780" s="134"/>
      <c r="O1780" s="134"/>
      <c r="P1780" s="134"/>
      <c r="Q1780" s="133"/>
      <c r="R1780" s="133"/>
      <c r="S1780" s="133"/>
      <c r="T1780" s="134"/>
      <c r="U1780" s="134"/>
      <c r="V1780" s="135"/>
    </row>
    <row r="1781" spans="1:22" ht="12" x14ac:dyDescent="0.2">
      <c r="A1781" s="132"/>
      <c r="B1781" s="133"/>
      <c r="C1781" s="133"/>
      <c r="D1781" s="133"/>
      <c r="E1781" s="133"/>
      <c r="F1781" s="133"/>
      <c r="G1781" s="133"/>
      <c r="H1781" s="133"/>
      <c r="I1781" s="133"/>
      <c r="J1781" s="133"/>
      <c r="K1781" s="133"/>
      <c r="L1781" s="133"/>
      <c r="M1781" s="133"/>
      <c r="N1781" s="133"/>
      <c r="O1781" s="133"/>
      <c r="P1781" s="133"/>
      <c r="Q1781" s="133"/>
      <c r="R1781" s="133"/>
      <c r="S1781" s="133"/>
      <c r="T1781" s="134"/>
      <c r="U1781" s="134"/>
      <c r="V1781" s="135"/>
    </row>
    <row r="1782" spans="1:22" ht="12" x14ac:dyDescent="0.2">
      <c r="A1782" s="136" t="s">
        <v>71</v>
      </c>
      <c r="B1782" s="137"/>
      <c r="C1782" s="137"/>
      <c r="D1782" s="137"/>
      <c r="E1782" s="137"/>
      <c r="F1782" s="137"/>
      <c r="G1782" s="137"/>
      <c r="H1782" s="137"/>
      <c r="I1782" s="137"/>
      <c r="J1782" s="137"/>
      <c r="K1782" s="137"/>
      <c r="L1782" s="137"/>
      <c r="M1782" s="137"/>
      <c r="N1782" s="137"/>
      <c r="O1782" s="137"/>
      <c r="P1782" s="137"/>
      <c r="Q1782" s="137"/>
      <c r="R1782" s="137"/>
      <c r="S1782" s="137"/>
      <c r="T1782" s="134">
        <f>+T1779</f>
        <v>10542.05</v>
      </c>
      <c r="U1782" s="134"/>
      <c r="V1782" s="135"/>
    </row>
    <row r="1783" spans="1:22" ht="12" x14ac:dyDescent="0.2">
      <c r="A1783" s="136" t="s">
        <v>15</v>
      </c>
      <c r="B1783" s="137"/>
      <c r="C1783" s="137"/>
      <c r="D1783" s="137"/>
      <c r="E1783" s="137"/>
      <c r="F1783" s="137"/>
      <c r="G1783" s="137"/>
      <c r="H1783" s="137"/>
      <c r="I1783" s="137"/>
      <c r="J1783" s="137"/>
      <c r="K1783" s="137"/>
      <c r="L1783" s="137"/>
      <c r="M1783" s="137"/>
      <c r="N1783" s="137"/>
      <c r="O1783" s="137"/>
      <c r="P1783" s="137"/>
      <c r="Q1783" s="137"/>
      <c r="R1783" s="137"/>
      <c r="S1783" s="137"/>
      <c r="T1783" s="134">
        <f>ROUND(T1782+T1775+T1768+T1759,0)</f>
        <v>19553</v>
      </c>
      <c r="U1783" s="134"/>
      <c r="V1783" s="135"/>
    </row>
    <row r="1784" spans="1:22" ht="12" x14ac:dyDescent="0.2">
      <c r="A1784" s="44" t="s">
        <v>87</v>
      </c>
      <c r="B1784" s="45">
        <f>+'[1]CARGA PRESTACIONAL'!$E$40</f>
        <v>0.29949999999999999</v>
      </c>
      <c r="C1784" s="46"/>
      <c r="D1784" s="47"/>
      <c r="E1784" s="48"/>
      <c r="F1784" s="46"/>
      <c r="G1784" s="46"/>
      <c r="H1784" s="46"/>
      <c r="I1784" s="46"/>
      <c r="J1784" s="46"/>
      <c r="K1784" s="46"/>
      <c r="L1784" s="46"/>
      <c r="M1784" s="47"/>
      <c r="N1784" s="18"/>
      <c r="O1784" s="18"/>
      <c r="P1784" s="18"/>
      <c r="Q1784" s="18"/>
      <c r="R1784" s="18"/>
      <c r="S1784" s="18" t="s">
        <v>19</v>
      </c>
      <c r="T1784" s="134">
        <f>+T1783*B1784</f>
        <v>5856.1234999999997</v>
      </c>
      <c r="U1784" s="134"/>
      <c r="V1784" s="135"/>
    </row>
    <row r="1785" spans="1:22" ht="12" x14ac:dyDescent="0.2">
      <c r="A1785" s="138" t="s">
        <v>88</v>
      </c>
      <c r="B1785" s="139"/>
      <c r="C1785" s="139"/>
      <c r="D1785" s="139"/>
      <c r="E1785" s="139"/>
      <c r="F1785" s="139"/>
      <c r="G1785" s="139"/>
      <c r="H1785" s="139"/>
      <c r="I1785" s="139"/>
      <c r="J1785" s="139"/>
      <c r="K1785" s="139"/>
      <c r="L1785" s="139"/>
      <c r="M1785" s="139"/>
      <c r="N1785" s="139"/>
      <c r="O1785" s="139"/>
      <c r="P1785" s="139"/>
      <c r="Q1785" s="139"/>
      <c r="R1785" s="139"/>
      <c r="S1785" s="139"/>
      <c r="T1785" s="140">
        <f>+T1784+T1783</f>
        <v>25409.123500000002</v>
      </c>
      <c r="U1785" s="140"/>
      <c r="V1785" s="141"/>
    </row>
    <row r="1786" spans="1:22" ht="12" x14ac:dyDescent="0.2">
      <c r="A1786" s="138" t="s">
        <v>89</v>
      </c>
      <c r="B1786" s="139"/>
      <c r="C1786" s="139"/>
      <c r="D1786" s="139"/>
      <c r="E1786" s="139"/>
      <c r="F1786" s="139"/>
      <c r="G1786" s="139"/>
      <c r="H1786" s="139"/>
      <c r="I1786" s="139"/>
      <c r="J1786" s="139"/>
      <c r="K1786" s="139"/>
      <c r="L1786" s="139"/>
      <c r="M1786" s="139"/>
      <c r="N1786" s="139"/>
      <c r="O1786" s="139"/>
      <c r="P1786" s="139"/>
      <c r="Q1786" s="139"/>
      <c r="R1786" s="139"/>
      <c r="S1786" s="139"/>
      <c r="T1786" s="140">
        <f>ROUND(T1785*T1753,0)</f>
        <v>0</v>
      </c>
      <c r="U1786" s="140"/>
      <c r="V1786" s="141"/>
    </row>
    <row r="1787" spans="1:22" ht="12" x14ac:dyDescent="0.2">
      <c r="A1787" s="49"/>
      <c r="B1787" s="29"/>
      <c r="C1787" s="29"/>
      <c r="D1787" s="29"/>
      <c r="E1787" s="29"/>
      <c r="F1787" s="29"/>
      <c r="G1787" s="29"/>
      <c r="H1787" s="29"/>
      <c r="I1787" s="29"/>
      <c r="J1787" s="29"/>
      <c r="K1787" s="29"/>
      <c r="L1787" s="29"/>
      <c r="M1787" s="29"/>
      <c r="N1787" s="29"/>
      <c r="O1787" s="29"/>
      <c r="P1787" s="29"/>
      <c r="Q1787" s="29"/>
      <c r="R1787" s="29"/>
      <c r="S1787" s="29"/>
      <c r="T1787" s="50"/>
      <c r="U1787" s="50"/>
      <c r="V1787" s="51"/>
    </row>
    <row r="1788" spans="1:22" s="34" customFormat="1" ht="43.5" customHeight="1" x14ac:dyDescent="0.25">
      <c r="A1788" s="142" t="s">
        <v>121</v>
      </c>
      <c r="B1788" s="143"/>
      <c r="C1788" s="143"/>
      <c r="D1788" s="143"/>
      <c r="E1788" s="143"/>
      <c r="F1788" s="143"/>
      <c r="G1788" s="143"/>
      <c r="H1788" s="143"/>
      <c r="I1788" s="143"/>
      <c r="J1788" s="143"/>
      <c r="K1788" s="143"/>
      <c r="L1788" s="143"/>
      <c r="M1788" s="143"/>
      <c r="N1788" s="143"/>
      <c r="O1788" s="143"/>
      <c r="P1788" s="143"/>
      <c r="Q1788" s="143"/>
      <c r="R1788" s="143"/>
      <c r="S1788" s="143"/>
      <c r="T1788" s="143"/>
      <c r="U1788" s="143"/>
      <c r="V1788" s="144"/>
    </row>
    <row r="1789" spans="1:22" s="34" customFormat="1" x14ac:dyDescent="0.25">
      <c r="A1789" s="24"/>
      <c r="B1789" s="25"/>
      <c r="C1789" s="25"/>
      <c r="D1789" s="25"/>
      <c r="E1789" s="25"/>
      <c r="F1789" s="25"/>
      <c r="G1789" s="25"/>
      <c r="H1789" s="25"/>
      <c r="I1789" s="25"/>
      <c r="J1789" s="25"/>
      <c r="K1789" s="25"/>
      <c r="L1789" s="25"/>
      <c r="M1789" s="25"/>
      <c r="N1789" s="25"/>
      <c r="O1789" s="25"/>
      <c r="P1789" s="25"/>
      <c r="Q1789" s="25"/>
      <c r="R1789" s="25"/>
      <c r="S1789" s="26"/>
      <c r="T1789" s="27"/>
      <c r="U1789" s="27"/>
      <c r="V1789" s="28"/>
    </row>
    <row r="1790" spans="1:22" s="34" customFormat="1" ht="46.5" customHeight="1" x14ac:dyDescent="0.25">
      <c r="A1790" s="24"/>
      <c r="B1790" s="25"/>
      <c r="C1790" s="25"/>
      <c r="D1790" s="29"/>
      <c r="E1790" s="30" t="s">
        <v>90</v>
      </c>
      <c r="F1790" s="54"/>
      <c r="G1790" s="54"/>
      <c r="H1790" s="54"/>
      <c r="I1790" s="54"/>
      <c r="J1790" s="54"/>
      <c r="K1790" s="54"/>
      <c r="L1790" s="54"/>
      <c r="M1790" s="55"/>
      <c r="N1790" s="25"/>
      <c r="O1790" s="25"/>
      <c r="P1790" s="25"/>
      <c r="Q1790" s="25"/>
      <c r="R1790" s="25"/>
      <c r="S1790" s="26"/>
      <c r="T1790" s="27"/>
      <c r="U1790" s="27"/>
      <c r="V1790" s="28"/>
    </row>
    <row r="1791" spans="1:22" s="34" customFormat="1" x14ac:dyDescent="0.25">
      <c r="A1791" s="24"/>
      <c r="B1791" s="25"/>
      <c r="C1791" s="25"/>
      <c r="D1791" s="25"/>
      <c r="E1791" s="131" t="s">
        <v>105</v>
      </c>
      <c r="F1791" s="131"/>
      <c r="G1791" s="131"/>
      <c r="H1791" s="131"/>
      <c r="I1791" s="131"/>
      <c r="J1791" s="131"/>
      <c r="K1791" s="131"/>
      <c r="L1791" s="131"/>
      <c r="M1791" s="131"/>
      <c r="N1791" s="57"/>
      <c r="O1791" s="57"/>
      <c r="P1791" s="25"/>
      <c r="Q1791" s="25"/>
      <c r="R1791" s="25"/>
      <c r="S1791" s="26"/>
      <c r="T1791" s="27"/>
      <c r="U1791" s="27"/>
      <c r="V1791" s="28"/>
    </row>
    <row r="1792" spans="1:22" ht="12" x14ac:dyDescent="0.2">
      <c r="A1792" s="24"/>
      <c r="B1792" s="25"/>
      <c r="C1792" s="25"/>
      <c r="D1792" s="25"/>
      <c r="E1792" s="131"/>
      <c r="F1792" s="131"/>
      <c r="G1792" s="131"/>
      <c r="H1792" s="131"/>
      <c r="I1792" s="131"/>
      <c r="J1792" s="131"/>
      <c r="K1792" s="131"/>
      <c r="L1792" s="131"/>
      <c r="M1792" s="131"/>
      <c r="N1792" s="57"/>
      <c r="O1792" s="57"/>
      <c r="P1792" s="25"/>
      <c r="Q1792" s="25"/>
      <c r="R1792" s="25"/>
      <c r="S1792" s="26"/>
      <c r="T1792" s="27"/>
      <c r="U1792" s="27"/>
      <c r="V1792" s="28"/>
    </row>
    <row r="1793" spans="1:39" ht="12.75" thickBot="1" x14ac:dyDescent="0.25">
      <c r="A1793" s="58"/>
      <c r="B1793" s="59"/>
      <c r="C1793" s="59"/>
      <c r="D1793" s="59"/>
      <c r="E1793" s="59"/>
      <c r="F1793" s="60"/>
      <c r="G1793" s="60"/>
      <c r="H1793" s="60"/>
      <c r="I1793" s="60"/>
      <c r="J1793" s="60"/>
      <c r="K1793" s="60"/>
      <c r="L1793" s="59"/>
      <c r="M1793" s="59"/>
      <c r="N1793" s="59"/>
      <c r="O1793" s="59"/>
      <c r="P1793" s="59"/>
      <c r="Q1793" s="59"/>
      <c r="R1793" s="59"/>
      <c r="S1793" s="59"/>
      <c r="T1793" s="61"/>
      <c r="U1793" s="61"/>
      <c r="V1793" s="62"/>
    </row>
    <row r="1794" spans="1:39" ht="14.25" thickBot="1" x14ac:dyDescent="0.3"/>
    <row r="1795" spans="1:39" s="32" customFormat="1" ht="30" customHeight="1" x14ac:dyDescent="0.25">
      <c r="A1795" s="154"/>
      <c r="B1795" s="155"/>
      <c r="C1795" s="155"/>
      <c r="D1795" s="156"/>
      <c r="E1795" s="163" t="s">
        <v>92</v>
      </c>
      <c r="F1795" s="164"/>
      <c r="G1795" s="164"/>
      <c r="H1795" s="164"/>
      <c r="I1795" s="164"/>
      <c r="J1795" s="164"/>
      <c r="K1795" s="164"/>
      <c r="L1795" s="164"/>
      <c r="M1795" s="164"/>
      <c r="N1795" s="164"/>
      <c r="O1795" s="164"/>
      <c r="P1795" s="164"/>
      <c r="Q1795" s="164"/>
      <c r="R1795" s="164"/>
      <c r="S1795" s="165"/>
      <c r="T1795" s="169" t="s">
        <v>47</v>
      </c>
      <c r="U1795" s="170"/>
      <c r="V1795" s="171"/>
    </row>
    <row r="1796" spans="1:39" s="32" customFormat="1" ht="30" customHeight="1" thickBot="1" x14ac:dyDescent="0.3">
      <c r="A1796" s="157"/>
      <c r="B1796" s="158"/>
      <c r="C1796" s="158"/>
      <c r="D1796" s="159"/>
      <c r="E1796" s="166"/>
      <c r="F1796" s="167"/>
      <c r="G1796" s="167"/>
      <c r="H1796" s="167"/>
      <c r="I1796" s="167"/>
      <c r="J1796" s="167"/>
      <c r="K1796" s="167"/>
      <c r="L1796" s="167"/>
      <c r="M1796" s="167"/>
      <c r="N1796" s="167"/>
      <c r="O1796" s="167"/>
      <c r="P1796" s="167"/>
      <c r="Q1796" s="167"/>
      <c r="R1796" s="167"/>
      <c r="S1796" s="168"/>
      <c r="T1796" s="172"/>
      <c r="U1796" s="173"/>
      <c r="V1796" s="174"/>
    </row>
    <row r="1797" spans="1:39" s="32" customFormat="1" ht="5.0999999999999996" customHeight="1" thickBot="1" x14ac:dyDescent="0.25">
      <c r="A1797" s="157"/>
      <c r="B1797" s="158"/>
      <c r="C1797" s="158"/>
      <c r="D1797" s="159"/>
      <c r="E1797" s="175"/>
      <c r="F1797" s="176"/>
      <c r="G1797" s="176"/>
      <c r="H1797" s="176"/>
      <c r="I1797" s="176"/>
      <c r="J1797" s="176"/>
      <c r="K1797" s="176"/>
      <c r="L1797" s="176"/>
      <c r="M1797" s="176"/>
      <c r="N1797" s="176"/>
      <c r="O1797" s="176"/>
      <c r="P1797" s="176"/>
      <c r="Q1797" s="176"/>
      <c r="R1797" s="176"/>
      <c r="S1797" s="176"/>
      <c r="T1797" s="176"/>
      <c r="U1797" s="176"/>
      <c r="V1797" s="177"/>
    </row>
    <row r="1798" spans="1:39" s="32" customFormat="1" ht="24.95" customHeight="1" thickBot="1" x14ac:dyDescent="0.3">
      <c r="A1798" s="157"/>
      <c r="B1798" s="158"/>
      <c r="C1798" s="158"/>
      <c r="D1798" s="159"/>
      <c r="E1798" s="178" t="s">
        <v>48</v>
      </c>
      <c r="F1798" s="179"/>
      <c r="G1798" s="179"/>
      <c r="H1798" s="179"/>
      <c r="I1798" s="179"/>
      <c r="J1798" s="179"/>
      <c r="K1798" s="179"/>
      <c r="L1798" s="179"/>
      <c r="M1798" s="179"/>
      <c r="N1798" s="179"/>
      <c r="O1798" s="179"/>
      <c r="P1798" s="179"/>
      <c r="Q1798" s="179"/>
      <c r="R1798" s="179"/>
      <c r="S1798" s="179"/>
      <c r="T1798" s="179"/>
      <c r="U1798" s="179"/>
      <c r="V1798" s="180"/>
    </row>
    <row r="1799" spans="1:39" s="32" customFormat="1" ht="5.0999999999999996" customHeight="1" thickBot="1" x14ac:dyDescent="0.3">
      <c r="A1799" s="160"/>
      <c r="B1799" s="161"/>
      <c r="C1799" s="161"/>
      <c r="D1799" s="162"/>
      <c r="E1799" s="181"/>
      <c r="F1799" s="182"/>
      <c r="G1799" s="182"/>
      <c r="H1799" s="182"/>
      <c r="I1799" s="182"/>
      <c r="J1799" s="182"/>
      <c r="K1799" s="182"/>
      <c r="L1799" s="182"/>
      <c r="M1799" s="182"/>
      <c r="N1799" s="182"/>
      <c r="O1799" s="182"/>
      <c r="P1799" s="182"/>
      <c r="Q1799" s="182"/>
      <c r="R1799" s="182"/>
      <c r="S1799" s="182"/>
      <c r="T1799" s="182"/>
      <c r="U1799" s="182"/>
      <c r="V1799" s="183"/>
    </row>
    <row r="1800" spans="1:39" s="34" customFormat="1" x14ac:dyDescent="0.25">
      <c r="A1800" s="211" t="s">
        <v>49</v>
      </c>
      <c r="B1800" s="212"/>
      <c r="C1800" s="212"/>
      <c r="D1800" s="212"/>
      <c r="E1800" s="212"/>
      <c r="F1800" s="212"/>
      <c r="G1800" s="212"/>
      <c r="H1800" s="212"/>
      <c r="I1800" s="212"/>
      <c r="J1800" s="212"/>
      <c r="K1800" s="212"/>
      <c r="L1800" s="212"/>
      <c r="M1800" s="212"/>
      <c r="N1800" s="212"/>
      <c r="O1800" s="212"/>
      <c r="P1800" s="212"/>
      <c r="Q1800" s="212"/>
      <c r="R1800" s="212"/>
      <c r="S1800" s="212"/>
      <c r="T1800" s="212"/>
      <c r="U1800" s="212"/>
      <c r="V1800" s="213"/>
      <c r="AE1800" s="35"/>
      <c r="AF1800" s="35"/>
      <c r="AG1800" s="35"/>
      <c r="AH1800" s="35"/>
      <c r="AI1800" s="35"/>
      <c r="AJ1800" s="35"/>
      <c r="AK1800" s="35"/>
      <c r="AL1800" s="35"/>
      <c r="AM1800" s="35"/>
    </row>
    <row r="1801" spans="1:39" s="34" customFormat="1" x14ac:dyDescent="0.25">
      <c r="A1801" s="184" t="s">
        <v>50</v>
      </c>
      <c r="B1801" s="185"/>
      <c r="C1801" s="185"/>
      <c r="D1801" s="185"/>
      <c r="E1801" s="36" t="s">
        <v>51</v>
      </c>
      <c r="F1801" s="37"/>
      <c r="G1801" s="37"/>
      <c r="H1801" s="37"/>
      <c r="I1801" s="37"/>
      <c r="J1801" s="186" t="s">
        <v>52</v>
      </c>
      <c r="K1801" s="186"/>
      <c r="L1801" s="186"/>
      <c r="M1801" s="186"/>
      <c r="N1801" s="186"/>
      <c r="O1801" s="186"/>
      <c r="P1801" s="186" t="s">
        <v>53</v>
      </c>
      <c r="Q1801" s="186"/>
      <c r="R1801" s="186"/>
      <c r="S1801" s="186"/>
      <c r="T1801" s="186"/>
      <c r="U1801" s="186"/>
      <c r="V1801" s="187"/>
      <c r="AE1801" s="35"/>
      <c r="AF1801" s="35"/>
      <c r="AG1801" s="35"/>
      <c r="AH1801" s="35"/>
      <c r="AI1801" s="35"/>
      <c r="AJ1801" s="35"/>
      <c r="AK1801" s="35"/>
      <c r="AL1801" s="35"/>
      <c r="AM1801" s="35"/>
    </row>
    <row r="1802" spans="1:39" s="34" customFormat="1" ht="30.75" customHeight="1" x14ac:dyDescent="0.25">
      <c r="A1802" s="188" t="s">
        <v>54</v>
      </c>
      <c r="B1802" s="189"/>
      <c r="C1802" s="189"/>
      <c r="D1802" s="190"/>
      <c r="E1802" s="191" t="s">
        <v>24</v>
      </c>
      <c r="F1802" s="191"/>
      <c r="G1802" s="191"/>
      <c r="H1802" s="191"/>
      <c r="I1802" s="191"/>
      <c r="J1802" s="191"/>
      <c r="K1802" s="191"/>
      <c r="L1802" s="191"/>
      <c r="M1802" s="191"/>
      <c r="N1802" s="191"/>
      <c r="O1802" s="191"/>
      <c r="P1802" s="191"/>
      <c r="Q1802" s="191"/>
      <c r="R1802" s="191"/>
      <c r="S1802" s="191"/>
      <c r="T1802" s="191"/>
      <c r="U1802" s="191"/>
      <c r="V1802" s="192"/>
    </row>
    <row r="1803" spans="1:39" s="34" customFormat="1" x14ac:dyDescent="0.25">
      <c r="A1803" s="193" t="s">
        <v>55</v>
      </c>
      <c r="B1803" s="194"/>
      <c r="C1803" s="194"/>
      <c r="D1803" s="194"/>
      <c r="E1803" s="195"/>
      <c r="F1803" s="195"/>
      <c r="G1803" s="195"/>
      <c r="H1803" s="195"/>
      <c r="I1803" s="195"/>
      <c r="J1803" s="195"/>
      <c r="K1803" s="195"/>
      <c r="L1803" s="195"/>
      <c r="M1803" s="195"/>
      <c r="N1803" s="195"/>
      <c r="O1803" s="195"/>
      <c r="P1803" s="195"/>
      <c r="Q1803" s="195"/>
      <c r="R1803" s="195"/>
      <c r="S1803" s="195"/>
      <c r="T1803" s="195"/>
      <c r="U1803" s="195"/>
      <c r="V1803" s="196"/>
    </row>
    <row r="1804" spans="1:39" s="34" customFormat="1" x14ac:dyDescent="0.25">
      <c r="A1804" s="193" t="s">
        <v>56</v>
      </c>
      <c r="B1804" s="194"/>
      <c r="C1804" s="194"/>
      <c r="D1804" s="194"/>
      <c r="E1804" s="195"/>
      <c r="F1804" s="195"/>
      <c r="G1804" s="195"/>
      <c r="H1804" s="195"/>
      <c r="I1804" s="195"/>
      <c r="J1804" s="195"/>
      <c r="K1804" s="195"/>
      <c r="L1804" s="195"/>
      <c r="M1804" s="195"/>
      <c r="N1804" s="195"/>
      <c r="O1804" s="195"/>
      <c r="P1804" s="195"/>
      <c r="Q1804" s="195"/>
      <c r="R1804" s="195"/>
      <c r="S1804" s="195"/>
      <c r="T1804" s="195"/>
      <c r="U1804" s="195"/>
      <c r="V1804" s="196"/>
    </row>
    <row r="1805" spans="1:39" s="34" customFormat="1" x14ac:dyDescent="0.25">
      <c r="A1805" s="193" t="s">
        <v>57</v>
      </c>
      <c r="B1805" s="194"/>
      <c r="C1805" s="194"/>
      <c r="D1805" s="194"/>
      <c r="E1805" s="195"/>
      <c r="F1805" s="195"/>
      <c r="G1805" s="195"/>
      <c r="H1805" s="195"/>
      <c r="I1805" s="195"/>
      <c r="J1805" s="195"/>
      <c r="K1805" s="195"/>
      <c r="L1805" s="195"/>
      <c r="M1805" s="195"/>
      <c r="N1805" s="195"/>
      <c r="O1805" s="195"/>
      <c r="P1805" s="195"/>
      <c r="Q1805" s="195"/>
      <c r="R1805" s="195"/>
      <c r="S1805" s="195"/>
      <c r="T1805" s="195"/>
      <c r="U1805" s="195"/>
      <c r="V1805" s="196"/>
    </row>
    <row r="1806" spans="1:39" s="34" customFormat="1" x14ac:dyDescent="0.25">
      <c r="A1806" s="38"/>
      <c r="B1806" s="39"/>
      <c r="C1806" s="39"/>
      <c r="D1806" s="40"/>
      <c r="E1806" s="40"/>
      <c r="F1806" s="40"/>
      <c r="G1806" s="40"/>
      <c r="H1806" s="40"/>
      <c r="I1806" s="40"/>
      <c r="J1806" s="40"/>
      <c r="K1806" s="40"/>
      <c r="L1806" s="40"/>
      <c r="M1806" s="40"/>
      <c r="N1806" s="40"/>
      <c r="O1806" s="40"/>
      <c r="P1806" s="40"/>
      <c r="Q1806" s="40"/>
      <c r="R1806" s="40"/>
      <c r="S1806" s="40"/>
      <c r="T1806" s="27"/>
      <c r="U1806" s="27"/>
      <c r="V1806" s="28"/>
    </row>
    <row r="1807" spans="1:39" s="34" customFormat="1" x14ac:dyDescent="0.25">
      <c r="A1807" s="150" t="s">
        <v>58</v>
      </c>
      <c r="B1807" s="151"/>
      <c r="C1807" s="151"/>
      <c r="D1807" s="151"/>
      <c r="E1807" s="151"/>
      <c r="F1807" s="151"/>
      <c r="G1807" s="151"/>
      <c r="H1807" s="151"/>
      <c r="I1807" s="151"/>
      <c r="J1807" s="151"/>
      <c r="K1807" s="151"/>
      <c r="L1807" s="151"/>
      <c r="M1807" s="151"/>
      <c r="N1807" s="151"/>
      <c r="O1807" s="151"/>
      <c r="P1807" s="151"/>
      <c r="Q1807" s="151"/>
      <c r="R1807" s="151"/>
      <c r="S1807" s="151"/>
      <c r="T1807" s="151"/>
      <c r="U1807" s="151"/>
      <c r="V1807" s="197"/>
    </row>
    <row r="1808" spans="1:39" s="34" customFormat="1" x14ac:dyDescent="0.25">
      <c r="A1808" s="198" t="s">
        <v>59</v>
      </c>
      <c r="B1808" s="199"/>
      <c r="C1808" s="199" t="s">
        <v>60</v>
      </c>
      <c r="D1808" s="199"/>
      <c r="E1808" s="199"/>
      <c r="F1808" s="199"/>
      <c r="G1808" s="199"/>
      <c r="H1808" s="199"/>
      <c r="I1808" s="199"/>
      <c r="J1808" s="199"/>
      <c r="K1808" s="199"/>
      <c r="L1808" s="199"/>
      <c r="M1808" s="199"/>
      <c r="N1808" s="199"/>
      <c r="O1808" s="199"/>
      <c r="P1808" s="199"/>
      <c r="Q1808" s="199"/>
      <c r="R1808" s="199" t="s">
        <v>61</v>
      </c>
      <c r="S1808" s="199"/>
      <c r="T1808" s="200" t="s">
        <v>62</v>
      </c>
      <c r="U1808" s="200"/>
      <c r="V1808" s="201"/>
    </row>
    <row r="1809" spans="1:22" s="34" customFormat="1" ht="41.25" customHeight="1" x14ac:dyDescent="0.25">
      <c r="A1809" s="202">
        <v>10.5</v>
      </c>
      <c r="B1809" s="203"/>
      <c r="C1809" s="204" t="s">
        <v>132</v>
      </c>
      <c r="D1809" s="205"/>
      <c r="E1809" s="205"/>
      <c r="F1809" s="205"/>
      <c r="G1809" s="205"/>
      <c r="H1809" s="205"/>
      <c r="I1809" s="205"/>
      <c r="J1809" s="205"/>
      <c r="K1809" s="205"/>
      <c r="L1809" s="205"/>
      <c r="M1809" s="205"/>
      <c r="N1809" s="205"/>
      <c r="O1809" s="205"/>
      <c r="P1809" s="205"/>
      <c r="Q1809" s="205"/>
      <c r="R1809" s="205" t="s">
        <v>106</v>
      </c>
      <c r="S1809" s="205"/>
      <c r="T1809" s="206">
        <f>+'OFERTA ECONOMICA'!C123</f>
        <v>1</v>
      </c>
      <c r="U1809" s="206"/>
      <c r="V1809" s="207"/>
    </row>
    <row r="1810" spans="1:22" s="34" customFormat="1" x14ac:dyDescent="0.25">
      <c r="A1810" s="41"/>
      <c r="B1810" s="40"/>
      <c r="C1810" s="40"/>
      <c r="D1810" s="40"/>
      <c r="E1810" s="40"/>
      <c r="F1810" s="40"/>
      <c r="G1810" s="40"/>
      <c r="H1810" s="40"/>
      <c r="I1810" s="40"/>
      <c r="J1810" s="40"/>
      <c r="K1810" s="40"/>
      <c r="L1810" s="40"/>
      <c r="M1810" s="40"/>
      <c r="N1810" s="40"/>
      <c r="O1810" s="40"/>
      <c r="P1810" s="40"/>
      <c r="Q1810" s="40"/>
      <c r="R1810" s="40"/>
      <c r="S1810" s="40"/>
      <c r="T1810" s="27"/>
      <c r="U1810" s="27"/>
      <c r="V1810" s="28"/>
    </row>
    <row r="1811" spans="1:22" s="34" customFormat="1" x14ac:dyDescent="0.25">
      <c r="A1811" s="145" t="s">
        <v>64</v>
      </c>
      <c r="B1811" s="146"/>
      <c r="C1811" s="146"/>
      <c r="D1811" s="146"/>
      <c r="E1811" s="146"/>
      <c r="F1811" s="146"/>
      <c r="G1811" s="146"/>
      <c r="H1811" s="146"/>
      <c r="I1811" s="146"/>
      <c r="J1811" s="146"/>
      <c r="K1811" s="146"/>
      <c r="L1811" s="146"/>
      <c r="M1811" s="146"/>
      <c r="N1811" s="146"/>
      <c r="O1811" s="146"/>
      <c r="P1811" s="146"/>
      <c r="Q1811" s="146"/>
      <c r="R1811" s="146"/>
      <c r="S1811" s="146"/>
      <c r="T1811" s="146"/>
      <c r="U1811" s="146"/>
      <c r="V1811" s="147"/>
    </row>
    <row r="1812" spans="1:22" s="34" customFormat="1" x14ac:dyDescent="0.25">
      <c r="A1812" s="132" t="s">
        <v>60</v>
      </c>
      <c r="B1812" s="133"/>
      <c r="C1812" s="133"/>
      <c r="D1812" s="133"/>
      <c r="E1812" s="133"/>
      <c r="F1812" s="133"/>
      <c r="G1812" s="133"/>
      <c r="H1812" s="133" t="s">
        <v>65</v>
      </c>
      <c r="I1812" s="133"/>
      <c r="J1812" s="133"/>
      <c r="K1812" s="133" t="s">
        <v>66</v>
      </c>
      <c r="L1812" s="133"/>
      <c r="M1812" s="133"/>
      <c r="N1812" s="133"/>
      <c r="O1812" s="133" t="s">
        <v>67</v>
      </c>
      <c r="P1812" s="133"/>
      <c r="Q1812" s="133"/>
      <c r="R1812" s="133" t="s">
        <v>68</v>
      </c>
      <c r="S1812" s="133"/>
      <c r="T1812" s="134" t="s">
        <v>69</v>
      </c>
      <c r="U1812" s="134"/>
      <c r="V1812" s="135"/>
    </row>
    <row r="1813" spans="1:22" s="34" customFormat="1" x14ac:dyDescent="0.25">
      <c r="A1813" s="132"/>
      <c r="B1813" s="133"/>
      <c r="C1813" s="133"/>
      <c r="D1813" s="133"/>
      <c r="E1813" s="133"/>
      <c r="F1813" s="133"/>
      <c r="G1813" s="133"/>
      <c r="H1813" s="133"/>
      <c r="I1813" s="133"/>
      <c r="J1813" s="133"/>
      <c r="K1813" s="133"/>
      <c r="L1813" s="133"/>
      <c r="M1813" s="133"/>
      <c r="N1813" s="133"/>
      <c r="O1813" s="153"/>
      <c r="P1813" s="153"/>
      <c r="Q1813" s="153"/>
      <c r="R1813" s="133"/>
      <c r="S1813" s="133"/>
      <c r="T1813" s="134"/>
      <c r="U1813" s="134"/>
      <c r="V1813" s="135"/>
    </row>
    <row r="1814" spans="1:22" s="34" customFormat="1" x14ac:dyDescent="0.25">
      <c r="A1814" s="132" t="s">
        <v>70</v>
      </c>
      <c r="B1814" s="133"/>
      <c r="C1814" s="133"/>
      <c r="D1814" s="133"/>
      <c r="E1814" s="133"/>
      <c r="F1814" s="133"/>
      <c r="G1814" s="133"/>
      <c r="H1814" s="133"/>
      <c r="I1814" s="133"/>
      <c r="J1814" s="133"/>
      <c r="K1814" s="133"/>
      <c r="L1814" s="133"/>
      <c r="M1814" s="133"/>
      <c r="N1814" s="133"/>
      <c r="O1814" s="153"/>
      <c r="P1814" s="153"/>
      <c r="Q1814" s="153"/>
      <c r="R1814" s="209">
        <v>0.03</v>
      </c>
      <c r="S1814" s="210"/>
      <c r="T1814" s="134"/>
      <c r="U1814" s="134"/>
      <c r="V1814" s="135"/>
    </row>
    <row r="1815" spans="1:22" s="34" customFormat="1" x14ac:dyDescent="0.25">
      <c r="A1815" s="132"/>
      <c r="B1815" s="133"/>
      <c r="C1815" s="133"/>
      <c r="D1815" s="133"/>
      <c r="E1815" s="133"/>
      <c r="F1815" s="133"/>
      <c r="G1815" s="133"/>
      <c r="H1815" s="133"/>
      <c r="I1815" s="133"/>
      <c r="J1815" s="133"/>
      <c r="K1815" s="133"/>
      <c r="L1815" s="133"/>
      <c r="M1815" s="133"/>
      <c r="N1815" s="133"/>
      <c r="O1815" s="133"/>
      <c r="P1815" s="133"/>
      <c r="Q1815" s="133"/>
      <c r="R1815" s="133"/>
      <c r="S1815" s="133"/>
      <c r="T1815" s="134"/>
      <c r="U1815" s="134"/>
      <c r="V1815" s="135"/>
    </row>
    <row r="1816" spans="1:22" s="34" customFormat="1" x14ac:dyDescent="0.25">
      <c r="A1816" s="136" t="s">
        <v>71</v>
      </c>
      <c r="B1816" s="137"/>
      <c r="C1816" s="137"/>
      <c r="D1816" s="137"/>
      <c r="E1816" s="137"/>
      <c r="F1816" s="137"/>
      <c r="G1816" s="137"/>
      <c r="H1816" s="137"/>
      <c r="I1816" s="137"/>
      <c r="J1816" s="137"/>
      <c r="K1816" s="137"/>
      <c r="L1816" s="137"/>
      <c r="M1816" s="137"/>
      <c r="N1816" s="137"/>
      <c r="O1816" s="137"/>
      <c r="P1816" s="137"/>
      <c r="Q1816" s="137"/>
      <c r="R1816" s="137"/>
      <c r="S1816" s="137"/>
      <c r="T1816" s="134">
        <f>+T1814+T1813</f>
        <v>0</v>
      </c>
      <c r="U1816" s="134"/>
      <c r="V1816" s="135"/>
    </row>
    <row r="1817" spans="1:22" s="34" customFormat="1" x14ac:dyDescent="0.25">
      <c r="A1817" s="19"/>
      <c r="B1817" s="20"/>
      <c r="C1817" s="20"/>
      <c r="D1817" s="20"/>
      <c r="E1817" s="20"/>
      <c r="F1817" s="20"/>
      <c r="G1817" s="20"/>
      <c r="H1817" s="20"/>
      <c r="I1817" s="20"/>
      <c r="J1817" s="20"/>
      <c r="K1817" s="20"/>
      <c r="L1817" s="20"/>
      <c r="M1817" s="20"/>
      <c r="N1817" s="20"/>
      <c r="O1817" s="20"/>
      <c r="P1817" s="20"/>
      <c r="Q1817" s="20"/>
      <c r="R1817" s="20"/>
      <c r="S1817" s="21"/>
      <c r="T1817" s="22"/>
      <c r="U1817" s="22"/>
      <c r="V1817" s="23"/>
    </row>
    <row r="1818" spans="1:22" s="34" customFormat="1" x14ac:dyDescent="0.25">
      <c r="A1818" s="145" t="s">
        <v>72</v>
      </c>
      <c r="B1818" s="146"/>
      <c r="C1818" s="146"/>
      <c r="D1818" s="146"/>
      <c r="E1818" s="146"/>
      <c r="F1818" s="146"/>
      <c r="G1818" s="146"/>
      <c r="H1818" s="146"/>
      <c r="I1818" s="146"/>
      <c r="J1818" s="146"/>
      <c r="K1818" s="146"/>
      <c r="L1818" s="146"/>
      <c r="M1818" s="146"/>
      <c r="N1818" s="146"/>
      <c r="O1818" s="146"/>
      <c r="P1818" s="146"/>
      <c r="Q1818" s="146"/>
      <c r="R1818" s="146"/>
      <c r="S1818" s="146"/>
      <c r="T1818" s="146"/>
      <c r="U1818" s="146"/>
      <c r="V1818" s="147"/>
    </row>
    <row r="1819" spans="1:22" s="34" customFormat="1" x14ac:dyDescent="0.25">
      <c r="A1819" s="132" t="s">
        <v>60</v>
      </c>
      <c r="B1819" s="133"/>
      <c r="C1819" s="133"/>
      <c r="D1819" s="133"/>
      <c r="E1819" s="133"/>
      <c r="F1819" s="133"/>
      <c r="G1819" s="133"/>
      <c r="H1819" s="133"/>
      <c r="I1819" s="133"/>
      <c r="J1819" s="133"/>
      <c r="K1819" s="133"/>
      <c r="L1819" s="133"/>
      <c r="M1819" s="133" t="s">
        <v>61</v>
      </c>
      <c r="N1819" s="133"/>
      <c r="O1819" s="133" t="s">
        <v>62</v>
      </c>
      <c r="P1819" s="133"/>
      <c r="Q1819" s="133" t="s">
        <v>73</v>
      </c>
      <c r="R1819" s="133"/>
      <c r="S1819" s="133"/>
      <c r="T1819" s="134" t="s">
        <v>74</v>
      </c>
      <c r="U1819" s="134"/>
      <c r="V1819" s="135"/>
    </row>
    <row r="1820" spans="1:22" s="34" customFormat="1" ht="42" customHeight="1" x14ac:dyDescent="0.25">
      <c r="A1820" s="252" t="s">
        <v>268</v>
      </c>
      <c r="B1820" s="253"/>
      <c r="C1820" s="253"/>
      <c r="D1820" s="253"/>
      <c r="E1820" s="253"/>
      <c r="F1820" s="253"/>
      <c r="G1820" s="253"/>
      <c r="H1820" s="253"/>
      <c r="I1820" s="253"/>
      <c r="J1820" s="253"/>
      <c r="K1820" s="253"/>
      <c r="L1820" s="253"/>
      <c r="M1820" s="133" t="s">
        <v>106</v>
      </c>
      <c r="N1820" s="133"/>
      <c r="O1820" s="133">
        <v>1</v>
      </c>
      <c r="P1820" s="133"/>
      <c r="Q1820" s="134">
        <v>650000</v>
      </c>
      <c r="R1820" s="134"/>
      <c r="S1820" s="134"/>
      <c r="T1820" s="134">
        <f>+Q1820*O1820</f>
        <v>650000</v>
      </c>
      <c r="U1820" s="134"/>
      <c r="V1820" s="135"/>
    </row>
    <row r="1821" spans="1:22" s="34" customFormat="1" x14ac:dyDescent="0.25">
      <c r="A1821" s="132"/>
      <c r="B1821" s="133"/>
      <c r="C1821" s="133"/>
      <c r="D1821" s="133"/>
      <c r="E1821" s="133"/>
      <c r="F1821" s="133"/>
      <c r="G1821" s="133"/>
      <c r="H1821" s="133"/>
      <c r="I1821" s="133"/>
      <c r="J1821" s="133"/>
      <c r="K1821" s="133"/>
      <c r="L1821" s="133"/>
      <c r="M1821" s="133"/>
      <c r="N1821" s="133"/>
      <c r="O1821" s="133"/>
      <c r="P1821" s="133"/>
      <c r="Q1821" s="134"/>
      <c r="R1821" s="134"/>
      <c r="S1821" s="134"/>
      <c r="T1821" s="134">
        <f>+Q1821*O1821</f>
        <v>0</v>
      </c>
      <c r="U1821" s="134"/>
      <c r="V1821" s="135"/>
    </row>
    <row r="1822" spans="1:22" s="34" customFormat="1" x14ac:dyDescent="0.25">
      <c r="A1822" s="132"/>
      <c r="B1822" s="133"/>
      <c r="C1822" s="133"/>
      <c r="D1822" s="133"/>
      <c r="E1822" s="133"/>
      <c r="F1822" s="133"/>
      <c r="G1822" s="133"/>
      <c r="H1822" s="133"/>
      <c r="I1822" s="133"/>
      <c r="J1822" s="133"/>
      <c r="K1822" s="133"/>
      <c r="L1822" s="133"/>
      <c r="M1822" s="133"/>
      <c r="N1822" s="133"/>
      <c r="O1822" s="133"/>
      <c r="P1822" s="133"/>
      <c r="Q1822" s="133"/>
      <c r="R1822" s="133"/>
      <c r="S1822" s="133"/>
      <c r="T1822" s="134"/>
      <c r="U1822" s="134"/>
      <c r="V1822" s="135"/>
    </row>
    <row r="1823" spans="1:22" s="34" customFormat="1" x14ac:dyDescent="0.25">
      <c r="A1823" s="136" t="s">
        <v>71</v>
      </c>
      <c r="B1823" s="137"/>
      <c r="C1823" s="137"/>
      <c r="D1823" s="137"/>
      <c r="E1823" s="137"/>
      <c r="F1823" s="137"/>
      <c r="G1823" s="137"/>
      <c r="H1823" s="137"/>
      <c r="I1823" s="137"/>
      <c r="J1823" s="137"/>
      <c r="K1823" s="137"/>
      <c r="L1823" s="137"/>
      <c r="M1823" s="137"/>
      <c r="N1823" s="137"/>
      <c r="O1823" s="137"/>
      <c r="P1823" s="137"/>
      <c r="Q1823" s="137"/>
      <c r="R1823" s="137"/>
      <c r="S1823" s="137"/>
      <c r="T1823" s="134">
        <f>+T1821+T1820</f>
        <v>650000</v>
      </c>
      <c r="U1823" s="134"/>
      <c r="V1823" s="135"/>
    </row>
    <row r="1824" spans="1:22" s="34" customFormat="1" x14ac:dyDescent="0.25">
      <c r="A1824" s="19"/>
      <c r="B1824" s="20"/>
      <c r="C1824" s="20"/>
      <c r="D1824" s="20"/>
      <c r="E1824" s="20"/>
      <c r="F1824" s="20"/>
      <c r="G1824" s="20"/>
      <c r="H1824" s="20"/>
      <c r="I1824" s="20"/>
      <c r="J1824" s="20"/>
      <c r="K1824" s="20"/>
      <c r="L1824" s="20"/>
      <c r="M1824" s="20"/>
      <c r="N1824" s="20"/>
      <c r="O1824" s="20"/>
      <c r="P1824" s="20"/>
      <c r="Q1824" s="20"/>
      <c r="R1824" s="20"/>
      <c r="S1824" s="21"/>
      <c r="T1824" s="22"/>
      <c r="U1824" s="22"/>
      <c r="V1824" s="23"/>
    </row>
    <row r="1825" spans="1:22" s="34" customFormat="1" x14ac:dyDescent="0.25">
      <c r="A1825" s="145" t="s">
        <v>75</v>
      </c>
      <c r="B1825" s="146"/>
      <c r="C1825" s="146"/>
      <c r="D1825" s="146"/>
      <c r="E1825" s="146"/>
      <c r="F1825" s="146"/>
      <c r="G1825" s="146"/>
      <c r="H1825" s="146"/>
      <c r="I1825" s="146"/>
      <c r="J1825" s="146"/>
      <c r="K1825" s="146"/>
      <c r="L1825" s="146"/>
      <c r="M1825" s="146"/>
      <c r="N1825" s="146"/>
      <c r="O1825" s="146"/>
      <c r="P1825" s="146"/>
      <c r="Q1825" s="146"/>
      <c r="R1825" s="146"/>
      <c r="S1825" s="146"/>
      <c r="T1825" s="146"/>
      <c r="U1825" s="146"/>
      <c r="V1825" s="147"/>
    </row>
    <row r="1826" spans="1:22" s="34" customFormat="1" x14ac:dyDescent="0.25">
      <c r="A1826" s="132" t="s">
        <v>76</v>
      </c>
      <c r="B1826" s="133"/>
      <c r="C1826" s="133"/>
      <c r="D1826" s="133"/>
      <c r="E1826" s="133"/>
      <c r="F1826" s="133"/>
      <c r="G1826" s="133"/>
      <c r="H1826" s="133"/>
      <c r="I1826" s="133"/>
      <c r="J1826" s="133"/>
      <c r="K1826" s="133" t="s">
        <v>77</v>
      </c>
      <c r="L1826" s="133"/>
      <c r="M1826" s="133" t="s">
        <v>78</v>
      </c>
      <c r="N1826" s="133"/>
      <c r="O1826" s="133" t="s">
        <v>79</v>
      </c>
      <c r="P1826" s="133"/>
      <c r="Q1826" s="133"/>
      <c r="R1826" s="133" t="s">
        <v>80</v>
      </c>
      <c r="S1826" s="133"/>
      <c r="T1826" s="134" t="s">
        <v>69</v>
      </c>
      <c r="U1826" s="134"/>
      <c r="V1826" s="135"/>
    </row>
    <row r="1827" spans="1:22" s="34" customFormat="1" x14ac:dyDescent="0.25">
      <c r="A1827" s="132"/>
      <c r="B1827" s="133"/>
      <c r="C1827" s="133"/>
      <c r="D1827" s="133"/>
      <c r="E1827" s="133"/>
      <c r="F1827" s="133"/>
      <c r="G1827" s="133"/>
      <c r="H1827" s="133"/>
      <c r="I1827" s="133"/>
      <c r="J1827" s="133"/>
      <c r="K1827" s="133"/>
      <c r="L1827" s="133"/>
      <c r="M1827" s="133"/>
      <c r="N1827" s="133"/>
      <c r="O1827" s="133"/>
      <c r="P1827" s="133"/>
      <c r="Q1827" s="133"/>
      <c r="R1827" s="133"/>
      <c r="S1827" s="133"/>
      <c r="T1827" s="134"/>
      <c r="U1827" s="134"/>
      <c r="V1827" s="135"/>
    </row>
    <row r="1828" spans="1:22" s="34" customFormat="1" x14ac:dyDescent="0.25">
      <c r="A1828" s="132"/>
      <c r="B1828" s="133"/>
      <c r="C1828" s="133"/>
      <c r="D1828" s="133"/>
      <c r="E1828" s="133"/>
      <c r="F1828" s="133"/>
      <c r="G1828" s="133"/>
      <c r="H1828" s="133"/>
      <c r="I1828" s="133"/>
      <c r="J1828" s="133"/>
      <c r="K1828" s="133"/>
      <c r="L1828" s="133"/>
      <c r="M1828" s="133"/>
      <c r="N1828" s="133"/>
      <c r="O1828" s="133"/>
      <c r="P1828" s="133"/>
      <c r="Q1828" s="133"/>
      <c r="R1828" s="133"/>
      <c r="S1828" s="133"/>
      <c r="T1828" s="134"/>
      <c r="U1828" s="134"/>
      <c r="V1828" s="135"/>
    </row>
    <row r="1829" spans="1:22" s="34" customFormat="1" x14ac:dyDescent="0.25">
      <c r="A1829" s="132"/>
      <c r="B1829" s="133"/>
      <c r="C1829" s="133"/>
      <c r="D1829" s="133"/>
      <c r="E1829" s="133"/>
      <c r="F1829" s="133"/>
      <c r="G1829" s="133"/>
      <c r="H1829" s="133"/>
      <c r="I1829" s="133"/>
      <c r="J1829" s="133"/>
      <c r="K1829" s="133"/>
      <c r="L1829" s="133"/>
      <c r="M1829" s="133"/>
      <c r="N1829" s="133"/>
      <c r="O1829" s="133"/>
      <c r="P1829" s="133"/>
      <c r="Q1829" s="133"/>
      <c r="R1829" s="133"/>
      <c r="S1829" s="133"/>
      <c r="T1829" s="134"/>
      <c r="U1829" s="134"/>
      <c r="V1829" s="135"/>
    </row>
    <row r="1830" spans="1:22" s="34" customFormat="1" x14ac:dyDescent="0.25">
      <c r="A1830" s="136" t="s">
        <v>71</v>
      </c>
      <c r="B1830" s="137"/>
      <c r="C1830" s="137"/>
      <c r="D1830" s="137"/>
      <c r="E1830" s="137"/>
      <c r="F1830" s="137"/>
      <c r="G1830" s="137"/>
      <c r="H1830" s="137"/>
      <c r="I1830" s="137"/>
      <c r="J1830" s="137"/>
      <c r="K1830" s="137"/>
      <c r="L1830" s="137"/>
      <c r="M1830" s="137"/>
      <c r="N1830" s="137"/>
      <c r="O1830" s="137"/>
      <c r="P1830" s="137"/>
      <c r="Q1830" s="137"/>
      <c r="R1830" s="137"/>
      <c r="S1830" s="137"/>
      <c r="T1830" s="134"/>
      <c r="U1830" s="134"/>
      <c r="V1830" s="135"/>
    </row>
    <row r="1831" spans="1:22" s="34" customFormat="1" x14ac:dyDescent="0.25">
      <c r="A1831" s="19"/>
      <c r="B1831" s="20"/>
      <c r="C1831" s="20"/>
      <c r="D1831" s="20"/>
      <c r="E1831" s="20"/>
      <c r="F1831" s="20"/>
      <c r="G1831" s="20"/>
      <c r="H1831" s="20"/>
      <c r="I1831" s="20"/>
      <c r="J1831" s="20"/>
      <c r="K1831" s="20"/>
      <c r="L1831" s="20"/>
      <c r="M1831" s="20"/>
      <c r="N1831" s="20"/>
      <c r="O1831" s="20"/>
      <c r="P1831" s="20"/>
      <c r="Q1831" s="20"/>
      <c r="R1831" s="20"/>
      <c r="S1831" s="21"/>
      <c r="T1831" s="22"/>
      <c r="U1831" s="22"/>
      <c r="V1831" s="23"/>
    </row>
    <row r="1832" spans="1:22" s="34" customFormat="1" x14ac:dyDescent="0.25">
      <c r="A1832" s="145" t="s">
        <v>81</v>
      </c>
      <c r="B1832" s="146"/>
      <c r="C1832" s="146"/>
      <c r="D1832" s="146"/>
      <c r="E1832" s="146"/>
      <c r="F1832" s="146"/>
      <c r="G1832" s="146"/>
      <c r="H1832" s="146"/>
      <c r="I1832" s="146"/>
      <c r="J1832" s="146"/>
      <c r="K1832" s="146"/>
      <c r="L1832" s="146"/>
      <c r="M1832" s="146"/>
      <c r="N1832" s="146"/>
      <c r="O1832" s="146"/>
      <c r="P1832" s="146"/>
      <c r="Q1832" s="146"/>
      <c r="R1832" s="146"/>
      <c r="S1832" s="146"/>
      <c r="T1832" s="146"/>
      <c r="U1832" s="146"/>
      <c r="V1832" s="147"/>
    </row>
    <row r="1833" spans="1:22" s="34" customFormat="1" x14ac:dyDescent="0.25">
      <c r="A1833" s="132" t="s">
        <v>82</v>
      </c>
      <c r="B1833" s="133"/>
      <c r="C1833" s="133"/>
      <c r="D1833" s="133"/>
      <c r="E1833" s="133"/>
      <c r="F1833" s="133"/>
      <c r="G1833" s="133"/>
      <c r="H1833" s="133"/>
      <c r="I1833" s="133"/>
      <c r="J1833" s="133" t="s">
        <v>83</v>
      </c>
      <c r="K1833" s="133"/>
      <c r="L1833" s="133" t="s">
        <v>84</v>
      </c>
      <c r="M1833" s="133"/>
      <c r="N1833" s="133" t="s">
        <v>85</v>
      </c>
      <c r="O1833" s="133"/>
      <c r="P1833" s="133"/>
      <c r="Q1833" s="133" t="s">
        <v>68</v>
      </c>
      <c r="R1833" s="133"/>
      <c r="S1833" s="133"/>
      <c r="T1833" s="134" t="s">
        <v>69</v>
      </c>
      <c r="U1833" s="134"/>
      <c r="V1833" s="135"/>
    </row>
    <row r="1834" spans="1:22" s="34" customFormat="1" x14ac:dyDescent="0.25">
      <c r="A1834" s="132" t="s">
        <v>86</v>
      </c>
      <c r="B1834" s="133"/>
      <c r="C1834" s="133"/>
      <c r="D1834" s="133"/>
      <c r="E1834" s="133"/>
      <c r="F1834" s="133"/>
      <c r="G1834" s="133"/>
      <c r="H1834" s="133"/>
      <c r="I1834" s="133"/>
      <c r="J1834" s="148"/>
      <c r="K1834" s="133"/>
      <c r="L1834" s="149">
        <v>1.8157000000000001</v>
      </c>
      <c r="M1834" s="149"/>
      <c r="N1834" s="134">
        <f>+(L1834*J1834)/8</f>
        <v>0</v>
      </c>
      <c r="O1834" s="134"/>
      <c r="P1834" s="134"/>
      <c r="Q1834" s="133"/>
      <c r="R1834" s="133"/>
      <c r="S1834" s="133"/>
      <c r="T1834" s="134">
        <f>+Q1834*N1834</f>
        <v>0</v>
      </c>
      <c r="U1834" s="134"/>
      <c r="V1834" s="135"/>
    </row>
    <row r="1835" spans="1:22" s="34" customFormat="1" x14ac:dyDescent="0.25">
      <c r="A1835" s="132"/>
      <c r="B1835" s="133"/>
      <c r="C1835" s="133"/>
      <c r="D1835" s="133"/>
      <c r="E1835" s="133"/>
      <c r="F1835" s="133"/>
      <c r="G1835" s="133"/>
      <c r="H1835" s="133"/>
      <c r="I1835" s="133"/>
      <c r="J1835" s="133"/>
      <c r="K1835" s="133"/>
      <c r="L1835" s="133"/>
      <c r="M1835" s="133"/>
      <c r="N1835" s="133"/>
      <c r="O1835" s="133"/>
      <c r="P1835" s="133"/>
      <c r="Q1835" s="133"/>
      <c r="R1835" s="133"/>
      <c r="S1835" s="133"/>
      <c r="T1835" s="134"/>
      <c r="U1835" s="134"/>
      <c r="V1835" s="135"/>
    </row>
    <row r="1836" spans="1:22" s="34" customFormat="1" x14ac:dyDescent="0.25">
      <c r="A1836" s="132"/>
      <c r="B1836" s="133"/>
      <c r="C1836" s="133"/>
      <c r="D1836" s="133"/>
      <c r="E1836" s="133"/>
      <c r="F1836" s="133"/>
      <c r="G1836" s="133"/>
      <c r="H1836" s="133"/>
      <c r="I1836" s="133"/>
      <c r="J1836" s="133"/>
      <c r="K1836" s="133"/>
      <c r="L1836" s="133"/>
      <c r="M1836" s="133"/>
      <c r="N1836" s="133"/>
      <c r="O1836" s="133"/>
      <c r="P1836" s="133"/>
      <c r="Q1836" s="133"/>
      <c r="R1836" s="133"/>
      <c r="S1836" s="133"/>
      <c r="T1836" s="134"/>
      <c r="U1836" s="134"/>
      <c r="V1836" s="135"/>
    </row>
    <row r="1837" spans="1:22" s="34" customFormat="1" x14ac:dyDescent="0.25">
      <c r="A1837" s="136" t="s">
        <v>71</v>
      </c>
      <c r="B1837" s="137"/>
      <c r="C1837" s="137"/>
      <c r="D1837" s="137"/>
      <c r="E1837" s="137"/>
      <c r="F1837" s="137"/>
      <c r="G1837" s="137"/>
      <c r="H1837" s="137"/>
      <c r="I1837" s="137"/>
      <c r="J1837" s="137"/>
      <c r="K1837" s="137"/>
      <c r="L1837" s="137"/>
      <c r="M1837" s="137"/>
      <c r="N1837" s="137"/>
      <c r="O1837" s="137"/>
      <c r="P1837" s="137"/>
      <c r="Q1837" s="137"/>
      <c r="R1837" s="137"/>
      <c r="S1837" s="137"/>
      <c r="T1837" s="134">
        <f>+T1834</f>
        <v>0</v>
      </c>
      <c r="U1837" s="134"/>
      <c r="V1837" s="135"/>
    </row>
    <row r="1838" spans="1:22" s="43" customFormat="1" x14ac:dyDescent="0.2">
      <c r="A1838" s="136" t="s">
        <v>15</v>
      </c>
      <c r="B1838" s="137"/>
      <c r="C1838" s="137"/>
      <c r="D1838" s="137"/>
      <c r="E1838" s="137"/>
      <c r="F1838" s="137"/>
      <c r="G1838" s="137"/>
      <c r="H1838" s="137"/>
      <c r="I1838" s="137"/>
      <c r="J1838" s="137"/>
      <c r="K1838" s="137"/>
      <c r="L1838" s="137"/>
      <c r="M1838" s="137"/>
      <c r="N1838" s="137"/>
      <c r="O1838" s="137"/>
      <c r="P1838" s="137"/>
      <c r="Q1838" s="137"/>
      <c r="R1838" s="137"/>
      <c r="S1838" s="137"/>
      <c r="T1838" s="134">
        <f>ROUND(T1837+T1830+T1823+T1816,0)</f>
        <v>650000</v>
      </c>
      <c r="U1838" s="134"/>
      <c r="V1838" s="135"/>
    </row>
    <row r="1839" spans="1:22" s="43" customFormat="1" x14ac:dyDescent="0.2">
      <c r="A1839" s="44" t="s">
        <v>87</v>
      </c>
      <c r="B1839" s="45">
        <f>+'[1]CARGA PRESTACIONAL'!$E$40</f>
        <v>0.29949999999999999</v>
      </c>
      <c r="C1839" s="46"/>
      <c r="D1839" s="47"/>
      <c r="E1839" s="48"/>
      <c r="F1839" s="46"/>
      <c r="G1839" s="46"/>
      <c r="H1839" s="46"/>
      <c r="I1839" s="46"/>
      <c r="J1839" s="46"/>
      <c r="K1839" s="46"/>
      <c r="L1839" s="46"/>
      <c r="M1839" s="47"/>
      <c r="N1839" s="18"/>
      <c r="O1839" s="18"/>
      <c r="P1839" s="18"/>
      <c r="Q1839" s="18"/>
      <c r="R1839" s="18"/>
      <c r="S1839" s="18" t="s">
        <v>19</v>
      </c>
      <c r="T1839" s="134">
        <f>+T1838*B1839</f>
        <v>194675</v>
      </c>
      <c r="U1839" s="134"/>
      <c r="V1839" s="135"/>
    </row>
    <row r="1840" spans="1:22" s="43" customFormat="1" x14ac:dyDescent="0.2">
      <c r="A1840" s="138" t="s">
        <v>88</v>
      </c>
      <c r="B1840" s="139"/>
      <c r="C1840" s="139"/>
      <c r="D1840" s="139"/>
      <c r="E1840" s="139"/>
      <c r="F1840" s="139"/>
      <c r="G1840" s="139"/>
      <c r="H1840" s="139"/>
      <c r="I1840" s="139"/>
      <c r="J1840" s="139"/>
      <c r="K1840" s="139"/>
      <c r="L1840" s="139"/>
      <c r="M1840" s="139"/>
      <c r="N1840" s="139"/>
      <c r="O1840" s="139"/>
      <c r="P1840" s="139"/>
      <c r="Q1840" s="139"/>
      <c r="R1840" s="139"/>
      <c r="S1840" s="139"/>
      <c r="T1840" s="140">
        <f>+T1839+T1838</f>
        <v>844675</v>
      </c>
      <c r="U1840" s="140"/>
      <c r="V1840" s="141"/>
    </row>
    <row r="1841" spans="1:22" s="43" customFormat="1" x14ac:dyDescent="0.2">
      <c r="A1841" s="138" t="s">
        <v>89</v>
      </c>
      <c r="B1841" s="139"/>
      <c r="C1841" s="139"/>
      <c r="D1841" s="139"/>
      <c r="E1841" s="139"/>
      <c r="F1841" s="139"/>
      <c r="G1841" s="139"/>
      <c r="H1841" s="139"/>
      <c r="I1841" s="139"/>
      <c r="J1841" s="139"/>
      <c r="K1841" s="139"/>
      <c r="L1841" s="139"/>
      <c r="M1841" s="139"/>
      <c r="N1841" s="139"/>
      <c r="O1841" s="139"/>
      <c r="P1841" s="139"/>
      <c r="Q1841" s="139"/>
      <c r="R1841" s="139"/>
      <c r="S1841" s="139"/>
      <c r="T1841" s="140">
        <f>ROUND(T1840*T1809,0)</f>
        <v>844675</v>
      </c>
      <c r="U1841" s="140"/>
      <c r="V1841" s="141"/>
    </row>
    <row r="1842" spans="1:22" s="43" customFormat="1" x14ac:dyDescent="0.2">
      <c r="A1842" s="49"/>
      <c r="B1842" s="29"/>
      <c r="C1842" s="29"/>
      <c r="D1842" s="29"/>
      <c r="E1842" s="29"/>
      <c r="F1842" s="29"/>
      <c r="G1842" s="29"/>
      <c r="H1842" s="29"/>
      <c r="I1842" s="29"/>
      <c r="J1842" s="29"/>
      <c r="K1842" s="29"/>
      <c r="L1842" s="29"/>
      <c r="M1842" s="29"/>
      <c r="N1842" s="29"/>
      <c r="O1842" s="29"/>
      <c r="P1842" s="29"/>
      <c r="Q1842" s="29"/>
      <c r="R1842" s="29"/>
      <c r="S1842" s="29"/>
      <c r="T1842" s="50"/>
      <c r="U1842" s="50"/>
      <c r="V1842" s="51"/>
    </row>
    <row r="1843" spans="1:22" s="34" customFormat="1" ht="43.5" customHeight="1" x14ac:dyDescent="0.25">
      <c r="A1843" s="142" t="s">
        <v>121</v>
      </c>
      <c r="B1843" s="143"/>
      <c r="C1843" s="143"/>
      <c r="D1843" s="143"/>
      <c r="E1843" s="143"/>
      <c r="F1843" s="143"/>
      <c r="G1843" s="143"/>
      <c r="H1843" s="143"/>
      <c r="I1843" s="143"/>
      <c r="J1843" s="143"/>
      <c r="K1843" s="143"/>
      <c r="L1843" s="143"/>
      <c r="M1843" s="143"/>
      <c r="N1843" s="143"/>
      <c r="O1843" s="143"/>
      <c r="P1843" s="143"/>
      <c r="Q1843" s="143"/>
      <c r="R1843" s="143"/>
      <c r="S1843" s="143"/>
      <c r="T1843" s="143"/>
      <c r="U1843" s="143"/>
      <c r="V1843" s="144"/>
    </row>
    <row r="1844" spans="1:22" s="34" customFormat="1" x14ac:dyDescent="0.25">
      <c r="A1844" s="24"/>
      <c r="B1844" s="25"/>
      <c r="C1844" s="25"/>
      <c r="D1844" s="25"/>
      <c r="E1844" s="25"/>
      <c r="F1844" s="25"/>
      <c r="G1844" s="25"/>
      <c r="H1844" s="25"/>
      <c r="I1844" s="25"/>
      <c r="J1844" s="25"/>
      <c r="K1844" s="25"/>
      <c r="L1844" s="25"/>
      <c r="M1844" s="25"/>
      <c r="N1844" s="25"/>
      <c r="O1844" s="25"/>
      <c r="P1844" s="25"/>
      <c r="Q1844" s="25"/>
      <c r="R1844" s="25"/>
      <c r="S1844" s="26"/>
      <c r="T1844" s="27"/>
      <c r="U1844" s="27"/>
      <c r="V1844" s="28"/>
    </row>
    <row r="1845" spans="1:22" s="34" customFormat="1" ht="46.5" customHeight="1" x14ac:dyDescent="0.25">
      <c r="A1845" s="24"/>
      <c r="B1845" s="25"/>
      <c r="C1845" s="25"/>
      <c r="D1845" s="29"/>
      <c r="E1845" s="30" t="s">
        <v>90</v>
      </c>
      <c r="F1845" s="54"/>
      <c r="G1845" s="54"/>
      <c r="H1845" s="54"/>
      <c r="I1845" s="54"/>
      <c r="J1845" s="54"/>
      <c r="K1845" s="54"/>
      <c r="L1845" s="54"/>
      <c r="M1845" s="55"/>
      <c r="N1845" s="25"/>
      <c r="O1845" s="25"/>
      <c r="P1845" s="25"/>
      <c r="Q1845" s="25"/>
      <c r="R1845" s="25"/>
      <c r="S1845" s="26"/>
      <c r="T1845" s="27"/>
      <c r="U1845" s="27"/>
      <c r="V1845" s="28"/>
    </row>
    <row r="1846" spans="1:22" s="34" customFormat="1" x14ac:dyDescent="0.25">
      <c r="A1846" s="24"/>
      <c r="B1846" s="25"/>
      <c r="C1846" s="25"/>
      <c r="D1846" s="25"/>
      <c r="E1846" s="131" t="s">
        <v>105</v>
      </c>
      <c r="F1846" s="131"/>
      <c r="G1846" s="131"/>
      <c r="H1846" s="131"/>
      <c r="I1846" s="131"/>
      <c r="J1846" s="131"/>
      <c r="K1846" s="131"/>
      <c r="L1846" s="131"/>
      <c r="M1846" s="131"/>
      <c r="N1846" s="57"/>
      <c r="O1846" s="57"/>
      <c r="P1846" s="25"/>
      <c r="Q1846" s="25"/>
      <c r="R1846" s="25"/>
      <c r="S1846" s="26"/>
      <c r="T1846" s="27"/>
      <c r="U1846" s="27"/>
      <c r="V1846" s="28"/>
    </row>
    <row r="1847" spans="1:22" s="34" customFormat="1" x14ac:dyDescent="0.25">
      <c r="A1847" s="24"/>
      <c r="B1847" s="25"/>
      <c r="C1847" s="25"/>
      <c r="D1847" s="25"/>
      <c r="E1847" s="131"/>
      <c r="F1847" s="131"/>
      <c r="G1847" s="131"/>
      <c r="H1847" s="131"/>
      <c r="I1847" s="131"/>
      <c r="J1847" s="131"/>
      <c r="K1847" s="131"/>
      <c r="L1847" s="131"/>
      <c r="M1847" s="131"/>
      <c r="N1847" s="57"/>
      <c r="O1847" s="57"/>
      <c r="P1847" s="25"/>
      <c r="Q1847" s="25"/>
      <c r="R1847" s="25"/>
      <c r="S1847" s="26"/>
      <c r="T1847" s="27"/>
      <c r="U1847" s="27"/>
      <c r="V1847" s="28"/>
    </row>
    <row r="1848" spans="1:22" s="34" customFormat="1" ht="14.25" thickBot="1" x14ac:dyDescent="0.3">
      <c r="A1848" s="58"/>
      <c r="B1848" s="59"/>
      <c r="C1848" s="59"/>
      <c r="D1848" s="59"/>
      <c r="E1848" s="59"/>
      <c r="F1848" s="60"/>
      <c r="G1848" s="60"/>
      <c r="H1848" s="60"/>
      <c r="I1848" s="60"/>
      <c r="J1848" s="60"/>
      <c r="K1848" s="60"/>
      <c r="L1848" s="59"/>
      <c r="M1848" s="59"/>
      <c r="N1848" s="59"/>
      <c r="O1848" s="59"/>
      <c r="P1848" s="59"/>
      <c r="Q1848" s="59"/>
      <c r="R1848" s="59"/>
      <c r="S1848" s="59"/>
      <c r="T1848" s="61"/>
      <c r="U1848" s="61"/>
      <c r="V1848" s="62"/>
    </row>
    <row r="1849" spans="1:22" ht="14.25" thickBot="1" x14ac:dyDescent="0.3"/>
    <row r="1850" spans="1:22" ht="12" x14ac:dyDescent="0.2">
      <c r="A1850" s="154"/>
      <c r="B1850" s="155"/>
      <c r="C1850" s="155"/>
      <c r="D1850" s="156"/>
      <c r="E1850" s="163" t="s">
        <v>92</v>
      </c>
      <c r="F1850" s="164"/>
      <c r="G1850" s="164"/>
      <c r="H1850" s="164"/>
      <c r="I1850" s="164"/>
      <c r="J1850" s="164"/>
      <c r="K1850" s="164"/>
      <c r="L1850" s="164"/>
      <c r="M1850" s="164"/>
      <c r="N1850" s="164"/>
      <c r="O1850" s="164"/>
      <c r="P1850" s="164"/>
      <c r="Q1850" s="164"/>
      <c r="R1850" s="164"/>
      <c r="S1850" s="165"/>
      <c r="T1850" s="169" t="s">
        <v>47</v>
      </c>
      <c r="U1850" s="170"/>
      <c r="V1850" s="171"/>
    </row>
    <row r="1851" spans="1:22" ht="24" customHeight="1" thickBot="1" x14ac:dyDescent="0.25">
      <c r="A1851" s="157"/>
      <c r="B1851" s="158"/>
      <c r="C1851" s="158"/>
      <c r="D1851" s="159"/>
      <c r="E1851" s="166"/>
      <c r="F1851" s="167"/>
      <c r="G1851" s="167"/>
      <c r="H1851" s="167"/>
      <c r="I1851" s="167"/>
      <c r="J1851" s="167"/>
      <c r="K1851" s="167"/>
      <c r="L1851" s="167"/>
      <c r="M1851" s="167"/>
      <c r="N1851" s="167"/>
      <c r="O1851" s="167"/>
      <c r="P1851" s="167"/>
      <c r="Q1851" s="167"/>
      <c r="R1851" s="167"/>
      <c r="S1851" s="168"/>
      <c r="T1851" s="172"/>
      <c r="U1851" s="173"/>
      <c r="V1851" s="174"/>
    </row>
    <row r="1852" spans="1:22" ht="12.75" thickBot="1" x14ac:dyDescent="0.25">
      <c r="A1852" s="157"/>
      <c r="B1852" s="158"/>
      <c r="C1852" s="158"/>
      <c r="D1852" s="159"/>
      <c r="E1852" s="175"/>
      <c r="F1852" s="176"/>
      <c r="G1852" s="176"/>
      <c r="H1852" s="176"/>
      <c r="I1852" s="176"/>
      <c r="J1852" s="176"/>
      <c r="K1852" s="176"/>
      <c r="L1852" s="176"/>
      <c r="M1852" s="176"/>
      <c r="N1852" s="176"/>
      <c r="O1852" s="176"/>
      <c r="P1852" s="176"/>
      <c r="Q1852" s="176"/>
      <c r="R1852" s="176"/>
      <c r="S1852" s="176"/>
      <c r="T1852" s="176"/>
      <c r="U1852" s="176"/>
      <c r="V1852" s="177"/>
    </row>
    <row r="1853" spans="1:22" ht="12.75" thickBot="1" x14ac:dyDescent="0.25">
      <c r="A1853" s="157"/>
      <c r="B1853" s="158"/>
      <c r="C1853" s="158"/>
      <c r="D1853" s="159"/>
      <c r="E1853" s="178" t="s">
        <v>48</v>
      </c>
      <c r="F1853" s="179"/>
      <c r="G1853" s="179"/>
      <c r="H1853" s="179"/>
      <c r="I1853" s="179"/>
      <c r="J1853" s="179"/>
      <c r="K1853" s="179"/>
      <c r="L1853" s="179"/>
      <c r="M1853" s="179"/>
      <c r="N1853" s="179"/>
      <c r="O1853" s="179"/>
      <c r="P1853" s="179"/>
      <c r="Q1853" s="179"/>
      <c r="R1853" s="179"/>
      <c r="S1853" s="179"/>
      <c r="T1853" s="179"/>
      <c r="U1853" s="179"/>
      <c r="V1853" s="180"/>
    </row>
    <row r="1854" spans="1:22" ht="12.75" thickBot="1" x14ac:dyDescent="0.25">
      <c r="A1854" s="160"/>
      <c r="B1854" s="161"/>
      <c r="C1854" s="161"/>
      <c r="D1854" s="162"/>
      <c r="E1854" s="181"/>
      <c r="F1854" s="182"/>
      <c r="G1854" s="182"/>
      <c r="H1854" s="182"/>
      <c r="I1854" s="182"/>
      <c r="J1854" s="182"/>
      <c r="K1854" s="182"/>
      <c r="L1854" s="182"/>
      <c r="M1854" s="182"/>
      <c r="N1854" s="182"/>
      <c r="O1854" s="182"/>
      <c r="P1854" s="182"/>
      <c r="Q1854" s="182"/>
      <c r="R1854" s="182"/>
      <c r="S1854" s="182"/>
      <c r="T1854" s="182"/>
      <c r="U1854" s="182"/>
      <c r="V1854" s="183"/>
    </row>
    <row r="1855" spans="1:22" ht="12" x14ac:dyDescent="0.2">
      <c r="A1855" s="211" t="s">
        <v>49</v>
      </c>
      <c r="B1855" s="212"/>
      <c r="C1855" s="212"/>
      <c r="D1855" s="212"/>
      <c r="E1855" s="212"/>
      <c r="F1855" s="212"/>
      <c r="G1855" s="212"/>
      <c r="H1855" s="212"/>
      <c r="I1855" s="212"/>
      <c r="J1855" s="212"/>
      <c r="K1855" s="212"/>
      <c r="L1855" s="212"/>
      <c r="M1855" s="212"/>
      <c r="N1855" s="212"/>
      <c r="O1855" s="212"/>
      <c r="P1855" s="212"/>
      <c r="Q1855" s="212"/>
      <c r="R1855" s="212"/>
      <c r="S1855" s="212"/>
      <c r="T1855" s="212"/>
      <c r="U1855" s="212"/>
      <c r="V1855" s="213"/>
    </row>
    <row r="1856" spans="1:22" ht="12" x14ac:dyDescent="0.2">
      <c r="A1856" s="184" t="s">
        <v>50</v>
      </c>
      <c r="B1856" s="185"/>
      <c r="C1856" s="185"/>
      <c r="D1856" s="185"/>
      <c r="E1856" s="36" t="s">
        <v>51</v>
      </c>
      <c r="F1856" s="37"/>
      <c r="G1856" s="37"/>
      <c r="H1856" s="37"/>
      <c r="I1856" s="37"/>
      <c r="J1856" s="186" t="s">
        <v>52</v>
      </c>
      <c r="K1856" s="186"/>
      <c r="L1856" s="186"/>
      <c r="M1856" s="186"/>
      <c r="N1856" s="186"/>
      <c r="O1856" s="186"/>
      <c r="P1856" s="186" t="s">
        <v>53</v>
      </c>
      <c r="Q1856" s="186"/>
      <c r="R1856" s="186"/>
      <c r="S1856" s="186"/>
      <c r="T1856" s="186"/>
      <c r="U1856" s="186"/>
      <c r="V1856" s="187"/>
    </row>
    <row r="1857" spans="1:22" ht="38.25" customHeight="1" x14ac:dyDescent="0.2">
      <c r="A1857" s="188" t="s">
        <v>54</v>
      </c>
      <c r="B1857" s="189"/>
      <c r="C1857" s="189"/>
      <c r="D1857" s="190"/>
      <c r="E1857" s="191" t="s">
        <v>24</v>
      </c>
      <c r="F1857" s="191"/>
      <c r="G1857" s="191"/>
      <c r="H1857" s="191"/>
      <c r="I1857" s="191"/>
      <c r="J1857" s="191"/>
      <c r="K1857" s="191"/>
      <c r="L1857" s="191"/>
      <c r="M1857" s="191"/>
      <c r="N1857" s="191"/>
      <c r="O1857" s="191"/>
      <c r="P1857" s="191"/>
      <c r="Q1857" s="191"/>
      <c r="R1857" s="191"/>
      <c r="S1857" s="191"/>
      <c r="T1857" s="191"/>
      <c r="U1857" s="191"/>
      <c r="V1857" s="192"/>
    </row>
    <row r="1858" spans="1:22" ht="12" x14ac:dyDescent="0.2">
      <c r="A1858" s="193" t="s">
        <v>55</v>
      </c>
      <c r="B1858" s="194"/>
      <c r="C1858" s="194"/>
      <c r="D1858" s="194"/>
      <c r="E1858" s="195"/>
      <c r="F1858" s="195"/>
      <c r="G1858" s="195"/>
      <c r="H1858" s="195"/>
      <c r="I1858" s="195"/>
      <c r="J1858" s="195"/>
      <c r="K1858" s="195"/>
      <c r="L1858" s="195"/>
      <c r="M1858" s="195"/>
      <c r="N1858" s="195"/>
      <c r="O1858" s="195"/>
      <c r="P1858" s="195"/>
      <c r="Q1858" s="195"/>
      <c r="R1858" s="195"/>
      <c r="S1858" s="195"/>
      <c r="T1858" s="195"/>
      <c r="U1858" s="195"/>
      <c r="V1858" s="196"/>
    </row>
    <row r="1859" spans="1:22" ht="12" x14ac:dyDescent="0.2">
      <c r="A1859" s="193" t="s">
        <v>56</v>
      </c>
      <c r="B1859" s="194"/>
      <c r="C1859" s="194"/>
      <c r="D1859" s="194"/>
      <c r="E1859" s="195"/>
      <c r="F1859" s="195"/>
      <c r="G1859" s="195"/>
      <c r="H1859" s="195"/>
      <c r="I1859" s="195"/>
      <c r="J1859" s="195"/>
      <c r="K1859" s="195"/>
      <c r="L1859" s="195"/>
      <c r="M1859" s="195"/>
      <c r="N1859" s="195"/>
      <c r="O1859" s="195"/>
      <c r="P1859" s="195"/>
      <c r="Q1859" s="195"/>
      <c r="R1859" s="195"/>
      <c r="S1859" s="195"/>
      <c r="T1859" s="195"/>
      <c r="U1859" s="195"/>
      <c r="V1859" s="196"/>
    </row>
    <row r="1860" spans="1:22" ht="12" x14ac:dyDescent="0.2">
      <c r="A1860" s="193" t="s">
        <v>57</v>
      </c>
      <c r="B1860" s="194"/>
      <c r="C1860" s="194"/>
      <c r="D1860" s="194"/>
      <c r="E1860" s="195"/>
      <c r="F1860" s="195"/>
      <c r="G1860" s="195"/>
      <c r="H1860" s="195"/>
      <c r="I1860" s="195"/>
      <c r="J1860" s="195"/>
      <c r="K1860" s="195"/>
      <c r="L1860" s="195"/>
      <c r="M1860" s="195"/>
      <c r="N1860" s="195"/>
      <c r="O1860" s="195"/>
      <c r="P1860" s="195"/>
      <c r="Q1860" s="195"/>
      <c r="R1860" s="195"/>
      <c r="S1860" s="195"/>
      <c r="T1860" s="195"/>
      <c r="U1860" s="195"/>
      <c r="V1860" s="196"/>
    </row>
    <row r="1861" spans="1:22" ht="12" x14ac:dyDescent="0.2">
      <c r="A1861" s="38"/>
      <c r="B1861" s="39"/>
      <c r="C1861" s="39"/>
      <c r="D1861" s="40"/>
      <c r="E1861" s="40"/>
      <c r="F1861" s="40"/>
      <c r="G1861" s="40"/>
      <c r="H1861" s="40"/>
      <c r="I1861" s="40"/>
      <c r="J1861" s="40"/>
      <c r="K1861" s="40"/>
      <c r="L1861" s="40"/>
      <c r="M1861" s="40"/>
      <c r="N1861" s="40"/>
      <c r="O1861" s="40"/>
      <c r="P1861" s="40"/>
      <c r="Q1861" s="40"/>
      <c r="R1861" s="40"/>
      <c r="S1861" s="40"/>
      <c r="T1861" s="27"/>
      <c r="U1861" s="27"/>
      <c r="V1861" s="28"/>
    </row>
    <row r="1862" spans="1:22" ht="12" x14ac:dyDescent="0.2">
      <c r="A1862" s="150" t="s">
        <v>58</v>
      </c>
      <c r="B1862" s="151"/>
      <c r="C1862" s="151"/>
      <c r="D1862" s="151"/>
      <c r="E1862" s="151"/>
      <c r="F1862" s="151"/>
      <c r="G1862" s="151"/>
      <c r="H1862" s="151"/>
      <c r="I1862" s="151"/>
      <c r="J1862" s="151"/>
      <c r="K1862" s="151"/>
      <c r="L1862" s="151"/>
      <c r="M1862" s="151"/>
      <c r="N1862" s="151"/>
      <c r="O1862" s="151"/>
      <c r="P1862" s="151"/>
      <c r="Q1862" s="151"/>
      <c r="R1862" s="151"/>
      <c r="S1862" s="151"/>
      <c r="T1862" s="151"/>
      <c r="U1862" s="151"/>
      <c r="V1862" s="197"/>
    </row>
    <row r="1863" spans="1:22" ht="12" x14ac:dyDescent="0.2">
      <c r="A1863" s="198" t="s">
        <v>59</v>
      </c>
      <c r="B1863" s="199"/>
      <c r="C1863" s="199" t="s">
        <v>60</v>
      </c>
      <c r="D1863" s="199"/>
      <c r="E1863" s="199"/>
      <c r="F1863" s="199"/>
      <c r="G1863" s="199"/>
      <c r="H1863" s="199"/>
      <c r="I1863" s="199"/>
      <c r="J1863" s="199"/>
      <c r="K1863" s="199"/>
      <c r="L1863" s="199"/>
      <c r="M1863" s="199"/>
      <c r="N1863" s="199"/>
      <c r="O1863" s="199"/>
      <c r="P1863" s="199"/>
      <c r="Q1863" s="199"/>
      <c r="R1863" s="199" t="s">
        <v>61</v>
      </c>
      <c r="S1863" s="199"/>
      <c r="T1863" s="200" t="s">
        <v>62</v>
      </c>
      <c r="U1863" s="200"/>
      <c r="V1863" s="201"/>
    </row>
    <row r="1864" spans="1:22" ht="44.25" customHeight="1" x14ac:dyDescent="0.2">
      <c r="A1864" s="202" t="s">
        <v>269</v>
      </c>
      <c r="B1864" s="203"/>
      <c r="C1864" s="204" t="s">
        <v>280</v>
      </c>
      <c r="D1864" s="205"/>
      <c r="E1864" s="205"/>
      <c r="F1864" s="205"/>
      <c r="G1864" s="205"/>
      <c r="H1864" s="205"/>
      <c r="I1864" s="205"/>
      <c r="J1864" s="205"/>
      <c r="K1864" s="205"/>
      <c r="L1864" s="205"/>
      <c r="M1864" s="205"/>
      <c r="N1864" s="205"/>
      <c r="O1864" s="205"/>
      <c r="P1864" s="205"/>
      <c r="Q1864" s="205"/>
      <c r="R1864" s="205" t="s">
        <v>106</v>
      </c>
      <c r="S1864" s="205"/>
      <c r="T1864" s="206">
        <f>+'OFERTA ECONOMICA'!C125</f>
        <v>16</v>
      </c>
      <c r="U1864" s="206"/>
      <c r="V1864" s="207"/>
    </row>
    <row r="1865" spans="1:22" ht="12" x14ac:dyDescent="0.2">
      <c r="A1865" s="41"/>
      <c r="B1865" s="40"/>
      <c r="C1865" s="40"/>
      <c r="D1865" s="40"/>
      <c r="E1865" s="40"/>
      <c r="F1865" s="40"/>
      <c r="G1865" s="40"/>
      <c r="H1865" s="40"/>
      <c r="I1865" s="40"/>
      <c r="J1865" s="40"/>
      <c r="K1865" s="40"/>
      <c r="L1865" s="40"/>
      <c r="M1865" s="40"/>
      <c r="N1865" s="40"/>
      <c r="O1865" s="40"/>
      <c r="P1865" s="40"/>
      <c r="Q1865" s="40"/>
      <c r="R1865" s="40"/>
      <c r="S1865" s="40"/>
      <c r="T1865" s="27"/>
      <c r="U1865" s="27"/>
      <c r="V1865" s="28"/>
    </row>
    <row r="1866" spans="1:22" ht="12" x14ac:dyDescent="0.2">
      <c r="A1866" s="145" t="s">
        <v>64</v>
      </c>
      <c r="B1866" s="146"/>
      <c r="C1866" s="146"/>
      <c r="D1866" s="146"/>
      <c r="E1866" s="146"/>
      <c r="F1866" s="146"/>
      <c r="G1866" s="146"/>
      <c r="H1866" s="146"/>
      <c r="I1866" s="146"/>
      <c r="J1866" s="146"/>
      <c r="K1866" s="146"/>
      <c r="L1866" s="146"/>
      <c r="M1866" s="146"/>
      <c r="N1866" s="146"/>
      <c r="O1866" s="146"/>
      <c r="P1866" s="146"/>
      <c r="Q1866" s="146"/>
      <c r="R1866" s="146"/>
      <c r="S1866" s="146"/>
      <c r="T1866" s="146"/>
      <c r="U1866" s="146"/>
      <c r="V1866" s="147"/>
    </row>
    <row r="1867" spans="1:22" ht="12" x14ac:dyDescent="0.2">
      <c r="A1867" s="132" t="s">
        <v>60</v>
      </c>
      <c r="B1867" s="133"/>
      <c r="C1867" s="133"/>
      <c r="D1867" s="133"/>
      <c r="E1867" s="133"/>
      <c r="F1867" s="133"/>
      <c r="G1867" s="133"/>
      <c r="H1867" s="133" t="s">
        <v>65</v>
      </c>
      <c r="I1867" s="133"/>
      <c r="J1867" s="133"/>
      <c r="K1867" s="133" t="s">
        <v>66</v>
      </c>
      <c r="L1867" s="133"/>
      <c r="M1867" s="133"/>
      <c r="N1867" s="133"/>
      <c r="O1867" s="133" t="s">
        <v>67</v>
      </c>
      <c r="P1867" s="133"/>
      <c r="Q1867" s="133"/>
      <c r="R1867" s="133" t="s">
        <v>68</v>
      </c>
      <c r="S1867" s="133"/>
      <c r="T1867" s="134" t="s">
        <v>69</v>
      </c>
      <c r="U1867" s="134"/>
      <c r="V1867" s="135"/>
    </row>
    <row r="1868" spans="1:22" ht="12" x14ac:dyDescent="0.2">
      <c r="A1868" s="132" t="s">
        <v>210</v>
      </c>
      <c r="B1868" s="133"/>
      <c r="C1868" s="133"/>
      <c r="D1868" s="133"/>
      <c r="E1868" s="133"/>
      <c r="F1868" s="133"/>
      <c r="G1868" s="133"/>
      <c r="H1868" s="133"/>
      <c r="I1868" s="133"/>
      <c r="J1868" s="133"/>
      <c r="K1868" s="133"/>
      <c r="L1868" s="133"/>
      <c r="M1868" s="133"/>
      <c r="N1868" s="133"/>
      <c r="O1868" s="153">
        <v>45000</v>
      </c>
      <c r="P1868" s="153"/>
      <c r="Q1868" s="153"/>
      <c r="R1868" s="133">
        <v>0.1</v>
      </c>
      <c r="S1868" s="133"/>
      <c r="T1868" s="220">
        <f>+R1868*O1868</f>
        <v>4500</v>
      </c>
      <c r="U1868" s="221"/>
      <c r="V1868" s="222"/>
    </row>
    <row r="1869" spans="1:22" ht="12" x14ac:dyDescent="0.2">
      <c r="A1869" s="132" t="s">
        <v>70</v>
      </c>
      <c r="B1869" s="133"/>
      <c r="C1869" s="133"/>
      <c r="D1869" s="133"/>
      <c r="E1869" s="133"/>
      <c r="F1869" s="133"/>
      <c r="G1869" s="133"/>
      <c r="H1869" s="133"/>
      <c r="I1869" s="133"/>
      <c r="J1869" s="133"/>
      <c r="K1869" s="133"/>
      <c r="L1869" s="133"/>
      <c r="M1869" s="133"/>
      <c r="N1869" s="133"/>
      <c r="O1869" s="153"/>
      <c r="P1869" s="153"/>
      <c r="Q1869" s="153"/>
      <c r="R1869" s="209">
        <v>0.03</v>
      </c>
      <c r="S1869" s="210"/>
      <c r="T1869" s="220">
        <f>+R1869*T1895</f>
        <v>4029.6488291249998</v>
      </c>
      <c r="U1869" s="221"/>
      <c r="V1869" s="222"/>
    </row>
    <row r="1870" spans="1:22" ht="12" x14ac:dyDescent="0.2">
      <c r="A1870" s="132" t="s">
        <v>270</v>
      </c>
      <c r="B1870" s="133"/>
      <c r="C1870" s="133"/>
      <c r="D1870" s="133"/>
      <c r="E1870" s="133"/>
      <c r="F1870" s="133"/>
      <c r="G1870" s="133"/>
      <c r="H1870" s="133"/>
      <c r="I1870" s="133"/>
      <c r="J1870" s="133"/>
      <c r="K1870" s="133"/>
      <c r="L1870" s="133"/>
      <c r="M1870" s="133"/>
      <c r="N1870" s="133"/>
      <c r="O1870" s="153">
        <v>5000</v>
      </c>
      <c r="P1870" s="153"/>
      <c r="Q1870" s="153"/>
      <c r="R1870" s="133">
        <v>0.15</v>
      </c>
      <c r="S1870" s="133"/>
      <c r="T1870" s="220">
        <f>+O1870*R1870</f>
        <v>750</v>
      </c>
      <c r="U1870" s="221"/>
      <c r="V1870" s="222"/>
    </row>
    <row r="1871" spans="1:22" ht="12" x14ac:dyDescent="0.2">
      <c r="A1871" s="132" t="s">
        <v>214</v>
      </c>
      <c r="B1871" s="133"/>
      <c r="C1871" s="133"/>
      <c r="D1871" s="133"/>
      <c r="E1871" s="133"/>
      <c r="F1871" s="133"/>
      <c r="G1871" s="133"/>
      <c r="H1871" s="133"/>
      <c r="I1871" s="133"/>
      <c r="J1871" s="133"/>
      <c r="K1871" s="133"/>
      <c r="L1871" s="133"/>
      <c r="M1871" s="133"/>
      <c r="N1871" s="133"/>
      <c r="O1871" s="153">
        <v>20000</v>
      </c>
      <c r="P1871" s="153"/>
      <c r="Q1871" s="153"/>
      <c r="R1871" s="133">
        <v>0.11</v>
      </c>
      <c r="S1871" s="133"/>
      <c r="T1871" s="220">
        <f>+R1871*O1871</f>
        <v>2200</v>
      </c>
      <c r="U1871" s="221"/>
      <c r="V1871" s="222"/>
    </row>
    <row r="1872" spans="1:22" ht="12" x14ac:dyDescent="0.2">
      <c r="A1872" s="132" t="s">
        <v>271</v>
      </c>
      <c r="B1872" s="133"/>
      <c r="C1872" s="133"/>
      <c r="D1872" s="133"/>
      <c r="E1872" s="133"/>
      <c r="F1872" s="133"/>
      <c r="G1872" s="133"/>
      <c r="H1872" s="133"/>
      <c r="I1872" s="133"/>
      <c r="J1872" s="133"/>
      <c r="K1872" s="133"/>
      <c r="L1872" s="133"/>
      <c r="M1872" s="133"/>
      <c r="N1872" s="133"/>
      <c r="O1872" s="153">
        <v>9500</v>
      </c>
      <c r="P1872" s="153"/>
      <c r="Q1872" s="153"/>
      <c r="R1872" s="133">
        <v>1.1000000000000001</v>
      </c>
      <c r="S1872" s="133"/>
      <c r="T1872" s="220">
        <f>+R1872*O1872</f>
        <v>10450</v>
      </c>
      <c r="U1872" s="221"/>
      <c r="V1872" s="222"/>
    </row>
    <row r="1873" spans="1:22" ht="12" x14ac:dyDescent="0.2">
      <c r="A1873" s="132"/>
      <c r="B1873" s="133"/>
      <c r="C1873" s="133"/>
      <c r="D1873" s="133"/>
      <c r="E1873" s="133"/>
      <c r="F1873" s="133"/>
      <c r="G1873" s="133"/>
      <c r="H1873" s="133"/>
      <c r="I1873" s="133"/>
      <c r="J1873" s="133"/>
      <c r="K1873" s="133"/>
      <c r="L1873" s="133"/>
      <c r="M1873" s="133"/>
      <c r="N1873" s="133"/>
      <c r="O1873" s="133"/>
      <c r="P1873" s="133"/>
      <c r="Q1873" s="133"/>
      <c r="R1873" s="133"/>
      <c r="S1873" s="133"/>
      <c r="T1873" s="134"/>
      <c r="U1873" s="134"/>
      <c r="V1873" s="135"/>
    </row>
    <row r="1874" spans="1:22" ht="12" x14ac:dyDescent="0.2">
      <c r="A1874" s="136" t="s">
        <v>71</v>
      </c>
      <c r="B1874" s="137"/>
      <c r="C1874" s="137"/>
      <c r="D1874" s="137"/>
      <c r="E1874" s="137"/>
      <c r="F1874" s="137"/>
      <c r="G1874" s="137"/>
      <c r="H1874" s="137"/>
      <c r="I1874" s="137"/>
      <c r="J1874" s="137"/>
      <c r="K1874" s="137"/>
      <c r="L1874" s="137"/>
      <c r="M1874" s="137"/>
      <c r="N1874" s="137"/>
      <c r="O1874" s="137"/>
      <c r="P1874" s="137"/>
      <c r="Q1874" s="137"/>
      <c r="R1874" s="137"/>
      <c r="S1874" s="137"/>
      <c r="T1874" s="134">
        <f>+SUM(T1868:V1873)</f>
        <v>21929.648829124999</v>
      </c>
      <c r="U1874" s="134"/>
      <c r="V1874" s="135"/>
    </row>
    <row r="1875" spans="1:22" ht="12" x14ac:dyDescent="0.2">
      <c r="A1875" s="19"/>
      <c r="B1875" s="20"/>
      <c r="C1875" s="20"/>
      <c r="D1875" s="20"/>
      <c r="E1875" s="20"/>
      <c r="F1875" s="20"/>
      <c r="G1875" s="20"/>
      <c r="H1875" s="20"/>
      <c r="I1875" s="20"/>
      <c r="J1875" s="20"/>
      <c r="K1875" s="20"/>
      <c r="L1875" s="20"/>
      <c r="M1875" s="20"/>
      <c r="N1875" s="20"/>
      <c r="O1875" s="20"/>
      <c r="P1875" s="20"/>
      <c r="Q1875" s="20"/>
      <c r="R1875" s="20"/>
      <c r="S1875" s="21"/>
      <c r="T1875" s="22"/>
      <c r="U1875" s="22"/>
      <c r="V1875" s="23"/>
    </row>
    <row r="1876" spans="1:22" ht="12" x14ac:dyDescent="0.2">
      <c r="A1876" s="145" t="s">
        <v>72</v>
      </c>
      <c r="B1876" s="146"/>
      <c r="C1876" s="146"/>
      <c r="D1876" s="146"/>
      <c r="E1876" s="146"/>
      <c r="F1876" s="146"/>
      <c r="G1876" s="146"/>
      <c r="H1876" s="146"/>
      <c r="I1876" s="146"/>
      <c r="J1876" s="146"/>
      <c r="K1876" s="146"/>
      <c r="L1876" s="146"/>
      <c r="M1876" s="146"/>
      <c r="N1876" s="146"/>
      <c r="O1876" s="146"/>
      <c r="P1876" s="146"/>
      <c r="Q1876" s="146"/>
      <c r="R1876" s="146"/>
      <c r="S1876" s="146"/>
      <c r="T1876" s="146"/>
      <c r="U1876" s="146"/>
      <c r="V1876" s="147"/>
    </row>
    <row r="1877" spans="1:22" ht="12" x14ac:dyDescent="0.2">
      <c r="A1877" s="132" t="s">
        <v>60</v>
      </c>
      <c r="B1877" s="133"/>
      <c r="C1877" s="133"/>
      <c r="D1877" s="133"/>
      <c r="E1877" s="133"/>
      <c r="F1877" s="133"/>
      <c r="G1877" s="133"/>
      <c r="H1877" s="133"/>
      <c r="I1877" s="133"/>
      <c r="J1877" s="133"/>
      <c r="K1877" s="133"/>
      <c r="L1877" s="133"/>
      <c r="M1877" s="133" t="s">
        <v>61</v>
      </c>
      <c r="N1877" s="133"/>
      <c r="O1877" s="133" t="s">
        <v>62</v>
      </c>
      <c r="P1877" s="133"/>
      <c r="Q1877" s="133" t="s">
        <v>73</v>
      </c>
      <c r="R1877" s="133"/>
      <c r="S1877" s="133"/>
      <c r="T1877" s="134" t="s">
        <v>74</v>
      </c>
      <c r="U1877" s="134"/>
      <c r="V1877" s="135"/>
    </row>
    <row r="1878" spans="1:22" ht="12" x14ac:dyDescent="0.2">
      <c r="A1878" s="252" t="s">
        <v>272</v>
      </c>
      <c r="B1878" s="253"/>
      <c r="C1878" s="253"/>
      <c r="D1878" s="253"/>
      <c r="E1878" s="253"/>
      <c r="F1878" s="253"/>
      <c r="G1878" s="253"/>
      <c r="H1878" s="253"/>
      <c r="I1878" s="253"/>
      <c r="J1878" s="253"/>
      <c r="K1878" s="253"/>
      <c r="L1878" s="253"/>
      <c r="M1878" s="133" t="s">
        <v>8</v>
      </c>
      <c r="N1878" s="133"/>
      <c r="O1878" s="133">
        <v>2.5</v>
      </c>
      <c r="P1878" s="133"/>
      <c r="Q1878" s="134">
        <v>44984</v>
      </c>
      <c r="R1878" s="134"/>
      <c r="S1878" s="134"/>
      <c r="T1878" s="134">
        <f>+Q1878*O1878</f>
        <v>112460</v>
      </c>
      <c r="U1878" s="134"/>
      <c r="V1878" s="135"/>
    </row>
    <row r="1879" spans="1:22" ht="12" x14ac:dyDescent="0.2">
      <c r="A1879" s="150" t="s">
        <v>212</v>
      </c>
      <c r="B1879" s="151"/>
      <c r="C1879" s="151"/>
      <c r="D1879" s="151"/>
      <c r="E1879" s="151"/>
      <c r="F1879" s="151"/>
      <c r="G1879" s="151"/>
      <c r="H1879" s="151"/>
      <c r="I1879" s="151"/>
      <c r="J1879" s="151"/>
      <c r="K1879" s="151"/>
      <c r="L1879" s="152"/>
      <c r="M1879" s="208" t="s">
        <v>117</v>
      </c>
      <c r="N1879" s="152"/>
      <c r="O1879" s="208">
        <v>0.08</v>
      </c>
      <c r="P1879" s="152"/>
      <c r="Q1879" s="220">
        <v>53900</v>
      </c>
      <c r="R1879" s="221"/>
      <c r="S1879" s="251"/>
      <c r="T1879" s="220">
        <f>+Q1879*O1879</f>
        <v>4312</v>
      </c>
      <c r="U1879" s="221"/>
      <c r="V1879" s="222"/>
    </row>
    <row r="1880" spans="1:22" ht="12" x14ac:dyDescent="0.2">
      <c r="A1880" s="150" t="s">
        <v>151</v>
      </c>
      <c r="B1880" s="151"/>
      <c r="C1880" s="151"/>
      <c r="D1880" s="151"/>
      <c r="E1880" s="151"/>
      <c r="F1880" s="151"/>
      <c r="G1880" s="151"/>
      <c r="H1880" s="151"/>
      <c r="I1880" s="151"/>
      <c r="J1880" s="151"/>
      <c r="K1880" s="151"/>
      <c r="L1880" s="152"/>
      <c r="M1880" s="208" t="s">
        <v>117</v>
      </c>
      <c r="N1880" s="152"/>
      <c r="O1880" s="208">
        <v>7.0000000000000007E-2</v>
      </c>
      <c r="P1880" s="152"/>
      <c r="Q1880" s="220">
        <f>499900/5</f>
        <v>99980</v>
      </c>
      <c r="R1880" s="221"/>
      <c r="S1880" s="251"/>
      <c r="T1880" s="220">
        <f>+Q1880*O1880</f>
        <v>6998.6</v>
      </c>
      <c r="U1880" s="221"/>
      <c r="V1880" s="222"/>
    </row>
    <row r="1881" spans="1:22" ht="12" x14ac:dyDescent="0.2">
      <c r="A1881" s="150" t="s">
        <v>211</v>
      </c>
      <c r="B1881" s="151"/>
      <c r="C1881" s="151"/>
      <c r="D1881" s="151"/>
      <c r="E1881" s="151"/>
      <c r="F1881" s="151"/>
      <c r="G1881" s="151"/>
      <c r="H1881" s="151"/>
      <c r="I1881" s="151"/>
      <c r="J1881" s="151"/>
      <c r="K1881" s="151"/>
      <c r="L1881" s="152"/>
      <c r="M1881" s="208" t="s">
        <v>95</v>
      </c>
      <c r="N1881" s="152"/>
      <c r="O1881" s="208">
        <v>0.3</v>
      </c>
      <c r="P1881" s="152"/>
      <c r="Q1881" s="220">
        <f>8533.5/0.3</f>
        <v>28445</v>
      </c>
      <c r="R1881" s="221"/>
      <c r="S1881" s="251"/>
      <c r="T1881" s="220">
        <f>+Q1881*O1881</f>
        <v>8533.5</v>
      </c>
      <c r="U1881" s="221"/>
      <c r="V1881" s="222"/>
    </row>
    <row r="1882" spans="1:22" ht="12" x14ac:dyDescent="0.2">
      <c r="A1882" s="150" t="s">
        <v>208</v>
      </c>
      <c r="B1882" s="151"/>
      <c r="C1882" s="151"/>
      <c r="D1882" s="151"/>
      <c r="E1882" s="151"/>
      <c r="F1882" s="151"/>
      <c r="G1882" s="151"/>
      <c r="H1882" s="151"/>
      <c r="I1882" s="151"/>
      <c r="J1882" s="151"/>
      <c r="K1882" s="151"/>
      <c r="L1882" s="152"/>
      <c r="M1882" s="208" t="s">
        <v>117</v>
      </c>
      <c r="N1882" s="152"/>
      <c r="O1882" s="208">
        <v>0.04</v>
      </c>
      <c r="P1882" s="152"/>
      <c r="Q1882" s="220">
        <v>80900</v>
      </c>
      <c r="R1882" s="221"/>
      <c r="S1882" s="251"/>
      <c r="T1882" s="220">
        <f>+Q1882*O1882</f>
        <v>3236</v>
      </c>
      <c r="U1882" s="221"/>
      <c r="V1882" s="222"/>
    </row>
    <row r="1883" spans="1:22" ht="12" x14ac:dyDescent="0.2">
      <c r="A1883" s="136" t="s">
        <v>71</v>
      </c>
      <c r="B1883" s="137"/>
      <c r="C1883" s="137"/>
      <c r="D1883" s="137"/>
      <c r="E1883" s="137"/>
      <c r="F1883" s="137"/>
      <c r="G1883" s="137"/>
      <c r="H1883" s="137"/>
      <c r="I1883" s="137"/>
      <c r="J1883" s="137"/>
      <c r="K1883" s="137"/>
      <c r="L1883" s="137"/>
      <c r="M1883" s="137"/>
      <c r="N1883" s="137"/>
      <c r="O1883" s="137"/>
      <c r="P1883" s="137"/>
      <c r="Q1883" s="137"/>
      <c r="R1883" s="137"/>
      <c r="S1883" s="137"/>
      <c r="T1883" s="134">
        <f>+SUM(T1878:V1882)</f>
        <v>135540.1</v>
      </c>
      <c r="U1883" s="134"/>
      <c r="V1883" s="135"/>
    </row>
    <row r="1884" spans="1:22" ht="12" x14ac:dyDescent="0.2">
      <c r="A1884" s="19"/>
      <c r="B1884" s="20"/>
      <c r="C1884" s="20"/>
      <c r="D1884" s="20"/>
      <c r="E1884" s="20"/>
      <c r="F1884" s="20"/>
      <c r="G1884" s="20"/>
      <c r="H1884" s="20"/>
      <c r="I1884" s="20"/>
      <c r="J1884" s="20"/>
      <c r="K1884" s="20"/>
      <c r="L1884" s="20"/>
      <c r="M1884" s="20"/>
      <c r="N1884" s="20"/>
      <c r="O1884" s="20"/>
      <c r="P1884" s="20"/>
      <c r="Q1884" s="20"/>
      <c r="R1884" s="20"/>
      <c r="S1884" s="21"/>
      <c r="T1884" s="22"/>
      <c r="U1884" s="22"/>
      <c r="V1884" s="23"/>
    </row>
    <row r="1885" spans="1:22" ht="12" x14ac:dyDescent="0.2">
      <c r="A1885" s="145" t="s">
        <v>75</v>
      </c>
      <c r="B1885" s="146"/>
      <c r="C1885" s="146"/>
      <c r="D1885" s="146"/>
      <c r="E1885" s="146"/>
      <c r="F1885" s="146"/>
      <c r="G1885" s="146"/>
      <c r="H1885" s="146"/>
      <c r="I1885" s="146"/>
      <c r="J1885" s="146"/>
      <c r="K1885" s="146"/>
      <c r="L1885" s="146"/>
      <c r="M1885" s="146"/>
      <c r="N1885" s="146"/>
      <c r="O1885" s="146"/>
      <c r="P1885" s="146"/>
      <c r="Q1885" s="146"/>
      <c r="R1885" s="146"/>
      <c r="S1885" s="146"/>
      <c r="T1885" s="146"/>
      <c r="U1885" s="146"/>
      <c r="V1885" s="147"/>
    </row>
    <row r="1886" spans="1:22" ht="12" x14ac:dyDescent="0.2">
      <c r="A1886" s="132" t="s">
        <v>76</v>
      </c>
      <c r="B1886" s="133"/>
      <c r="C1886" s="133"/>
      <c r="D1886" s="133"/>
      <c r="E1886" s="133"/>
      <c r="F1886" s="133"/>
      <c r="G1886" s="133"/>
      <c r="H1886" s="133"/>
      <c r="I1886" s="133"/>
      <c r="J1886" s="133"/>
      <c r="K1886" s="133" t="s">
        <v>77</v>
      </c>
      <c r="L1886" s="133"/>
      <c r="M1886" s="133" t="s">
        <v>78</v>
      </c>
      <c r="N1886" s="133"/>
      <c r="O1886" s="133" t="s">
        <v>79</v>
      </c>
      <c r="P1886" s="133"/>
      <c r="Q1886" s="133"/>
      <c r="R1886" s="133" t="s">
        <v>80</v>
      </c>
      <c r="S1886" s="133"/>
      <c r="T1886" s="134" t="s">
        <v>69</v>
      </c>
      <c r="U1886" s="134"/>
      <c r="V1886" s="135"/>
    </row>
    <row r="1887" spans="1:22" ht="12" x14ac:dyDescent="0.2">
      <c r="A1887" s="132"/>
      <c r="B1887" s="133"/>
      <c r="C1887" s="133"/>
      <c r="D1887" s="133"/>
      <c r="E1887" s="133"/>
      <c r="F1887" s="133"/>
      <c r="G1887" s="133"/>
      <c r="H1887" s="133"/>
      <c r="I1887" s="133"/>
      <c r="J1887" s="133"/>
      <c r="K1887" s="133"/>
      <c r="L1887" s="133"/>
      <c r="M1887" s="133"/>
      <c r="N1887" s="133"/>
      <c r="O1887" s="133"/>
      <c r="P1887" s="133"/>
      <c r="Q1887" s="133"/>
      <c r="R1887" s="133"/>
      <c r="S1887" s="133"/>
      <c r="T1887" s="134"/>
      <c r="U1887" s="134"/>
      <c r="V1887" s="135"/>
    </row>
    <row r="1888" spans="1:22" ht="12" x14ac:dyDescent="0.2">
      <c r="A1888" s="83"/>
      <c r="B1888" s="82"/>
      <c r="C1888" s="82"/>
      <c r="D1888" s="82"/>
      <c r="E1888" s="82"/>
      <c r="F1888" s="82"/>
      <c r="G1888" s="82"/>
      <c r="H1888" s="82"/>
      <c r="I1888" s="82"/>
      <c r="J1888" s="82"/>
      <c r="K1888" s="82"/>
      <c r="L1888" s="82"/>
      <c r="M1888" s="82"/>
      <c r="N1888" s="82"/>
      <c r="O1888" s="82"/>
      <c r="P1888" s="82"/>
      <c r="Q1888" s="82"/>
      <c r="R1888" s="82"/>
      <c r="S1888" s="82"/>
      <c r="T1888" s="84"/>
      <c r="U1888" s="84"/>
      <c r="V1888" s="85"/>
    </row>
    <row r="1889" spans="1:22" ht="12" x14ac:dyDescent="0.2">
      <c r="A1889" s="132"/>
      <c r="B1889" s="133"/>
      <c r="C1889" s="133"/>
      <c r="D1889" s="133"/>
      <c r="E1889" s="133"/>
      <c r="F1889" s="133"/>
      <c r="G1889" s="133"/>
      <c r="H1889" s="133"/>
      <c r="I1889" s="133"/>
      <c r="J1889" s="133"/>
      <c r="K1889" s="133"/>
      <c r="L1889" s="133"/>
      <c r="M1889" s="133"/>
      <c r="N1889" s="133"/>
      <c r="O1889" s="133"/>
      <c r="P1889" s="133"/>
      <c r="Q1889" s="133"/>
      <c r="R1889" s="133"/>
      <c r="S1889" s="133"/>
      <c r="T1889" s="134"/>
      <c r="U1889" s="134"/>
      <c r="V1889" s="135"/>
    </row>
    <row r="1890" spans="1:22" ht="12" x14ac:dyDescent="0.2">
      <c r="A1890" s="132"/>
      <c r="B1890" s="133"/>
      <c r="C1890" s="133"/>
      <c r="D1890" s="133"/>
      <c r="E1890" s="133"/>
      <c r="F1890" s="133"/>
      <c r="G1890" s="133"/>
      <c r="H1890" s="133"/>
      <c r="I1890" s="133"/>
      <c r="J1890" s="133"/>
      <c r="K1890" s="133"/>
      <c r="L1890" s="133"/>
      <c r="M1890" s="133"/>
      <c r="N1890" s="133"/>
      <c r="O1890" s="133"/>
      <c r="P1890" s="133"/>
      <c r="Q1890" s="133"/>
      <c r="R1890" s="133"/>
      <c r="S1890" s="133"/>
      <c r="T1890" s="134"/>
      <c r="U1890" s="134"/>
      <c r="V1890" s="135"/>
    </row>
    <row r="1891" spans="1:22" ht="12" x14ac:dyDescent="0.2">
      <c r="A1891" s="136" t="s">
        <v>71</v>
      </c>
      <c r="B1891" s="137"/>
      <c r="C1891" s="137"/>
      <c r="D1891" s="137"/>
      <c r="E1891" s="137"/>
      <c r="F1891" s="137"/>
      <c r="G1891" s="137"/>
      <c r="H1891" s="137"/>
      <c r="I1891" s="137"/>
      <c r="J1891" s="137"/>
      <c r="K1891" s="137"/>
      <c r="L1891" s="137"/>
      <c r="M1891" s="137"/>
      <c r="N1891" s="137"/>
      <c r="O1891" s="137"/>
      <c r="P1891" s="137"/>
      <c r="Q1891" s="137"/>
      <c r="R1891" s="137"/>
      <c r="S1891" s="137"/>
      <c r="T1891" s="134"/>
      <c r="U1891" s="134"/>
      <c r="V1891" s="135"/>
    </row>
    <row r="1892" spans="1:22" ht="12" x14ac:dyDescent="0.2">
      <c r="A1892" s="19"/>
      <c r="B1892" s="20"/>
      <c r="C1892" s="20"/>
      <c r="D1892" s="20"/>
      <c r="E1892" s="20"/>
      <c r="F1892" s="20"/>
      <c r="G1892" s="20"/>
      <c r="H1892" s="20"/>
      <c r="I1892" s="20"/>
      <c r="J1892" s="20"/>
      <c r="K1892" s="20"/>
      <c r="L1892" s="20"/>
      <c r="M1892" s="20"/>
      <c r="N1892" s="20"/>
      <c r="O1892" s="20"/>
      <c r="P1892" s="20"/>
      <c r="Q1892" s="20"/>
      <c r="R1892" s="20"/>
      <c r="S1892" s="21"/>
      <c r="T1892" s="22"/>
      <c r="U1892" s="22"/>
      <c r="V1892" s="23"/>
    </row>
    <row r="1893" spans="1:22" ht="12" x14ac:dyDescent="0.2">
      <c r="A1893" s="145" t="s">
        <v>81</v>
      </c>
      <c r="B1893" s="146"/>
      <c r="C1893" s="146"/>
      <c r="D1893" s="146"/>
      <c r="E1893" s="146"/>
      <c r="F1893" s="146"/>
      <c r="G1893" s="146"/>
      <c r="H1893" s="146"/>
      <c r="I1893" s="146"/>
      <c r="J1893" s="146"/>
      <c r="K1893" s="146"/>
      <c r="L1893" s="146"/>
      <c r="M1893" s="146"/>
      <c r="N1893" s="146"/>
      <c r="O1893" s="146"/>
      <c r="P1893" s="146"/>
      <c r="Q1893" s="146"/>
      <c r="R1893" s="146"/>
      <c r="S1893" s="146"/>
      <c r="T1893" s="146"/>
      <c r="U1893" s="146"/>
      <c r="V1893" s="147"/>
    </row>
    <row r="1894" spans="1:22" ht="12" x14ac:dyDescent="0.2">
      <c r="A1894" s="132" t="s">
        <v>82</v>
      </c>
      <c r="B1894" s="133"/>
      <c r="C1894" s="133"/>
      <c r="D1894" s="133"/>
      <c r="E1894" s="133"/>
      <c r="F1894" s="133"/>
      <c r="G1894" s="133"/>
      <c r="H1894" s="133"/>
      <c r="I1894" s="133"/>
      <c r="J1894" s="133" t="s">
        <v>83</v>
      </c>
      <c r="K1894" s="133"/>
      <c r="L1894" s="133" t="s">
        <v>84</v>
      </c>
      <c r="M1894" s="133"/>
      <c r="N1894" s="133" t="s">
        <v>85</v>
      </c>
      <c r="O1894" s="133"/>
      <c r="P1894" s="133"/>
      <c r="Q1894" s="133" t="s">
        <v>68</v>
      </c>
      <c r="R1894" s="133"/>
      <c r="S1894" s="133"/>
      <c r="T1894" s="134" t="s">
        <v>69</v>
      </c>
      <c r="U1894" s="134"/>
      <c r="V1894" s="135"/>
    </row>
    <row r="1895" spans="1:22" ht="12" x14ac:dyDescent="0.2">
      <c r="A1895" s="132" t="s">
        <v>209</v>
      </c>
      <c r="B1895" s="133"/>
      <c r="C1895" s="133"/>
      <c r="D1895" s="133"/>
      <c r="E1895" s="133"/>
      <c r="F1895" s="133"/>
      <c r="G1895" s="133"/>
      <c r="H1895" s="133"/>
      <c r="I1895" s="133"/>
      <c r="J1895" s="148">
        <v>591823</v>
      </c>
      <c r="K1895" s="133"/>
      <c r="L1895" s="149">
        <v>1.8157000000000001</v>
      </c>
      <c r="M1895" s="149"/>
      <c r="N1895" s="134">
        <f>+(L1895*J1895)/8</f>
        <v>134321.6276375</v>
      </c>
      <c r="O1895" s="134"/>
      <c r="P1895" s="134"/>
      <c r="Q1895" s="133">
        <v>1</v>
      </c>
      <c r="R1895" s="133"/>
      <c r="S1895" s="133"/>
      <c r="T1895" s="134">
        <f>+Q1895*N1895</f>
        <v>134321.6276375</v>
      </c>
      <c r="U1895" s="134"/>
      <c r="V1895" s="135"/>
    </row>
    <row r="1896" spans="1:22" ht="12" x14ac:dyDescent="0.2">
      <c r="A1896" s="132"/>
      <c r="B1896" s="133"/>
      <c r="C1896" s="133"/>
      <c r="D1896" s="133"/>
      <c r="E1896" s="133"/>
      <c r="F1896" s="133"/>
      <c r="G1896" s="133"/>
      <c r="H1896" s="133"/>
      <c r="I1896" s="133"/>
      <c r="J1896" s="133"/>
      <c r="K1896" s="133"/>
      <c r="L1896" s="133"/>
      <c r="M1896" s="133"/>
      <c r="N1896" s="133"/>
      <c r="O1896" s="133"/>
      <c r="P1896" s="133"/>
      <c r="Q1896" s="133"/>
      <c r="R1896" s="133"/>
      <c r="S1896" s="133"/>
      <c r="T1896" s="134"/>
      <c r="U1896" s="134"/>
      <c r="V1896" s="135"/>
    </row>
    <row r="1897" spans="1:22" ht="12" x14ac:dyDescent="0.2">
      <c r="A1897" s="132"/>
      <c r="B1897" s="133"/>
      <c r="C1897" s="133"/>
      <c r="D1897" s="133"/>
      <c r="E1897" s="133"/>
      <c r="F1897" s="133"/>
      <c r="G1897" s="133"/>
      <c r="H1897" s="133"/>
      <c r="I1897" s="133"/>
      <c r="J1897" s="133"/>
      <c r="K1897" s="133"/>
      <c r="L1897" s="133"/>
      <c r="M1897" s="133"/>
      <c r="N1897" s="133"/>
      <c r="O1897" s="133"/>
      <c r="P1897" s="133"/>
      <c r="Q1897" s="133"/>
      <c r="R1897" s="133"/>
      <c r="S1897" s="133"/>
      <c r="T1897" s="134"/>
      <c r="U1897" s="134"/>
      <c r="V1897" s="135"/>
    </row>
    <row r="1898" spans="1:22" ht="12" x14ac:dyDescent="0.2">
      <c r="A1898" s="136" t="s">
        <v>71</v>
      </c>
      <c r="B1898" s="137"/>
      <c r="C1898" s="137"/>
      <c r="D1898" s="137"/>
      <c r="E1898" s="137"/>
      <c r="F1898" s="137"/>
      <c r="G1898" s="137"/>
      <c r="H1898" s="137"/>
      <c r="I1898" s="137"/>
      <c r="J1898" s="137"/>
      <c r="K1898" s="137"/>
      <c r="L1898" s="137"/>
      <c r="M1898" s="137"/>
      <c r="N1898" s="137"/>
      <c r="O1898" s="137"/>
      <c r="P1898" s="137"/>
      <c r="Q1898" s="137"/>
      <c r="R1898" s="137"/>
      <c r="S1898" s="137"/>
      <c r="T1898" s="134">
        <f>+T1895</f>
        <v>134321.6276375</v>
      </c>
      <c r="U1898" s="134"/>
      <c r="V1898" s="135"/>
    </row>
    <row r="1899" spans="1:22" ht="12" x14ac:dyDescent="0.2">
      <c r="A1899" s="136" t="s">
        <v>15</v>
      </c>
      <c r="B1899" s="137"/>
      <c r="C1899" s="137"/>
      <c r="D1899" s="137"/>
      <c r="E1899" s="137"/>
      <c r="F1899" s="137"/>
      <c r="G1899" s="137"/>
      <c r="H1899" s="137"/>
      <c r="I1899" s="137"/>
      <c r="J1899" s="137"/>
      <c r="K1899" s="137"/>
      <c r="L1899" s="137"/>
      <c r="M1899" s="137"/>
      <c r="N1899" s="137"/>
      <c r="O1899" s="137"/>
      <c r="P1899" s="137"/>
      <c r="Q1899" s="137"/>
      <c r="R1899" s="137"/>
      <c r="S1899" s="137"/>
      <c r="T1899" s="134">
        <f>ROUND(T1898+T1891+T1883+T1874,0)</f>
        <v>291791</v>
      </c>
      <c r="U1899" s="134"/>
      <c r="V1899" s="135"/>
    </row>
    <row r="1900" spans="1:22" ht="12" x14ac:dyDescent="0.2">
      <c r="A1900" s="44" t="s">
        <v>87</v>
      </c>
      <c r="B1900" s="45">
        <f>+'[1]CARGA PRESTACIONAL'!$E$40</f>
        <v>0.29949999999999999</v>
      </c>
      <c r="C1900" s="46"/>
      <c r="D1900" s="47"/>
      <c r="E1900" s="48"/>
      <c r="F1900" s="46"/>
      <c r="G1900" s="46"/>
      <c r="H1900" s="46"/>
      <c r="I1900" s="46"/>
      <c r="J1900" s="46"/>
      <c r="K1900" s="46"/>
      <c r="L1900" s="46"/>
      <c r="M1900" s="47"/>
      <c r="N1900" s="18"/>
      <c r="O1900" s="18"/>
      <c r="P1900" s="18"/>
      <c r="Q1900" s="18"/>
      <c r="R1900" s="18"/>
      <c r="S1900" s="18" t="s">
        <v>19</v>
      </c>
      <c r="T1900" s="134">
        <f>+T1899*B1900</f>
        <v>87391.40449999999</v>
      </c>
      <c r="U1900" s="134"/>
      <c r="V1900" s="135"/>
    </row>
    <row r="1901" spans="1:22" ht="12" x14ac:dyDescent="0.2">
      <c r="A1901" s="138" t="s">
        <v>88</v>
      </c>
      <c r="B1901" s="139"/>
      <c r="C1901" s="139"/>
      <c r="D1901" s="139"/>
      <c r="E1901" s="139"/>
      <c r="F1901" s="139"/>
      <c r="G1901" s="139"/>
      <c r="H1901" s="139"/>
      <c r="I1901" s="139"/>
      <c r="J1901" s="139"/>
      <c r="K1901" s="139"/>
      <c r="L1901" s="139"/>
      <c r="M1901" s="139"/>
      <c r="N1901" s="139"/>
      <c r="O1901" s="139"/>
      <c r="P1901" s="139"/>
      <c r="Q1901" s="139"/>
      <c r="R1901" s="139"/>
      <c r="S1901" s="139"/>
      <c r="T1901" s="140">
        <f>+T1900+T1899</f>
        <v>379182.4045</v>
      </c>
      <c r="U1901" s="140"/>
      <c r="V1901" s="141"/>
    </row>
    <row r="1902" spans="1:22" ht="12" x14ac:dyDescent="0.2">
      <c r="A1902" s="138" t="s">
        <v>89</v>
      </c>
      <c r="B1902" s="139"/>
      <c r="C1902" s="139"/>
      <c r="D1902" s="139"/>
      <c r="E1902" s="139"/>
      <c r="F1902" s="139"/>
      <c r="G1902" s="139"/>
      <c r="H1902" s="139"/>
      <c r="I1902" s="139"/>
      <c r="J1902" s="139"/>
      <c r="K1902" s="139"/>
      <c r="L1902" s="139"/>
      <c r="M1902" s="139"/>
      <c r="N1902" s="139"/>
      <c r="O1902" s="139"/>
      <c r="P1902" s="139"/>
      <c r="Q1902" s="139"/>
      <c r="R1902" s="139"/>
      <c r="S1902" s="139"/>
      <c r="T1902" s="140">
        <f>ROUND(T1901*T1864,0)</f>
        <v>6066918</v>
      </c>
      <c r="U1902" s="140"/>
      <c r="V1902" s="141"/>
    </row>
    <row r="1903" spans="1:22" ht="12" x14ac:dyDescent="0.2">
      <c r="A1903" s="49"/>
      <c r="B1903" s="29"/>
      <c r="C1903" s="29"/>
      <c r="D1903" s="29"/>
      <c r="E1903" s="29"/>
      <c r="F1903" s="29"/>
      <c r="G1903" s="29"/>
      <c r="H1903" s="29"/>
      <c r="I1903" s="29"/>
      <c r="J1903" s="29"/>
      <c r="K1903" s="29"/>
      <c r="L1903" s="29"/>
      <c r="M1903" s="29"/>
      <c r="N1903" s="29"/>
      <c r="O1903" s="29"/>
      <c r="P1903" s="29"/>
      <c r="Q1903" s="29"/>
      <c r="R1903" s="29"/>
      <c r="S1903" s="29"/>
      <c r="T1903" s="50"/>
      <c r="U1903" s="50"/>
      <c r="V1903" s="51"/>
    </row>
    <row r="1904" spans="1:22" ht="12" x14ac:dyDescent="0.2">
      <c r="A1904" s="142" t="s">
        <v>121</v>
      </c>
      <c r="B1904" s="143"/>
      <c r="C1904" s="143"/>
      <c r="D1904" s="143"/>
      <c r="E1904" s="143"/>
      <c r="F1904" s="143"/>
      <c r="G1904" s="143"/>
      <c r="H1904" s="143"/>
      <c r="I1904" s="143"/>
      <c r="J1904" s="143"/>
      <c r="K1904" s="143"/>
      <c r="L1904" s="143"/>
      <c r="M1904" s="143"/>
      <c r="N1904" s="143"/>
      <c r="O1904" s="143"/>
      <c r="P1904" s="143"/>
      <c r="Q1904" s="143"/>
      <c r="R1904" s="143"/>
      <c r="S1904" s="143"/>
      <c r="T1904" s="143"/>
      <c r="U1904" s="143"/>
      <c r="V1904" s="144"/>
    </row>
    <row r="1905" spans="1:39" ht="12" x14ac:dyDescent="0.2">
      <c r="A1905" s="24"/>
      <c r="B1905" s="25"/>
      <c r="C1905" s="25"/>
      <c r="D1905" s="25"/>
      <c r="E1905" s="25"/>
      <c r="F1905" s="25"/>
      <c r="G1905" s="25"/>
      <c r="H1905" s="25"/>
      <c r="I1905" s="25"/>
      <c r="J1905" s="25"/>
      <c r="K1905" s="25"/>
      <c r="L1905" s="25"/>
      <c r="M1905" s="25"/>
      <c r="N1905" s="25"/>
      <c r="O1905" s="25"/>
      <c r="P1905" s="25"/>
      <c r="Q1905" s="25"/>
      <c r="R1905" s="25"/>
      <c r="S1905" s="26"/>
      <c r="T1905" s="27"/>
      <c r="U1905" s="27"/>
      <c r="V1905" s="28"/>
    </row>
    <row r="1906" spans="1:39" ht="31.5" customHeight="1" x14ac:dyDescent="0.2">
      <c r="A1906" s="24"/>
      <c r="B1906" s="25"/>
      <c r="C1906" s="25"/>
      <c r="D1906" s="29"/>
      <c r="E1906" s="30" t="s">
        <v>90</v>
      </c>
      <c r="F1906" s="54"/>
      <c r="G1906" s="54"/>
      <c r="H1906" s="54"/>
      <c r="I1906" s="54"/>
      <c r="J1906" s="54"/>
      <c r="K1906" s="54"/>
      <c r="L1906" s="54"/>
      <c r="M1906" s="55"/>
      <c r="N1906" s="25"/>
      <c r="O1906" s="25"/>
      <c r="P1906" s="25"/>
      <c r="Q1906" s="25"/>
      <c r="R1906" s="25"/>
      <c r="S1906" s="26"/>
      <c r="T1906" s="27"/>
      <c r="U1906" s="27"/>
      <c r="V1906" s="28"/>
    </row>
    <row r="1907" spans="1:39" ht="12" x14ac:dyDescent="0.2">
      <c r="A1907" s="24"/>
      <c r="B1907" s="25"/>
      <c r="C1907" s="25"/>
      <c r="D1907" s="25"/>
      <c r="E1907" s="131" t="s">
        <v>105</v>
      </c>
      <c r="F1907" s="131"/>
      <c r="G1907" s="131"/>
      <c r="H1907" s="131"/>
      <c r="I1907" s="131"/>
      <c r="J1907" s="131"/>
      <c r="K1907" s="131"/>
      <c r="L1907" s="131"/>
      <c r="M1907" s="131"/>
      <c r="N1907" s="57"/>
      <c r="O1907" s="57"/>
      <c r="P1907" s="25"/>
      <c r="Q1907" s="25"/>
      <c r="R1907" s="25"/>
      <c r="S1907" s="26"/>
      <c r="T1907" s="27"/>
      <c r="U1907" s="27"/>
      <c r="V1907" s="28"/>
    </row>
    <row r="1908" spans="1:39" ht="12" x14ac:dyDescent="0.2">
      <c r="A1908" s="24"/>
      <c r="B1908" s="25"/>
      <c r="C1908" s="25"/>
      <c r="D1908" s="25"/>
      <c r="E1908" s="131"/>
      <c r="F1908" s="131"/>
      <c r="G1908" s="131"/>
      <c r="H1908" s="131"/>
      <c r="I1908" s="131"/>
      <c r="J1908" s="131"/>
      <c r="K1908" s="131"/>
      <c r="L1908" s="131"/>
      <c r="M1908" s="131"/>
      <c r="N1908" s="57"/>
      <c r="O1908" s="57"/>
      <c r="P1908" s="25"/>
      <c r="Q1908" s="25"/>
      <c r="R1908" s="25"/>
      <c r="S1908" s="26"/>
      <c r="T1908" s="27"/>
      <c r="U1908" s="27"/>
      <c r="V1908" s="28"/>
    </row>
    <row r="1909" spans="1:39" ht="12.75" thickBot="1" x14ac:dyDescent="0.25">
      <c r="A1909" s="58"/>
      <c r="B1909" s="59"/>
      <c r="C1909" s="59"/>
      <c r="D1909" s="59"/>
      <c r="E1909" s="59"/>
      <c r="F1909" s="60"/>
      <c r="G1909" s="60"/>
      <c r="H1909" s="60"/>
      <c r="I1909" s="60"/>
      <c r="J1909" s="60"/>
      <c r="K1909" s="60"/>
      <c r="L1909" s="59"/>
      <c r="M1909" s="59"/>
      <c r="N1909" s="59"/>
      <c r="O1909" s="59"/>
      <c r="P1909" s="59"/>
      <c r="Q1909" s="59"/>
      <c r="R1909" s="59"/>
      <c r="S1909" s="59"/>
      <c r="T1909" s="61"/>
      <c r="U1909" s="61"/>
      <c r="V1909" s="62"/>
    </row>
    <row r="1910" spans="1:39" ht="14.25" thickBot="1" x14ac:dyDescent="0.3"/>
    <row r="1911" spans="1:39" s="32" customFormat="1" ht="30" customHeight="1" x14ac:dyDescent="0.25">
      <c r="A1911" s="154"/>
      <c r="B1911" s="155"/>
      <c r="C1911" s="155"/>
      <c r="D1911" s="156"/>
      <c r="E1911" s="163" t="s">
        <v>92</v>
      </c>
      <c r="F1911" s="164"/>
      <c r="G1911" s="164"/>
      <c r="H1911" s="164"/>
      <c r="I1911" s="164"/>
      <c r="J1911" s="164"/>
      <c r="K1911" s="164"/>
      <c r="L1911" s="164"/>
      <c r="M1911" s="164"/>
      <c r="N1911" s="164"/>
      <c r="O1911" s="164"/>
      <c r="P1911" s="164"/>
      <c r="Q1911" s="164"/>
      <c r="R1911" s="164"/>
      <c r="S1911" s="165"/>
      <c r="T1911" s="169" t="s">
        <v>47</v>
      </c>
      <c r="U1911" s="170"/>
      <c r="V1911" s="171"/>
    </row>
    <row r="1912" spans="1:39" s="32" customFormat="1" ht="30" customHeight="1" thickBot="1" x14ac:dyDescent="0.3">
      <c r="A1912" s="157"/>
      <c r="B1912" s="158"/>
      <c r="C1912" s="158"/>
      <c r="D1912" s="159"/>
      <c r="E1912" s="166"/>
      <c r="F1912" s="167"/>
      <c r="G1912" s="167"/>
      <c r="H1912" s="167"/>
      <c r="I1912" s="167"/>
      <c r="J1912" s="167"/>
      <c r="K1912" s="167"/>
      <c r="L1912" s="167"/>
      <c r="M1912" s="167"/>
      <c r="N1912" s="167"/>
      <c r="O1912" s="167"/>
      <c r="P1912" s="167"/>
      <c r="Q1912" s="167"/>
      <c r="R1912" s="167"/>
      <c r="S1912" s="168"/>
      <c r="T1912" s="172"/>
      <c r="U1912" s="173"/>
      <c r="V1912" s="174"/>
    </row>
    <row r="1913" spans="1:39" s="32" customFormat="1" ht="5.0999999999999996" customHeight="1" thickBot="1" x14ac:dyDescent="0.25">
      <c r="A1913" s="157"/>
      <c r="B1913" s="158"/>
      <c r="C1913" s="158"/>
      <c r="D1913" s="159"/>
      <c r="E1913" s="175"/>
      <c r="F1913" s="176"/>
      <c r="G1913" s="176"/>
      <c r="H1913" s="176"/>
      <c r="I1913" s="176"/>
      <c r="J1913" s="176"/>
      <c r="K1913" s="176"/>
      <c r="L1913" s="176"/>
      <c r="M1913" s="176"/>
      <c r="N1913" s="176"/>
      <c r="O1913" s="176"/>
      <c r="P1913" s="176"/>
      <c r="Q1913" s="176"/>
      <c r="R1913" s="176"/>
      <c r="S1913" s="176"/>
      <c r="T1913" s="176"/>
      <c r="U1913" s="176"/>
      <c r="V1913" s="177"/>
    </row>
    <row r="1914" spans="1:39" s="32" customFormat="1" ht="24.95" customHeight="1" thickBot="1" x14ac:dyDescent="0.3">
      <c r="A1914" s="157"/>
      <c r="B1914" s="158"/>
      <c r="C1914" s="158"/>
      <c r="D1914" s="159"/>
      <c r="E1914" s="178" t="s">
        <v>48</v>
      </c>
      <c r="F1914" s="179"/>
      <c r="G1914" s="179"/>
      <c r="H1914" s="179"/>
      <c r="I1914" s="179"/>
      <c r="J1914" s="179"/>
      <c r="K1914" s="179"/>
      <c r="L1914" s="179"/>
      <c r="M1914" s="179"/>
      <c r="N1914" s="179"/>
      <c r="O1914" s="179"/>
      <c r="P1914" s="179"/>
      <c r="Q1914" s="179"/>
      <c r="R1914" s="179"/>
      <c r="S1914" s="179"/>
      <c r="T1914" s="179"/>
      <c r="U1914" s="179"/>
      <c r="V1914" s="180"/>
    </row>
    <row r="1915" spans="1:39" s="32" customFormat="1" ht="5.0999999999999996" customHeight="1" thickBot="1" x14ac:dyDescent="0.3">
      <c r="A1915" s="160"/>
      <c r="B1915" s="161"/>
      <c r="C1915" s="161"/>
      <c r="D1915" s="162"/>
      <c r="E1915" s="181"/>
      <c r="F1915" s="182"/>
      <c r="G1915" s="182"/>
      <c r="H1915" s="182"/>
      <c r="I1915" s="182"/>
      <c r="J1915" s="182"/>
      <c r="K1915" s="182"/>
      <c r="L1915" s="182"/>
      <c r="M1915" s="182"/>
      <c r="N1915" s="182"/>
      <c r="O1915" s="182"/>
      <c r="P1915" s="182"/>
      <c r="Q1915" s="182"/>
      <c r="R1915" s="182"/>
      <c r="S1915" s="182"/>
      <c r="T1915" s="182"/>
      <c r="U1915" s="182"/>
      <c r="V1915" s="183"/>
    </row>
    <row r="1916" spans="1:39" s="34" customFormat="1" x14ac:dyDescent="0.25">
      <c r="A1916" s="211" t="s">
        <v>49</v>
      </c>
      <c r="B1916" s="212"/>
      <c r="C1916" s="212"/>
      <c r="D1916" s="212"/>
      <c r="E1916" s="212"/>
      <c r="F1916" s="212"/>
      <c r="G1916" s="212"/>
      <c r="H1916" s="212"/>
      <c r="I1916" s="212"/>
      <c r="J1916" s="212"/>
      <c r="K1916" s="212"/>
      <c r="L1916" s="212"/>
      <c r="M1916" s="212"/>
      <c r="N1916" s="212"/>
      <c r="O1916" s="212"/>
      <c r="P1916" s="212"/>
      <c r="Q1916" s="212"/>
      <c r="R1916" s="212"/>
      <c r="S1916" s="212"/>
      <c r="T1916" s="212"/>
      <c r="U1916" s="212"/>
      <c r="V1916" s="213"/>
      <c r="AE1916" s="35"/>
      <c r="AF1916" s="35"/>
      <c r="AG1916" s="35"/>
      <c r="AH1916" s="35"/>
      <c r="AI1916" s="35"/>
      <c r="AJ1916" s="35"/>
      <c r="AK1916" s="35"/>
      <c r="AL1916" s="35"/>
      <c r="AM1916" s="35"/>
    </row>
    <row r="1917" spans="1:39" s="34" customFormat="1" x14ac:dyDescent="0.25">
      <c r="A1917" s="184" t="s">
        <v>50</v>
      </c>
      <c r="B1917" s="185"/>
      <c r="C1917" s="185"/>
      <c r="D1917" s="185"/>
      <c r="E1917" s="36" t="s">
        <v>51</v>
      </c>
      <c r="F1917" s="37"/>
      <c r="G1917" s="37"/>
      <c r="H1917" s="37"/>
      <c r="I1917" s="37"/>
      <c r="J1917" s="186" t="s">
        <v>52</v>
      </c>
      <c r="K1917" s="186"/>
      <c r="L1917" s="186"/>
      <c r="M1917" s="186"/>
      <c r="N1917" s="186"/>
      <c r="O1917" s="186"/>
      <c r="P1917" s="186" t="s">
        <v>53</v>
      </c>
      <c r="Q1917" s="186"/>
      <c r="R1917" s="186"/>
      <c r="S1917" s="186"/>
      <c r="T1917" s="186"/>
      <c r="U1917" s="186"/>
      <c r="V1917" s="187"/>
      <c r="AE1917" s="35"/>
      <c r="AF1917" s="35"/>
      <c r="AG1917" s="35"/>
      <c r="AH1917" s="35"/>
      <c r="AI1917" s="35"/>
      <c r="AJ1917" s="35"/>
      <c r="AK1917" s="35"/>
      <c r="AL1917" s="35"/>
      <c r="AM1917" s="35"/>
    </row>
    <row r="1918" spans="1:39" s="34" customFormat="1" ht="30.75" customHeight="1" x14ac:dyDescent="0.25">
      <c r="A1918" s="188" t="s">
        <v>54</v>
      </c>
      <c r="B1918" s="189"/>
      <c r="C1918" s="189"/>
      <c r="D1918" s="190"/>
      <c r="E1918" s="191" t="s">
        <v>24</v>
      </c>
      <c r="F1918" s="191"/>
      <c r="G1918" s="191"/>
      <c r="H1918" s="191"/>
      <c r="I1918" s="191"/>
      <c r="J1918" s="191"/>
      <c r="K1918" s="191"/>
      <c r="L1918" s="191"/>
      <c r="M1918" s="191"/>
      <c r="N1918" s="191"/>
      <c r="O1918" s="191"/>
      <c r="P1918" s="191"/>
      <c r="Q1918" s="191"/>
      <c r="R1918" s="191"/>
      <c r="S1918" s="191"/>
      <c r="T1918" s="191"/>
      <c r="U1918" s="191"/>
      <c r="V1918" s="192"/>
    </row>
    <row r="1919" spans="1:39" s="34" customFormat="1" x14ac:dyDescent="0.25">
      <c r="A1919" s="193" t="s">
        <v>55</v>
      </c>
      <c r="B1919" s="194"/>
      <c r="C1919" s="194"/>
      <c r="D1919" s="194"/>
      <c r="E1919" s="195"/>
      <c r="F1919" s="195"/>
      <c r="G1919" s="195"/>
      <c r="H1919" s="195"/>
      <c r="I1919" s="195"/>
      <c r="J1919" s="195"/>
      <c r="K1919" s="195"/>
      <c r="L1919" s="195"/>
      <c r="M1919" s="195"/>
      <c r="N1919" s="195"/>
      <c r="O1919" s="195"/>
      <c r="P1919" s="195"/>
      <c r="Q1919" s="195"/>
      <c r="R1919" s="195"/>
      <c r="S1919" s="195"/>
      <c r="T1919" s="195"/>
      <c r="U1919" s="195"/>
      <c r="V1919" s="196"/>
    </row>
    <row r="1920" spans="1:39" s="34" customFormat="1" x14ac:dyDescent="0.25">
      <c r="A1920" s="193" t="s">
        <v>56</v>
      </c>
      <c r="B1920" s="194"/>
      <c r="C1920" s="194"/>
      <c r="D1920" s="194"/>
      <c r="E1920" s="195"/>
      <c r="F1920" s="195"/>
      <c r="G1920" s="195"/>
      <c r="H1920" s="195"/>
      <c r="I1920" s="195"/>
      <c r="J1920" s="195"/>
      <c r="K1920" s="195"/>
      <c r="L1920" s="195"/>
      <c r="M1920" s="195"/>
      <c r="N1920" s="195"/>
      <c r="O1920" s="195"/>
      <c r="P1920" s="195"/>
      <c r="Q1920" s="195"/>
      <c r="R1920" s="195"/>
      <c r="S1920" s="195"/>
      <c r="T1920" s="195"/>
      <c r="U1920" s="195"/>
      <c r="V1920" s="196"/>
    </row>
    <row r="1921" spans="1:22" s="34" customFormat="1" x14ac:dyDescent="0.25">
      <c r="A1921" s="193" t="s">
        <v>57</v>
      </c>
      <c r="B1921" s="194"/>
      <c r="C1921" s="194"/>
      <c r="D1921" s="194"/>
      <c r="E1921" s="195"/>
      <c r="F1921" s="195"/>
      <c r="G1921" s="195"/>
      <c r="H1921" s="195"/>
      <c r="I1921" s="195"/>
      <c r="J1921" s="195"/>
      <c r="K1921" s="195"/>
      <c r="L1921" s="195"/>
      <c r="M1921" s="195"/>
      <c r="N1921" s="195"/>
      <c r="O1921" s="195"/>
      <c r="P1921" s="195"/>
      <c r="Q1921" s="195"/>
      <c r="R1921" s="195"/>
      <c r="S1921" s="195"/>
      <c r="T1921" s="195"/>
      <c r="U1921" s="195"/>
      <c r="V1921" s="196"/>
    </row>
    <row r="1922" spans="1:22" s="34" customFormat="1" x14ac:dyDescent="0.25">
      <c r="A1922" s="38"/>
      <c r="B1922" s="39"/>
      <c r="C1922" s="39"/>
      <c r="D1922" s="40"/>
      <c r="E1922" s="40"/>
      <c r="F1922" s="40"/>
      <c r="G1922" s="40"/>
      <c r="H1922" s="40"/>
      <c r="I1922" s="40"/>
      <c r="J1922" s="40"/>
      <c r="K1922" s="40"/>
      <c r="L1922" s="40"/>
      <c r="M1922" s="40"/>
      <c r="N1922" s="40"/>
      <c r="O1922" s="40"/>
      <c r="P1922" s="40"/>
      <c r="Q1922" s="40"/>
      <c r="R1922" s="40"/>
      <c r="S1922" s="40"/>
      <c r="T1922" s="27"/>
      <c r="U1922" s="27"/>
      <c r="V1922" s="28"/>
    </row>
    <row r="1923" spans="1:22" s="34" customFormat="1" x14ac:dyDescent="0.25">
      <c r="A1923" s="150" t="s">
        <v>58</v>
      </c>
      <c r="B1923" s="151"/>
      <c r="C1923" s="151"/>
      <c r="D1923" s="151"/>
      <c r="E1923" s="151"/>
      <c r="F1923" s="151"/>
      <c r="G1923" s="151"/>
      <c r="H1923" s="151"/>
      <c r="I1923" s="151"/>
      <c r="J1923" s="151"/>
      <c r="K1923" s="151"/>
      <c r="L1923" s="151"/>
      <c r="M1923" s="151"/>
      <c r="N1923" s="151"/>
      <c r="O1923" s="151"/>
      <c r="P1923" s="151"/>
      <c r="Q1923" s="151"/>
      <c r="R1923" s="151"/>
      <c r="S1923" s="151"/>
      <c r="T1923" s="151"/>
      <c r="U1923" s="151"/>
      <c r="V1923" s="197"/>
    </row>
    <row r="1924" spans="1:22" s="34" customFormat="1" x14ac:dyDescent="0.25">
      <c r="A1924" s="198" t="s">
        <v>59</v>
      </c>
      <c r="B1924" s="199"/>
      <c r="C1924" s="199" t="s">
        <v>60</v>
      </c>
      <c r="D1924" s="199"/>
      <c r="E1924" s="199"/>
      <c r="F1924" s="199"/>
      <c r="G1924" s="199"/>
      <c r="H1924" s="199"/>
      <c r="I1924" s="199"/>
      <c r="J1924" s="199"/>
      <c r="K1924" s="199"/>
      <c r="L1924" s="199"/>
      <c r="M1924" s="199"/>
      <c r="N1924" s="199"/>
      <c r="O1924" s="199"/>
      <c r="P1924" s="199"/>
      <c r="Q1924" s="199"/>
      <c r="R1924" s="199" t="s">
        <v>61</v>
      </c>
      <c r="S1924" s="199"/>
      <c r="T1924" s="200" t="s">
        <v>62</v>
      </c>
      <c r="U1924" s="200"/>
      <c r="V1924" s="201"/>
    </row>
    <row r="1925" spans="1:22" s="34" customFormat="1" ht="16.5" customHeight="1" x14ac:dyDescent="0.25">
      <c r="A1925" s="202">
        <v>11.2</v>
      </c>
      <c r="B1925" s="203"/>
      <c r="C1925" s="204" t="s">
        <v>127</v>
      </c>
      <c r="D1925" s="205"/>
      <c r="E1925" s="205"/>
      <c r="F1925" s="205"/>
      <c r="G1925" s="205"/>
      <c r="H1925" s="205"/>
      <c r="I1925" s="205"/>
      <c r="J1925" s="205"/>
      <c r="K1925" s="205"/>
      <c r="L1925" s="205"/>
      <c r="M1925" s="205"/>
      <c r="N1925" s="205"/>
      <c r="O1925" s="205"/>
      <c r="P1925" s="205"/>
      <c r="Q1925" s="205"/>
      <c r="R1925" s="205" t="s">
        <v>91</v>
      </c>
      <c r="S1925" s="205"/>
      <c r="T1925" s="206">
        <f>+'OFERTA ECONOMICA'!C126</f>
        <v>2</v>
      </c>
      <c r="U1925" s="206"/>
      <c r="V1925" s="207"/>
    </row>
    <row r="1926" spans="1:22" s="34" customFormat="1" x14ac:dyDescent="0.25">
      <c r="A1926" s="41"/>
      <c r="B1926" s="40"/>
      <c r="C1926" s="40"/>
      <c r="D1926" s="40"/>
      <c r="E1926" s="40"/>
      <c r="F1926" s="40"/>
      <c r="G1926" s="40"/>
      <c r="H1926" s="40"/>
      <c r="I1926" s="40"/>
      <c r="J1926" s="40"/>
      <c r="K1926" s="40"/>
      <c r="L1926" s="40"/>
      <c r="M1926" s="40"/>
      <c r="N1926" s="40"/>
      <c r="O1926" s="40"/>
      <c r="P1926" s="40"/>
      <c r="Q1926" s="40"/>
      <c r="R1926" s="40"/>
      <c r="S1926" s="40"/>
      <c r="T1926" s="27"/>
      <c r="U1926" s="27"/>
      <c r="V1926" s="28"/>
    </row>
    <row r="1927" spans="1:22" s="34" customFormat="1" x14ac:dyDescent="0.25">
      <c r="A1927" s="145" t="s">
        <v>64</v>
      </c>
      <c r="B1927" s="146"/>
      <c r="C1927" s="146"/>
      <c r="D1927" s="146"/>
      <c r="E1927" s="146"/>
      <c r="F1927" s="146"/>
      <c r="G1927" s="146"/>
      <c r="H1927" s="146"/>
      <c r="I1927" s="146"/>
      <c r="J1927" s="146"/>
      <c r="K1927" s="146"/>
      <c r="L1927" s="146"/>
      <c r="M1927" s="146"/>
      <c r="N1927" s="146"/>
      <c r="O1927" s="146"/>
      <c r="P1927" s="146"/>
      <c r="Q1927" s="146"/>
      <c r="R1927" s="146"/>
      <c r="S1927" s="146"/>
      <c r="T1927" s="146"/>
      <c r="U1927" s="146"/>
      <c r="V1927" s="147"/>
    </row>
    <row r="1928" spans="1:22" s="34" customFormat="1" x14ac:dyDescent="0.25">
      <c r="A1928" s="150" t="s">
        <v>60</v>
      </c>
      <c r="B1928" s="151"/>
      <c r="C1928" s="151"/>
      <c r="D1928" s="151"/>
      <c r="E1928" s="151"/>
      <c r="F1928" s="151"/>
      <c r="G1928" s="152"/>
      <c r="H1928" s="208" t="s">
        <v>65</v>
      </c>
      <c r="I1928" s="151"/>
      <c r="J1928" s="152"/>
      <c r="K1928" s="208" t="s">
        <v>66</v>
      </c>
      <c r="L1928" s="151"/>
      <c r="M1928" s="151"/>
      <c r="N1928" s="152"/>
      <c r="O1928" s="208" t="s">
        <v>67</v>
      </c>
      <c r="P1928" s="151"/>
      <c r="Q1928" s="152"/>
      <c r="R1928" s="208" t="s">
        <v>68</v>
      </c>
      <c r="S1928" s="152"/>
      <c r="T1928" s="220" t="s">
        <v>69</v>
      </c>
      <c r="U1928" s="221"/>
      <c r="V1928" s="222"/>
    </row>
    <row r="1929" spans="1:22" s="34" customFormat="1" x14ac:dyDescent="0.25">
      <c r="A1929" s="132" t="s">
        <v>139</v>
      </c>
      <c r="B1929" s="133"/>
      <c r="C1929" s="133"/>
      <c r="D1929" s="133"/>
      <c r="E1929" s="133"/>
      <c r="F1929" s="133"/>
      <c r="G1929" s="133"/>
      <c r="H1929" s="133"/>
      <c r="I1929" s="133"/>
      <c r="J1929" s="133"/>
      <c r="K1929" s="133"/>
      <c r="L1929" s="133"/>
      <c r="M1929" s="133"/>
      <c r="N1929" s="133"/>
      <c r="O1929" s="153">
        <f>110214/8</f>
        <v>13776.75</v>
      </c>
      <c r="P1929" s="153"/>
      <c r="Q1929" s="153"/>
      <c r="R1929" s="210">
        <v>1.04</v>
      </c>
      <c r="S1929" s="210"/>
      <c r="T1929" s="134">
        <f>+R1929*O1929</f>
        <v>14327.82</v>
      </c>
      <c r="U1929" s="134"/>
      <c r="V1929" s="135"/>
    </row>
    <row r="1930" spans="1:22" s="34" customFormat="1" x14ac:dyDescent="0.25">
      <c r="A1930" s="132" t="s">
        <v>140</v>
      </c>
      <c r="B1930" s="133"/>
      <c r="C1930" s="133"/>
      <c r="D1930" s="133"/>
      <c r="E1930" s="133"/>
      <c r="F1930" s="133"/>
      <c r="G1930" s="133"/>
      <c r="H1930" s="133"/>
      <c r="I1930" s="133"/>
      <c r="J1930" s="133"/>
      <c r="K1930" s="133"/>
      <c r="L1930" s="133"/>
      <c r="M1930" s="133"/>
      <c r="N1930" s="133"/>
      <c r="O1930" s="153">
        <v>7940</v>
      </c>
      <c r="P1930" s="153"/>
      <c r="Q1930" s="153"/>
      <c r="R1930" s="210">
        <v>1</v>
      </c>
      <c r="S1930" s="210"/>
      <c r="T1930" s="134">
        <f>+O1930*R1930</f>
        <v>7940</v>
      </c>
      <c r="U1930" s="134"/>
      <c r="V1930" s="135"/>
    </row>
    <row r="1931" spans="1:22" s="34" customFormat="1" x14ac:dyDescent="0.25">
      <c r="A1931" s="132" t="s">
        <v>70</v>
      </c>
      <c r="B1931" s="133"/>
      <c r="C1931" s="133"/>
      <c r="D1931" s="133"/>
      <c r="E1931" s="133"/>
      <c r="F1931" s="133"/>
      <c r="G1931" s="133"/>
      <c r="H1931" s="133"/>
      <c r="I1931" s="133"/>
      <c r="J1931" s="133"/>
      <c r="K1931" s="133"/>
      <c r="L1931" s="133"/>
      <c r="M1931" s="133"/>
      <c r="N1931" s="133"/>
      <c r="O1931" s="153"/>
      <c r="P1931" s="153"/>
      <c r="Q1931" s="153"/>
      <c r="R1931" s="209">
        <v>0.03</v>
      </c>
      <c r="S1931" s="210"/>
      <c r="T1931" s="134">
        <f>+R1931*T1955</f>
        <v>4899.1319999999996</v>
      </c>
      <c r="U1931" s="134"/>
      <c r="V1931" s="135"/>
    </row>
    <row r="1932" spans="1:22" s="34" customFormat="1" x14ac:dyDescent="0.25">
      <c r="A1932" s="136" t="s">
        <v>71</v>
      </c>
      <c r="B1932" s="137"/>
      <c r="C1932" s="137"/>
      <c r="D1932" s="137"/>
      <c r="E1932" s="137"/>
      <c r="F1932" s="137"/>
      <c r="G1932" s="137"/>
      <c r="H1932" s="137"/>
      <c r="I1932" s="137"/>
      <c r="J1932" s="137"/>
      <c r="K1932" s="137"/>
      <c r="L1932" s="137"/>
      <c r="M1932" s="137"/>
      <c r="N1932" s="137"/>
      <c r="O1932" s="137"/>
      <c r="P1932" s="137"/>
      <c r="Q1932" s="137"/>
      <c r="R1932" s="137"/>
      <c r="S1932" s="137"/>
      <c r="T1932" s="134">
        <f>T1930+T1929+T1931</f>
        <v>27166.951999999997</v>
      </c>
      <c r="U1932" s="134"/>
      <c r="V1932" s="135"/>
    </row>
    <row r="1933" spans="1:22" s="34" customFormat="1" x14ac:dyDescent="0.25">
      <c r="A1933" s="19"/>
      <c r="B1933" s="20"/>
      <c r="C1933" s="20"/>
      <c r="D1933" s="20"/>
      <c r="E1933" s="20"/>
      <c r="F1933" s="20"/>
      <c r="G1933" s="20"/>
      <c r="H1933" s="20"/>
      <c r="I1933" s="20"/>
      <c r="J1933" s="20"/>
      <c r="K1933" s="20"/>
      <c r="L1933" s="20"/>
      <c r="M1933" s="20"/>
      <c r="N1933" s="20"/>
      <c r="O1933" s="20"/>
      <c r="P1933" s="20"/>
      <c r="Q1933" s="20"/>
      <c r="R1933" s="20"/>
      <c r="S1933" s="21"/>
      <c r="T1933" s="22"/>
      <c r="U1933" s="22"/>
      <c r="V1933" s="23"/>
    </row>
    <row r="1934" spans="1:22" s="34" customFormat="1" x14ac:dyDescent="0.25">
      <c r="A1934" s="239" t="s">
        <v>72</v>
      </c>
      <c r="B1934" s="240"/>
      <c r="C1934" s="240"/>
      <c r="D1934" s="240"/>
      <c r="E1934" s="240"/>
      <c r="F1934" s="240"/>
      <c r="G1934" s="240"/>
      <c r="H1934" s="240"/>
      <c r="I1934" s="240"/>
      <c r="J1934" s="240"/>
      <c r="K1934" s="240"/>
      <c r="L1934" s="240"/>
      <c r="M1934" s="240"/>
      <c r="N1934" s="240"/>
      <c r="O1934" s="240"/>
      <c r="P1934" s="240"/>
      <c r="Q1934" s="240"/>
      <c r="R1934" s="240"/>
      <c r="S1934" s="240"/>
      <c r="T1934" s="240"/>
      <c r="U1934" s="240"/>
      <c r="V1934" s="241"/>
    </row>
    <row r="1935" spans="1:22" s="34" customFormat="1" x14ac:dyDescent="0.25">
      <c r="A1935" s="242" t="s">
        <v>60</v>
      </c>
      <c r="B1935" s="226"/>
      <c r="C1935" s="226"/>
      <c r="D1935" s="226"/>
      <c r="E1935" s="226"/>
      <c r="F1935" s="226"/>
      <c r="G1935" s="226"/>
      <c r="H1935" s="226"/>
      <c r="I1935" s="226"/>
      <c r="J1935" s="226"/>
      <c r="K1935" s="226"/>
      <c r="L1935" s="226"/>
      <c r="M1935" s="226" t="s">
        <v>61</v>
      </c>
      <c r="N1935" s="226"/>
      <c r="O1935" s="226" t="s">
        <v>62</v>
      </c>
      <c r="P1935" s="226"/>
      <c r="Q1935" s="226" t="s">
        <v>73</v>
      </c>
      <c r="R1935" s="226"/>
      <c r="S1935" s="226"/>
      <c r="T1935" s="243" t="s">
        <v>74</v>
      </c>
      <c r="U1935" s="243"/>
      <c r="V1935" s="244"/>
    </row>
    <row r="1936" spans="1:22" s="34" customFormat="1" x14ac:dyDescent="0.25">
      <c r="A1936" s="242" t="s">
        <v>141</v>
      </c>
      <c r="B1936" s="226"/>
      <c r="C1936" s="226"/>
      <c r="D1936" s="226"/>
      <c r="E1936" s="226"/>
      <c r="F1936" s="226"/>
      <c r="G1936" s="226"/>
      <c r="H1936" s="226"/>
      <c r="I1936" s="226"/>
      <c r="J1936" s="226"/>
      <c r="K1936" s="226"/>
      <c r="L1936" s="226"/>
      <c r="M1936" s="226" t="s">
        <v>142</v>
      </c>
      <c r="N1936" s="226"/>
      <c r="O1936" s="226">
        <v>250</v>
      </c>
      <c r="P1936" s="226"/>
      <c r="Q1936" s="227">
        <f>+T1936/O1936</f>
        <v>44.018000000000001</v>
      </c>
      <c r="R1936" s="228"/>
      <c r="S1936" s="229"/>
      <c r="T1936" s="243">
        <v>11004.5</v>
      </c>
      <c r="U1936" s="243"/>
      <c r="V1936" s="244"/>
    </row>
    <row r="1937" spans="1:22" s="34" customFormat="1" x14ac:dyDescent="0.25">
      <c r="A1937" s="242" t="s">
        <v>143</v>
      </c>
      <c r="B1937" s="226"/>
      <c r="C1937" s="226"/>
      <c r="D1937" s="226"/>
      <c r="E1937" s="226"/>
      <c r="F1937" s="226"/>
      <c r="G1937" s="226"/>
      <c r="H1937" s="226"/>
      <c r="I1937" s="226"/>
      <c r="J1937" s="226"/>
      <c r="K1937" s="226"/>
      <c r="L1937" s="226"/>
      <c r="M1937" s="226">
        <v>0.3</v>
      </c>
      <c r="N1937" s="226"/>
      <c r="O1937" s="226">
        <v>0.67</v>
      </c>
      <c r="P1937" s="226"/>
      <c r="Q1937" s="227">
        <f>+T1937/O1937</f>
        <v>140000</v>
      </c>
      <c r="R1937" s="228"/>
      <c r="S1937" s="229"/>
      <c r="T1937" s="243">
        <v>93800</v>
      </c>
      <c r="U1937" s="243"/>
      <c r="V1937" s="244"/>
    </row>
    <row r="1938" spans="1:22" s="34" customFormat="1" x14ac:dyDescent="0.25">
      <c r="A1938" s="242" t="s">
        <v>144</v>
      </c>
      <c r="B1938" s="226"/>
      <c r="C1938" s="226"/>
      <c r="D1938" s="226"/>
      <c r="E1938" s="226"/>
      <c r="F1938" s="226"/>
      <c r="G1938" s="226"/>
      <c r="H1938" s="226"/>
      <c r="I1938" s="226"/>
      <c r="J1938" s="226"/>
      <c r="K1938" s="226"/>
      <c r="L1938" s="226"/>
      <c r="M1938" s="226" t="s">
        <v>95</v>
      </c>
      <c r="N1938" s="226"/>
      <c r="O1938" s="226">
        <v>420</v>
      </c>
      <c r="P1938" s="226"/>
      <c r="Q1938" s="227">
        <f>+T1938/O1938</f>
        <v>630</v>
      </c>
      <c r="R1938" s="228"/>
      <c r="S1938" s="229"/>
      <c r="T1938" s="243">
        <v>264600</v>
      </c>
      <c r="U1938" s="243"/>
      <c r="V1938" s="244"/>
    </row>
    <row r="1939" spans="1:22" s="34" customFormat="1" x14ac:dyDescent="0.25">
      <c r="A1939" s="242" t="s">
        <v>145</v>
      </c>
      <c r="B1939" s="226"/>
      <c r="C1939" s="226"/>
      <c r="D1939" s="226"/>
      <c r="E1939" s="226"/>
      <c r="F1939" s="226"/>
      <c r="G1939" s="226"/>
      <c r="H1939" s="226"/>
      <c r="I1939" s="226"/>
      <c r="J1939" s="226"/>
      <c r="K1939" s="226"/>
      <c r="L1939" s="226"/>
      <c r="M1939" s="226" t="s">
        <v>91</v>
      </c>
      <c r="N1939" s="226"/>
      <c r="O1939" s="226">
        <v>0.67</v>
      </c>
      <c r="P1939" s="226"/>
      <c r="Q1939" s="227">
        <f>+T1939/O1939</f>
        <v>83300</v>
      </c>
      <c r="R1939" s="228"/>
      <c r="S1939" s="229"/>
      <c r="T1939" s="134">
        <v>55811</v>
      </c>
      <c r="U1939" s="134"/>
      <c r="V1939" s="135"/>
    </row>
    <row r="1940" spans="1:22" s="34" customFormat="1" x14ac:dyDescent="0.25">
      <c r="A1940" s="242" t="s">
        <v>146</v>
      </c>
      <c r="B1940" s="226"/>
      <c r="C1940" s="226"/>
      <c r="D1940" s="226"/>
      <c r="E1940" s="226"/>
      <c r="F1940" s="226"/>
      <c r="G1940" s="226"/>
      <c r="H1940" s="226"/>
      <c r="I1940" s="226"/>
      <c r="J1940" s="226"/>
      <c r="K1940" s="226"/>
      <c r="L1940" s="226"/>
      <c r="M1940" s="226" t="s">
        <v>6</v>
      </c>
      <c r="N1940" s="226"/>
      <c r="O1940" s="226">
        <v>0.8</v>
      </c>
      <c r="P1940" s="226"/>
      <c r="Q1940" s="227">
        <v>26020</v>
      </c>
      <c r="R1940" s="228"/>
      <c r="S1940" s="229"/>
      <c r="T1940" s="134">
        <f>+Q1940*O1940</f>
        <v>20816</v>
      </c>
      <c r="U1940" s="134"/>
      <c r="V1940" s="135"/>
    </row>
    <row r="1941" spans="1:22" s="34" customFormat="1" x14ac:dyDescent="0.25">
      <c r="A1941" s="136" t="s">
        <v>71</v>
      </c>
      <c r="B1941" s="137"/>
      <c r="C1941" s="137"/>
      <c r="D1941" s="137"/>
      <c r="E1941" s="137"/>
      <c r="F1941" s="137"/>
      <c r="G1941" s="137"/>
      <c r="H1941" s="137"/>
      <c r="I1941" s="137"/>
      <c r="J1941" s="137"/>
      <c r="K1941" s="137"/>
      <c r="L1941" s="137"/>
      <c r="M1941" s="137"/>
      <c r="N1941" s="137"/>
      <c r="O1941" s="137"/>
      <c r="P1941" s="137"/>
      <c r="Q1941" s="137"/>
      <c r="R1941" s="137"/>
      <c r="S1941" s="137"/>
      <c r="T1941" s="134">
        <f>+SUM(T1936:V1940)</f>
        <v>446031.5</v>
      </c>
      <c r="U1941" s="134"/>
      <c r="V1941" s="135"/>
    </row>
    <row r="1942" spans="1:22" s="34" customFormat="1" x14ac:dyDescent="0.25">
      <c r="A1942" s="69"/>
      <c r="B1942" s="70"/>
      <c r="C1942" s="70"/>
      <c r="D1942" s="70"/>
      <c r="E1942" s="70"/>
      <c r="F1942" s="70"/>
      <c r="G1942" s="70"/>
      <c r="H1942" s="70"/>
      <c r="I1942" s="70"/>
      <c r="J1942" s="70"/>
      <c r="K1942" s="70"/>
      <c r="L1942" s="70"/>
      <c r="M1942" s="70"/>
      <c r="N1942" s="70"/>
      <c r="O1942" s="70"/>
      <c r="P1942" s="70"/>
      <c r="Q1942" s="70"/>
      <c r="R1942" s="70"/>
      <c r="S1942" s="21"/>
      <c r="T1942" s="22"/>
      <c r="U1942" s="22"/>
      <c r="V1942" s="23"/>
    </row>
    <row r="1943" spans="1:22" s="34" customFormat="1" x14ac:dyDescent="0.25">
      <c r="A1943" s="239" t="s">
        <v>75</v>
      </c>
      <c r="B1943" s="240"/>
      <c r="C1943" s="240"/>
      <c r="D1943" s="240"/>
      <c r="E1943" s="240"/>
      <c r="F1943" s="240"/>
      <c r="G1943" s="240"/>
      <c r="H1943" s="240"/>
      <c r="I1943" s="240"/>
      <c r="J1943" s="240"/>
      <c r="K1943" s="240"/>
      <c r="L1943" s="240"/>
      <c r="M1943" s="240"/>
      <c r="N1943" s="240"/>
      <c r="O1943" s="240"/>
      <c r="P1943" s="240"/>
      <c r="Q1943" s="240"/>
      <c r="R1943" s="240"/>
      <c r="S1943" s="240"/>
      <c r="T1943" s="240"/>
      <c r="U1943" s="240"/>
      <c r="V1943" s="241"/>
    </row>
    <row r="1944" spans="1:22" s="34" customFormat="1" x14ac:dyDescent="0.25">
      <c r="A1944" s="132" t="s">
        <v>76</v>
      </c>
      <c r="B1944" s="133"/>
      <c r="C1944" s="133"/>
      <c r="D1944" s="133"/>
      <c r="E1944" s="133"/>
      <c r="F1944" s="133"/>
      <c r="G1944" s="133"/>
      <c r="H1944" s="133"/>
      <c r="I1944" s="133"/>
      <c r="J1944" s="133"/>
      <c r="K1944" s="133" t="s">
        <v>77</v>
      </c>
      <c r="L1944" s="133"/>
      <c r="M1944" s="133" t="s">
        <v>78</v>
      </c>
      <c r="N1944" s="133"/>
      <c r="O1944" s="133" t="s">
        <v>79</v>
      </c>
      <c r="P1944" s="133"/>
      <c r="Q1944" s="133"/>
      <c r="R1944" s="133" t="s">
        <v>80</v>
      </c>
      <c r="S1944" s="133"/>
      <c r="T1944" s="134" t="s">
        <v>69</v>
      </c>
      <c r="U1944" s="134"/>
      <c r="V1944" s="135"/>
    </row>
    <row r="1945" spans="1:22" s="34" customFormat="1" x14ac:dyDescent="0.25">
      <c r="A1945" s="132"/>
      <c r="B1945" s="133"/>
      <c r="C1945" s="133"/>
      <c r="D1945" s="133"/>
      <c r="E1945" s="133"/>
      <c r="F1945" s="133"/>
      <c r="G1945" s="133"/>
      <c r="H1945" s="133"/>
      <c r="I1945" s="133"/>
      <c r="J1945" s="133"/>
      <c r="K1945" s="133"/>
      <c r="L1945" s="133"/>
      <c r="M1945" s="133"/>
      <c r="N1945" s="133"/>
      <c r="O1945" s="133"/>
      <c r="P1945" s="133"/>
      <c r="Q1945" s="133"/>
      <c r="R1945" s="133"/>
      <c r="S1945" s="133"/>
      <c r="T1945" s="134"/>
      <c r="U1945" s="134"/>
      <c r="V1945" s="135"/>
    </row>
    <row r="1946" spans="1:22" s="34" customFormat="1" x14ac:dyDescent="0.25">
      <c r="A1946" s="132"/>
      <c r="B1946" s="133"/>
      <c r="C1946" s="133"/>
      <c r="D1946" s="133"/>
      <c r="E1946" s="133"/>
      <c r="F1946" s="133"/>
      <c r="G1946" s="133"/>
      <c r="H1946" s="133"/>
      <c r="I1946" s="133"/>
      <c r="J1946" s="133"/>
      <c r="K1946" s="133"/>
      <c r="L1946" s="133"/>
      <c r="M1946" s="133"/>
      <c r="N1946" s="133"/>
      <c r="O1946" s="133"/>
      <c r="P1946" s="133"/>
      <c r="Q1946" s="133"/>
      <c r="R1946" s="133"/>
      <c r="S1946" s="133"/>
      <c r="T1946" s="134"/>
      <c r="U1946" s="134"/>
      <c r="V1946" s="135"/>
    </row>
    <row r="1947" spans="1:22" s="34" customFormat="1" x14ac:dyDescent="0.25">
      <c r="A1947" s="132"/>
      <c r="B1947" s="133"/>
      <c r="C1947" s="133"/>
      <c r="D1947" s="133"/>
      <c r="E1947" s="133"/>
      <c r="F1947" s="133"/>
      <c r="G1947" s="133"/>
      <c r="H1947" s="133"/>
      <c r="I1947" s="133"/>
      <c r="J1947" s="133"/>
      <c r="K1947" s="133"/>
      <c r="L1947" s="133"/>
      <c r="M1947" s="133"/>
      <c r="N1947" s="133"/>
      <c r="O1947" s="133"/>
      <c r="P1947" s="133"/>
      <c r="Q1947" s="133"/>
      <c r="R1947" s="133"/>
      <c r="S1947" s="133"/>
      <c r="T1947" s="134"/>
      <c r="U1947" s="134"/>
      <c r="V1947" s="135"/>
    </row>
    <row r="1948" spans="1:22" s="34" customFormat="1" x14ac:dyDescent="0.25">
      <c r="A1948" s="136" t="s">
        <v>71</v>
      </c>
      <c r="B1948" s="137"/>
      <c r="C1948" s="137"/>
      <c r="D1948" s="137"/>
      <c r="E1948" s="137"/>
      <c r="F1948" s="137"/>
      <c r="G1948" s="137"/>
      <c r="H1948" s="137"/>
      <c r="I1948" s="137"/>
      <c r="J1948" s="137"/>
      <c r="K1948" s="137"/>
      <c r="L1948" s="137"/>
      <c r="M1948" s="137"/>
      <c r="N1948" s="137"/>
      <c r="O1948" s="137"/>
      <c r="P1948" s="137"/>
      <c r="Q1948" s="137"/>
      <c r="R1948" s="137"/>
      <c r="S1948" s="137"/>
      <c r="T1948" s="134">
        <f>+T1945</f>
        <v>0</v>
      </c>
      <c r="U1948" s="134"/>
      <c r="V1948" s="135"/>
    </row>
    <row r="1949" spans="1:22" s="34" customFormat="1" x14ac:dyDescent="0.25">
      <c r="A1949" s="19"/>
      <c r="B1949" s="20"/>
      <c r="C1949" s="20"/>
      <c r="D1949" s="20"/>
      <c r="E1949" s="20"/>
      <c r="F1949" s="20"/>
      <c r="G1949" s="20"/>
      <c r="H1949" s="20"/>
      <c r="I1949" s="20"/>
      <c r="J1949" s="20"/>
      <c r="K1949" s="20"/>
      <c r="L1949" s="20"/>
      <c r="M1949" s="20"/>
      <c r="N1949" s="20"/>
      <c r="O1949" s="20"/>
      <c r="P1949" s="20"/>
      <c r="Q1949" s="20"/>
      <c r="R1949" s="20"/>
      <c r="S1949" s="21"/>
      <c r="T1949" s="22"/>
      <c r="U1949" s="22"/>
      <c r="V1949" s="23"/>
    </row>
    <row r="1950" spans="1:22" s="34" customFormat="1" x14ac:dyDescent="0.25">
      <c r="A1950" s="239" t="s">
        <v>81</v>
      </c>
      <c r="B1950" s="240"/>
      <c r="C1950" s="240"/>
      <c r="D1950" s="240"/>
      <c r="E1950" s="240"/>
      <c r="F1950" s="240"/>
      <c r="G1950" s="240"/>
      <c r="H1950" s="240"/>
      <c r="I1950" s="240"/>
      <c r="J1950" s="240"/>
      <c r="K1950" s="240"/>
      <c r="L1950" s="240"/>
      <c r="M1950" s="240"/>
      <c r="N1950" s="240"/>
      <c r="O1950" s="240"/>
      <c r="P1950" s="240"/>
      <c r="Q1950" s="240"/>
      <c r="R1950" s="240"/>
      <c r="S1950" s="240"/>
      <c r="T1950" s="240"/>
      <c r="U1950" s="240"/>
      <c r="V1950" s="241"/>
    </row>
    <row r="1951" spans="1:22" s="34" customFormat="1" x14ac:dyDescent="0.25">
      <c r="A1951" s="132" t="s">
        <v>82</v>
      </c>
      <c r="B1951" s="133"/>
      <c r="C1951" s="133"/>
      <c r="D1951" s="133"/>
      <c r="E1951" s="133"/>
      <c r="F1951" s="133"/>
      <c r="G1951" s="133"/>
      <c r="H1951" s="133"/>
      <c r="I1951" s="133"/>
      <c r="J1951" s="133" t="s">
        <v>83</v>
      </c>
      <c r="K1951" s="133"/>
      <c r="L1951" s="133" t="s">
        <v>84</v>
      </c>
      <c r="M1951" s="133"/>
      <c r="N1951" s="133" t="s">
        <v>85</v>
      </c>
      <c r="O1951" s="133"/>
      <c r="P1951" s="133"/>
      <c r="Q1951" s="133" t="s">
        <v>68</v>
      </c>
      <c r="R1951" s="133"/>
      <c r="S1951" s="133"/>
      <c r="T1951" s="134" t="s">
        <v>69</v>
      </c>
      <c r="U1951" s="134"/>
      <c r="V1951" s="135"/>
    </row>
    <row r="1952" spans="1:22" s="34" customFormat="1" x14ac:dyDescent="0.25">
      <c r="A1952" s="132" t="s">
        <v>86</v>
      </c>
      <c r="B1952" s="133"/>
      <c r="C1952" s="133"/>
      <c r="D1952" s="133"/>
      <c r="E1952" s="133"/>
      <c r="F1952" s="133"/>
      <c r="G1952" s="133"/>
      <c r="H1952" s="133"/>
      <c r="I1952" s="133"/>
      <c r="J1952" s="153">
        <v>171314.64448972844</v>
      </c>
      <c r="K1952" s="153"/>
      <c r="L1952" s="133">
        <v>1.8157000000000001</v>
      </c>
      <c r="M1952" s="133"/>
      <c r="N1952" s="134">
        <v>38882</v>
      </c>
      <c r="O1952" s="134"/>
      <c r="P1952" s="134"/>
      <c r="Q1952" s="133">
        <v>4.2</v>
      </c>
      <c r="R1952" s="133"/>
      <c r="S1952" s="133"/>
      <c r="T1952" s="134">
        <f>+Q1952*N1952</f>
        <v>163304.4</v>
      </c>
      <c r="U1952" s="134"/>
      <c r="V1952" s="135"/>
    </row>
    <row r="1953" spans="1:22" s="34" customFormat="1" x14ac:dyDescent="0.25">
      <c r="A1953" s="132"/>
      <c r="B1953" s="133"/>
      <c r="C1953" s="133"/>
      <c r="D1953" s="133"/>
      <c r="E1953" s="133"/>
      <c r="F1953" s="133"/>
      <c r="G1953" s="133"/>
      <c r="H1953" s="133"/>
      <c r="I1953" s="133"/>
      <c r="J1953" s="133"/>
      <c r="K1953" s="133"/>
      <c r="L1953" s="133"/>
      <c r="M1953" s="133"/>
      <c r="N1953" s="133"/>
      <c r="O1953" s="133"/>
      <c r="P1953" s="133"/>
      <c r="Q1953" s="133"/>
      <c r="R1953" s="133"/>
      <c r="S1953" s="133"/>
      <c r="T1953" s="134"/>
      <c r="U1953" s="134"/>
      <c r="V1953" s="135"/>
    </row>
    <row r="1954" spans="1:22" s="43" customFormat="1" x14ac:dyDescent="0.2">
      <c r="A1954" s="132"/>
      <c r="B1954" s="133"/>
      <c r="C1954" s="133"/>
      <c r="D1954" s="133"/>
      <c r="E1954" s="133"/>
      <c r="F1954" s="133"/>
      <c r="G1954" s="133"/>
      <c r="H1954" s="133"/>
      <c r="I1954" s="133"/>
      <c r="J1954" s="133"/>
      <c r="K1954" s="133"/>
      <c r="L1954" s="133"/>
      <c r="M1954" s="133"/>
      <c r="N1954" s="133"/>
      <c r="O1954" s="133"/>
      <c r="P1954" s="133"/>
      <c r="Q1954" s="133"/>
      <c r="R1954" s="133"/>
      <c r="S1954" s="133"/>
      <c r="T1954" s="134"/>
      <c r="U1954" s="134"/>
      <c r="V1954" s="135"/>
    </row>
    <row r="1955" spans="1:22" s="43" customFormat="1" x14ac:dyDescent="0.2">
      <c r="A1955" s="136" t="s">
        <v>71</v>
      </c>
      <c r="B1955" s="137"/>
      <c r="C1955" s="137"/>
      <c r="D1955" s="137"/>
      <c r="E1955" s="137"/>
      <c r="F1955" s="137"/>
      <c r="G1955" s="137"/>
      <c r="H1955" s="137"/>
      <c r="I1955" s="137"/>
      <c r="J1955" s="137"/>
      <c r="K1955" s="137"/>
      <c r="L1955" s="137"/>
      <c r="M1955" s="137"/>
      <c r="N1955" s="137"/>
      <c r="O1955" s="137"/>
      <c r="P1955" s="137"/>
      <c r="Q1955" s="137"/>
      <c r="R1955" s="137"/>
      <c r="S1955" s="137"/>
      <c r="T1955" s="134">
        <f>+T1952</f>
        <v>163304.4</v>
      </c>
      <c r="U1955" s="134"/>
      <c r="V1955" s="135"/>
    </row>
    <row r="1956" spans="1:22" s="43" customFormat="1" ht="15" x14ac:dyDescent="0.25">
      <c r="A1956" s="235" t="s">
        <v>15</v>
      </c>
      <c r="B1956" s="236"/>
      <c r="C1956" s="236"/>
      <c r="D1956" s="236"/>
      <c r="E1956" s="236"/>
      <c r="F1956" s="236"/>
      <c r="G1956" s="236"/>
      <c r="H1956" s="236"/>
      <c r="I1956" s="236"/>
      <c r="J1956" s="236"/>
      <c r="K1956" s="236"/>
      <c r="L1956" s="236"/>
      <c r="M1956" s="236"/>
      <c r="N1956" s="236"/>
      <c r="O1956" s="236"/>
      <c r="P1956" s="236"/>
      <c r="Q1956" s="236"/>
      <c r="R1956" s="236"/>
      <c r="S1956" s="236"/>
      <c r="T1956" s="237">
        <f>ROUND(T1955+T1948+T1941+T1932,0)</f>
        <v>636503</v>
      </c>
      <c r="U1956" s="237"/>
      <c r="V1956" s="238"/>
    </row>
    <row r="1957" spans="1:22" s="43" customFormat="1" ht="15" x14ac:dyDescent="0.25">
      <c r="A1957" s="72" t="s">
        <v>87</v>
      </c>
      <c r="B1957" s="73">
        <f>+'[1]CARGA PRESTACIONAL'!$E$40</f>
        <v>0.29949999999999999</v>
      </c>
      <c r="C1957" s="74"/>
      <c r="D1957" s="75"/>
      <c r="E1957" s="76"/>
      <c r="F1957" s="74"/>
      <c r="G1957" s="74"/>
      <c r="H1957" s="74"/>
      <c r="I1957" s="74"/>
      <c r="J1957" s="74"/>
      <c r="K1957" s="74"/>
      <c r="L1957" s="74"/>
      <c r="M1957" s="75"/>
      <c r="N1957" s="71"/>
      <c r="O1957" s="71"/>
      <c r="P1957" s="71"/>
      <c r="Q1957" s="71"/>
      <c r="R1957" s="71"/>
      <c r="S1957" s="71" t="s">
        <v>19</v>
      </c>
      <c r="T1957" s="237">
        <f>+T1956*B1957</f>
        <v>190632.64849999998</v>
      </c>
      <c r="U1957" s="237"/>
      <c r="V1957" s="238"/>
    </row>
    <row r="1958" spans="1:22" s="31" customFormat="1" ht="15" x14ac:dyDescent="0.25">
      <c r="A1958" s="231" t="s">
        <v>88</v>
      </c>
      <c r="B1958" s="232"/>
      <c r="C1958" s="232"/>
      <c r="D1958" s="232"/>
      <c r="E1958" s="232"/>
      <c r="F1958" s="232"/>
      <c r="G1958" s="232"/>
      <c r="H1958" s="232"/>
      <c r="I1958" s="232"/>
      <c r="J1958" s="232"/>
      <c r="K1958" s="232"/>
      <c r="L1958" s="232"/>
      <c r="M1958" s="232"/>
      <c r="N1958" s="232"/>
      <c r="O1958" s="232"/>
      <c r="P1958" s="232"/>
      <c r="Q1958" s="232"/>
      <c r="R1958" s="232"/>
      <c r="S1958" s="232"/>
      <c r="T1958" s="233">
        <f>+T1957+T1956</f>
        <v>827135.64850000001</v>
      </c>
      <c r="U1958" s="233"/>
      <c r="V1958" s="234"/>
    </row>
    <row r="1959" spans="1:22" s="31" customFormat="1" ht="15" x14ac:dyDescent="0.25">
      <c r="A1959" s="231" t="s">
        <v>89</v>
      </c>
      <c r="B1959" s="232"/>
      <c r="C1959" s="232"/>
      <c r="D1959" s="232"/>
      <c r="E1959" s="232"/>
      <c r="F1959" s="232"/>
      <c r="G1959" s="232"/>
      <c r="H1959" s="232"/>
      <c r="I1959" s="232"/>
      <c r="J1959" s="232"/>
      <c r="K1959" s="232"/>
      <c r="L1959" s="232"/>
      <c r="M1959" s="232"/>
      <c r="N1959" s="232"/>
      <c r="O1959" s="232"/>
      <c r="P1959" s="232"/>
      <c r="Q1959" s="232"/>
      <c r="R1959" s="232"/>
      <c r="S1959" s="232"/>
      <c r="T1959" s="233">
        <f>ROUND(T1958*T1925,0)</f>
        <v>1654271</v>
      </c>
      <c r="U1959" s="233"/>
      <c r="V1959" s="234"/>
    </row>
    <row r="1960" spans="1:22" s="43" customFormat="1" x14ac:dyDescent="0.2">
      <c r="A1960" s="49"/>
      <c r="B1960" s="29"/>
      <c r="C1960" s="29"/>
      <c r="D1960" s="29"/>
      <c r="E1960" s="29"/>
      <c r="F1960" s="29"/>
      <c r="G1960" s="29"/>
      <c r="H1960" s="29"/>
      <c r="I1960" s="29"/>
      <c r="J1960" s="29"/>
      <c r="K1960" s="29"/>
      <c r="L1960" s="29"/>
      <c r="M1960" s="29"/>
      <c r="N1960" s="29"/>
      <c r="O1960" s="29"/>
      <c r="P1960" s="29"/>
      <c r="Q1960" s="29"/>
      <c r="R1960" s="29"/>
      <c r="S1960" s="29"/>
      <c r="T1960" s="50"/>
      <c r="U1960" s="50"/>
      <c r="V1960" s="51"/>
    </row>
    <row r="1961" spans="1:22" s="34" customFormat="1" ht="43.5" customHeight="1" x14ac:dyDescent="0.25">
      <c r="A1961" s="142" t="s">
        <v>121</v>
      </c>
      <c r="B1961" s="143"/>
      <c r="C1961" s="143"/>
      <c r="D1961" s="143"/>
      <c r="E1961" s="143"/>
      <c r="F1961" s="143"/>
      <c r="G1961" s="143"/>
      <c r="H1961" s="143"/>
      <c r="I1961" s="143"/>
      <c r="J1961" s="143"/>
      <c r="K1961" s="143"/>
      <c r="L1961" s="143"/>
      <c r="M1961" s="143"/>
      <c r="N1961" s="143"/>
      <c r="O1961" s="143"/>
      <c r="P1961" s="143"/>
      <c r="Q1961" s="143"/>
      <c r="R1961" s="143"/>
      <c r="S1961" s="143"/>
      <c r="T1961" s="143"/>
      <c r="U1961" s="143"/>
      <c r="V1961" s="144"/>
    </row>
    <row r="1962" spans="1:22" s="34" customFormat="1" x14ac:dyDescent="0.25">
      <c r="A1962" s="24"/>
      <c r="B1962" s="25"/>
      <c r="C1962" s="25"/>
      <c r="D1962" s="25"/>
      <c r="E1962" s="25"/>
      <c r="F1962" s="25"/>
      <c r="G1962" s="25"/>
      <c r="H1962" s="25"/>
      <c r="I1962" s="25"/>
      <c r="J1962" s="25"/>
      <c r="K1962" s="25"/>
      <c r="L1962" s="25"/>
      <c r="M1962" s="25"/>
      <c r="N1962" s="25"/>
      <c r="O1962" s="25"/>
      <c r="P1962" s="25"/>
      <c r="Q1962" s="25"/>
      <c r="R1962" s="25"/>
      <c r="S1962" s="26"/>
      <c r="T1962" s="27"/>
      <c r="U1962" s="27"/>
      <c r="V1962" s="28"/>
    </row>
    <row r="1963" spans="1:22" s="34" customFormat="1" ht="46.5" customHeight="1" x14ac:dyDescent="0.25">
      <c r="A1963" s="24"/>
      <c r="B1963" s="25"/>
      <c r="C1963" s="25"/>
      <c r="D1963" s="29"/>
      <c r="E1963" s="30" t="s">
        <v>90</v>
      </c>
      <c r="F1963" s="54"/>
      <c r="G1963" s="54"/>
      <c r="H1963" s="54"/>
      <c r="I1963" s="54"/>
      <c r="J1963" s="54"/>
      <c r="K1963" s="54"/>
      <c r="L1963" s="54"/>
      <c r="M1963" s="55"/>
      <c r="N1963" s="25"/>
      <c r="O1963" s="25"/>
      <c r="P1963" s="25"/>
      <c r="Q1963" s="25"/>
      <c r="R1963" s="25"/>
      <c r="S1963" s="26"/>
      <c r="T1963" s="27"/>
      <c r="U1963" s="27"/>
      <c r="V1963" s="28"/>
    </row>
    <row r="1964" spans="1:22" s="34" customFormat="1" x14ac:dyDescent="0.25">
      <c r="A1964" s="24"/>
      <c r="B1964" s="25"/>
      <c r="C1964" s="25"/>
      <c r="D1964" s="25"/>
      <c r="E1964" s="131" t="s">
        <v>105</v>
      </c>
      <c r="F1964" s="131"/>
      <c r="G1964" s="131"/>
      <c r="H1964" s="131"/>
      <c r="I1964" s="131"/>
      <c r="J1964" s="131"/>
      <c r="K1964" s="131"/>
      <c r="L1964" s="131"/>
      <c r="M1964" s="131"/>
      <c r="N1964" s="57"/>
      <c r="O1964" s="57"/>
      <c r="P1964" s="25"/>
      <c r="Q1964" s="25"/>
      <c r="R1964" s="25"/>
      <c r="S1964" s="26"/>
      <c r="T1964" s="27"/>
      <c r="U1964" s="27"/>
      <c r="V1964" s="28"/>
    </row>
    <row r="1965" spans="1:22" s="34" customFormat="1" x14ac:dyDescent="0.25">
      <c r="A1965" s="24"/>
      <c r="B1965" s="25"/>
      <c r="C1965" s="25"/>
      <c r="D1965" s="25"/>
      <c r="E1965" s="131"/>
      <c r="F1965" s="131"/>
      <c r="G1965" s="131"/>
      <c r="H1965" s="131"/>
      <c r="I1965" s="131"/>
      <c r="J1965" s="131"/>
      <c r="K1965" s="131"/>
      <c r="L1965" s="131"/>
      <c r="M1965" s="131"/>
      <c r="N1965" s="57"/>
      <c r="O1965" s="57"/>
      <c r="P1965" s="25"/>
      <c r="Q1965" s="25"/>
      <c r="R1965" s="25"/>
      <c r="S1965" s="26"/>
      <c r="T1965" s="27"/>
      <c r="U1965" s="27"/>
      <c r="V1965" s="28"/>
    </row>
    <row r="1966" spans="1:22" s="34" customFormat="1" ht="14.25" thickBot="1" x14ac:dyDescent="0.3">
      <c r="A1966" s="58"/>
      <c r="B1966" s="59"/>
      <c r="C1966" s="59"/>
      <c r="D1966" s="59"/>
      <c r="E1966" s="59"/>
      <c r="F1966" s="60"/>
      <c r="G1966" s="60"/>
      <c r="H1966" s="60"/>
      <c r="I1966" s="60"/>
      <c r="J1966" s="60"/>
      <c r="K1966" s="60"/>
      <c r="L1966" s="59"/>
      <c r="M1966" s="59"/>
      <c r="N1966" s="59"/>
      <c r="O1966" s="59"/>
      <c r="P1966" s="59"/>
      <c r="Q1966" s="59"/>
      <c r="R1966" s="59"/>
      <c r="S1966" s="59"/>
      <c r="T1966" s="61"/>
      <c r="U1966" s="61"/>
      <c r="V1966" s="62"/>
    </row>
    <row r="1967" spans="1:22" ht="14.25" thickBot="1" x14ac:dyDescent="0.3"/>
    <row r="1968" spans="1:22" s="32" customFormat="1" ht="30" customHeight="1" x14ac:dyDescent="0.25">
      <c r="A1968" s="154"/>
      <c r="B1968" s="155"/>
      <c r="C1968" s="155"/>
      <c r="D1968" s="156"/>
      <c r="E1968" s="163" t="s">
        <v>92</v>
      </c>
      <c r="F1968" s="164"/>
      <c r="G1968" s="164"/>
      <c r="H1968" s="164"/>
      <c r="I1968" s="164"/>
      <c r="J1968" s="164"/>
      <c r="K1968" s="164"/>
      <c r="L1968" s="164"/>
      <c r="M1968" s="164"/>
      <c r="N1968" s="164"/>
      <c r="O1968" s="164"/>
      <c r="P1968" s="164"/>
      <c r="Q1968" s="164"/>
      <c r="R1968" s="164"/>
      <c r="S1968" s="165"/>
      <c r="T1968" s="169" t="s">
        <v>47</v>
      </c>
      <c r="U1968" s="170"/>
      <c r="V1968" s="171"/>
    </row>
    <row r="1969" spans="1:39" s="32" customFormat="1" ht="30" customHeight="1" thickBot="1" x14ac:dyDescent="0.3">
      <c r="A1969" s="157"/>
      <c r="B1969" s="158"/>
      <c r="C1969" s="158"/>
      <c r="D1969" s="159"/>
      <c r="E1969" s="166"/>
      <c r="F1969" s="167"/>
      <c r="G1969" s="167"/>
      <c r="H1969" s="167"/>
      <c r="I1969" s="167"/>
      <c r="J1969" s="167"/>
      <c r="K1969" s="167"/>
      <c r="L1969" s="167"/>
      <c r="M1969" s="167"/>
      <c r="N1969" s="167"/>
      <c r="O1969" s="167"/>
      <c r="P1969" s="167"/>
      <c r="Q1969" s="167"/>
      <c r="R1969" s="167"/>
      <c r="S1969" s="168"/>
      <c r="T1969" s="172"/>
      <c r="U1969" s="173"/>
      <c r="V1969" s="174"/>
    </row>
    <row r="1970" spans="1:39" s="32" customFormat="1" ht="5.0999999999999996" customHeight="1" thickBot="1" x14ac:dyDescent="0.25">
      <c r="A1970" s="157"/>
      <c r="B1970" s="158"/>
      <c r="C1970" s="158"/>
      <c r="D1970" s="159"/>
      <c r="E1970" s="175"/>
      <c r="F1970" s="176"/>
      <c r="G1970" s="176"/>
      <c r="H1970" s="176"/>
      <c r="I1970" s="176"/>
      <c r="J1970" s="176"/>
      <c r="K1970" s="176"/>
      <c r="L1970" s="176"/>
      <c r="M1970" s="176"/>
      <c r="N1970" s="176"/>
      <c r="O1970" s="176"/>
      <c r="P1970" s="176"/>
      <c r="Q1970" s="176"/>
      <c r="R1970" s="176"/>
      <c r="S1970" s="176"/>
      <c r="T1970" s="176"/>
      <c r="U1970" s="176"/>
      <c r="V1970" s="177"/>
    </row>
    <row r="1971" spans="1:39" s="32" customFormat="1" ht="24.95" customHeight="1" thickBot="1" x14ac:dyDescent="0.3">
      <c r="A1971" s="157"/>
      <c r="B1971" s="158"/>
      <c r="C1971" s="158"/>
      <c r="D1971" s="159"/>
      <c r="E1971" s="178" t="s">
        <v>48</v>
      </c>
      <c r="F1971" s="179"/>
      <c r="G1971" s="179"/>
      <c r="H1971" s="179"/>
      <c r="I1971" s="179"/>
      <c r="J1971" s="179"/>
      <c r="K1971" s="179"/>
      <c r="L1971" s="179"/>
      <c r="M1971" s="179"/>
      <c r="N1971" s="179"/>
      <c r="O1971" s="179"/>
      <c r="P1971" s="179"/>
      <c r="Q1971" s="179"/>
      <c r="R1971" s="179"/>
      <c r="S1971" s="179"/>
      <c r="T1971" s="179"/>
      <c r="U1971" s="179"/>
      <c r="V1971" s="180"/>
    </row>
    <row r="1972" spans="1:39" s="32" customFormat="1" ht="5.0999999999999996" customHeight="1" thickBot="1" x14ac:dyDescent="0.3">
      <c r="A1972" s="160"/>
      <c r="B1972" s="161"/>
      <c r="C1972" s="161"/>
      <c r="D1972" s="162"/>
      <c r="E1972" s="181"/>
      <c r="F1972" s="182"/>
      <c r="G1972" s="182"/>
      <c r="H1972" s="182"/>
      <c r="I1972" s="182"/>
      <c r="J1972" s="182"/>
      <c r="K1972" s="182"/>
      <c r="L1972" s="182"/>
      <c r="M1972" s="182"/>
      <c r="N1972" s="182"/>
      <c r="O1972" s="182"/>
      <c r="P1972" s="182"/>
      <c r="Q1972" s="182"/>
      <c r="R1972" s="182"/>
      <c r="S1972" s="182"/>
      <c r="T1972" s="182"/>
      <c r="U1972" s="182"/>
      <c r="V1972" s="183"/>
    </row>
    <row r="1973" spans="1:39" s="34" customFormat="1" x14ac:dyDescent="0.25">
      <c r="A1973" s="211" t="s">
        <v>49</v>
      </c>
      <c r="B1973" s="212"/>
      <c r="C1973" s="212"/>
      <c r="D1973" s="212"/>
      <c r="E1973" s="212"/>
      <c r="F1973" s="212"/>
      <c r="G1973" s="212"/>
      <c r="H1973" s="212"/>
      <c r="I1973" s="212"/>
      <c r="J1973" s="212"/>
      <c r="K1973" s="212"/>
      <c r="L1973" s="212"/>
      <c r="M1973" s="212"/>
      <c r="N1973" s="212"/>
      <c r="O1973" s="212"/>
      <c r="P1973" s="212"/>
      <c r="Q1973" s="212"/>
      <c r="R1973" s="212"/>
      <c r="S1973" s="212"/>
      <c r="T1973" s="212"/>
      <c r="U1973" s="212"/>
      <c r="V1973" s="213"/>
      <c r="AE1973" s="35"/>
      <c r="AF1973" s="35"/>
      <c r="AG1973" s="35"/>
      <c r="AH1973" s="35"/>
      <c r="AI1973" s="35"/>
      <c r="AJ1973" s="35"/>
      <c r="AK1973" s="35"/>
      <c r="AL1973" s="35"/>
      <c r="AM1973" s="35"/>
    </row>
    <row r="1974" spans="1:39" s="34" customFormat="1" x14ac:dyDescent="0.25">
      <c r="A1974" s="184" t="s">
        <v>50</v>
      </c>
      <c r="B1974" s="185"/>
      <c r="C1974" s="185"/>
      <c r="D1974" s="185"/>
      <c r="E1974" s="36" t="s">
        <v>51</v>
      </c>
      <c r="F1974" s="37"/>
      <c r="G1974" s="37"/>
      <c r="H1974" s="37"/>
      <c r="I1974" s="37"/>
      <c r="J1974" s="186" t="s">
        <v>52</v>
      </c>
      <c r="K1974" s="186"/>
      <c r="L1974" s="186"/>
      <c r="M1974" s="186"/>
      <c r="N1974" s="186"/>
      <c r="O1974" s="186"/>
      <c r="P1974" s="186" t="s">
        <v>53</v>
      </c>
      <c r="Q1974" s="186"/>
      <c r="R1974" s="186"/>
      <c r="S1974" s="186"/>
      <c r="T1974" s="186"/>
      <c r="U1974" s="186"/>
      <c r="V1974" s="187"/>
      <c r="AE1974" s="35"/>
      <c r="AF1974" s="35"/>
      <c r="AG1974" s="35"/>
      <c r="AH1974" s="35"/>
      <c r="AI1974" s="35"/>
      <c r="AJ1974" s="35"/>
      <c r="AK1974" s="35"/>
      <c r="AL1974" s="35"/>
      <c r="AM1974" s="35"/>
    </row>
    <row r="1975" spans="1:39" s="34" customFormat="1" ht="30.75" customHeight="1" x14ac:dyDescent="0.25">
      <c r="A1975" s="188" t="s">
        <v>54</v>
      </c>
      <c r="B1975" s="189"/>
      <c r="C1975" s="189"/>
      <c r="D1975" s="190"/>
      <c r="E1975" s="191" t="s">
        <v>24</v>
      </c>
      <c r="F1975" s="191"/>
      <c r="G1975" s="191"/>
      <c r="H1975" s="191"/>
      <c r="I1975" s="191"/>
      <c r="J1975" s="191"/>
      <c r="K1975" s="191"/>
      <c r="L1975" s="191"/>
      <c r="M1975" s="191"/>
      <c r="N1975" s="191"/>
      <c r="O1975" s="191"/>
      <c r="P1975" s="191"/>
      <c r="Q1975" s="191"/>
      <c r="R1975" s="191"/>
      <c r="S1975" s="191"/>
      <c r="T1975" s="191"/>
      <c r="U1975" s="191"/>
      <c r="V1975" s="192"/>
    </row>
    <row r="1976" spans="1:39" s="34" customFormat="1" x14ac:dyDescent="0.25">
      <c r="A1976" s="193" t="s">
        <v>55</v>
      </c>
      <c r="B1976" s="194"/>
      <c r="C1976" s="194"/>
      <c r="D1976" s="194"/>
      <c r="E1976" s="195"/>
      <c r="F1976" s="195"/>
      <c r="G1976" s="195"/>
      <c r="H1976" s="195"/>
      <c r="I1976" s="195"/>
      <c r="J1976" s="195"/>
      <c r="K1976" s="195"/>
      <c r="L1976" s="195"/>
      <c r="M1976" s="195"/>
      <c r="N1976" s="195"/>
      <c r="O1976" s="195"/>
      <c r="P1976" s="195"/>
      <c r="Q1976" s="195"/>
      <c r="R1976" s="195"/>
      <c r="S1976" s="195"/>
      <c r="T1976" s="195"/>
      <c r="U1976" s="195"/>
      <c r="V1976" s="196"/>
    </row>
    <row r="1977" spans="1:39" s="34" customFormat="1" x14ac:dyDescent="0.25">
      <c r="A1977" s="193" t="s">
        <v>56</v>
      </c>
      <c r="B1977" s="194"/>
      <c r="C1977" s="194"/>
      <c r="D1977" s="194"/>
      <c r="E1977" s="195"/>
      <c r="F1977" s="195"/>
      <c r="G1977" s="195"/>
      <c r="H1977" s="195"/>
      <c r="I1977" s="195"/>
      <c r="J1977" s="195"/>
      <c r="K1977" s="195"/>
      <c r="L1977" s="195"/>
      <c r="M1977" s="195"/>
      <c r="N1977" s="195"/>
      <c r="O1977" s="195"/>
      <c r="P1977" s="195"/>
      <c r="Q1977" s="195"/>
      <c r="R1977" s="195"/>
      <c r="S1977" s="195"/>
      <c r="T1977" s="195"/>
      <c r="U1977" s="195"/>
      <c r="V1977" s="196"/>
    </row>
    <row r="1978" spans="1:39" s="34" customFormat="1" x14ac:dyDescent="0.25">
      <c r="A1978" s="193" t="s">
        <v>57</v>
      </c>
      <c r="B1978" s="194"/>
      <c r="C1978" s="194"/>
      <c r="D1978" s="194"/>
      <c r="E1978" s="195"/>
      <c r="F1978" s="195"/>
      <c r="G1978" s="195"/>
      <c r="H1978" s="195"/>
      <c r="I1978" s="195"/>
      <c r="J1978" s="195"/>
      <c r="K1978" s="195"/>
      <c r="L1978" s="195"/>
      <c r="M1978" s="195"/>
      <c r="N1978" s="195"/>
      <c r="O1978" s="195"/>
      <c r="P1978" s="195"/>
      <c r="Q1978" s="195"/>
      <c r="R1978" s="195"/>
      <c r="S1978" s="195"/>
      <c r="T1978" s="195"/>
      <c r="U1978" s="195"/>
      <c r="V1978" s="196"/>
    </row>
    <row r="1979" spans="1:39" s="34" customFormat="1" x14ac:dyDescent="0.25">
      <c r="A1979" s="38"/>
      <c r="B1979" s="39"/>
      <c r="C1979" s="39"/>
      <c r="D1979" s="40"/>
      <c r="E1979" s="40"/>
      <c r="F1979" s="40"/>
      <c r="G1979" s="40"/>
      <c r="H1979" s="40"/>
      <c r="I1979" s="40"/>
      <c r="J1979" s="40"/>
      <c r="K1979" s="40"/>
      <c r="L1979" s="40"/>
      <c r="M1979" s="40"/>
      <c r="N1979" s="40"/>
      <c r="O1979" s="40"/>
      <c r="P1979" s="40"/>
      <c r="Q1979" s="40"/>
      <c r="R1979" s="40"/>
      <c r="S1979" s="40"/>
      <c r="T1979" s="27"/>
      <c r="U1979" s="27"/>
      <c r="V1979" s="28"/>
    </row>
    <row r="1980" spans="1:39" s="34" customFormat="1" x14ac:dyDescent="0.25">
      <c r="A1980" s="150" t="s">
        <v>58</v>
      </c>
      <c r="B1980" s="151"/>
      <c r="C1980" s="151"/>
      <c r="D1980" s="151"/>
      <c r="E1980" s="151"/>
      <c r="F1980" s="151"/>
      <c r="G1980" s="151"/>
      <c r="H1980" s="151"/>
      <c r="I1980" s="151"/>
      <c r="J1980" s="151"/>
      <c r="K1980" s="151"/>
      <c r="L1980" s="151"/>
      <c r="M1980" s="151"/>
      <c r="N1980" s="151"/>
      <c r="O1980" s="151"/>
      <c r="P1980" s="151"/>
      <c r="Q1980" s="151"/>
      <c r="R1980" s="151"/>
      <c r="S1980" s="151"/>
      <c r="T1980" s="151"/>
      <c r="U1980" s="151"/>
      <c r="V1980" s="197"/>
    </row>
    <row r="1981" spans="1:39" s="34" customFormat="1" x14ac:dyDescent="0.25">
      <c r="A1981" s="198" t="s">
        <v>59</v>
      </c>
      <c r="B1981" s="199"/>
      <c r="C1981" s="199" t="s">
        <v>60</v>
      </c>
      <c r="D1981" s="199"/>
      <c r="E1981" s="199"/>
      <c r="F1981" s="199"/>
      <c r="G1981" s="199"/>
      <c r="H1981" s="199"/>
      <c r="I1981" s="199"/>
      <c r="J1981" s="199"/>
      <c r="K1981" s="199"/>
      <c r="L1981" s="199"/>
      <c r="M1981" s="199"/>
      <c r="N1981" s="199"/>
      <c r="O1981" s="199"/>
      <c r="P1981" s="199"/>
      <c r="Q1981" s="199"/>
      <c r="R1981" s="199" t="s">
        <v>61</v>
      </c>
      <c r="S1981" s="199"/>
      <c r="T1981" s="200" t="s">
        <v>62</v>
      </c>
      <c r="U1981" s="200"/>
      <c r="V1981" s="201"/>
    </row>
    <row r="1982" spans="1:39" s="34" customFormat="1" ht="34.5" customHeight="1" x14ac:dyDescent="0.25">
      <c r="A1982" s="245">
        <v>11.3</v>
      </c>
      <c r="B1982" s="246"/>
      <c r="C1982" s="247" t="s">
        <v>152</v>
      </c>
      <c r="D1982" s="248"/>
      <c r="E1982" s="248"/>
      <c r="F1982" s="248"/>
      <c r="G1982" s="248"/>
      <c r="H1982" s="248"/>
      <c r="I1982" s="248"/>
      <c r="J1982" s="248"/>
      <c r="K1982" s="248"/>
      <c r="L1982" s="248"/>
      <c r="M1982" s="248"/>
      <c r="N1982" s="248"/>
      <c r="O1982" s="248"/>
      <c r="P1982" s="248"/>
      <c r="Q1982" s="248"/>
      <c r="R1982" s="248" t="s">
        <v>95</v>
      </c>
      <c r="S1982" s="248"/>
      <c r="T1982" s="249">
        <f>+'OFERTA ECONOMICA'!C127</f>
        <v>160</v>
      </c>
      <c r="U1982" s="249"/>
      <c r="V1982" s="250"/>
    </row>
    <row r="1983" spans="1:39" s="34" customFormat="1" x14ac:dyDescent="0.25">
      <c r="A1983" s="78"/>
      <c r="B1983" s="79"/>
      <c r="C1983" s="79"/>
      <c r="D1983" s="79"/>
      <c r="E1983" s="79"/>
      <c r="F1983" s="79"/>
      <c r="G1983" s="79"/>
      <c r="H1983" s="79"/>
      <c r="I1983" s="79"/>
      <c r="J1983" s="79"/>
      <c r="K1983" s="79"/>
      <c r="L1983" s="79"/>
      <c r="M1983" s="79"/>
      <c r="N1983" s="79"/>
      <c r="O1983" s="79"/>
      <c r="P1983" s="79"/>
      <c r="Q1983" s="79"/>
      <c r="R1983" s="79"/>
      <c r="S1983" s="79"/>
      <c r="T1983" s="80"/>
      <c r="U1983" s="80"/>
      <c r="V1983" s="81"/>
    </row>
    <row r="1984" spans="1:39" s="34" customFormat="1" x14ac:dyDescent="0.25">
      <c r="A1984" s="239" t="s">
        <v>64</v>
      </c>
      <c r="B1984" s="240"/>
      <c r="C1984" s="240"/>
      <c r="D1984" s="240"/>
      <c r="E1984" s="240"/>
      <c r="F1984" s="240"/>
      <c r="G1984" s="240"/>
      <c r="H1984" s="240"/>
      <c r="I1984" s="240"/>
      <c r="J1984" s="240"/>
      <c r="K1984" s="240"/>
      <c r="L1984" s="240"/>
      <c r="M1984" s="240"/>
      <c r="N1984" s="240"/>
      <c r="O1984" s="240"/>
      <c r="P1984" s="240"/>
      <c r="Q1984" s="240"/>
      <c r="R1984" s="240"/>
      <c r="S1984" s="240"/>
      <c r="T1984" s="240"/>
      <c r="U1984" s="240"/>
      <c r="V1984" s="241"/>
    </row>
    <row r="1985" spans="1:22" s="34" customFormat="1" x14ac:dyDescent="0.25">
      <c r="A1985" s="132" t="s">
        <v>60</v>
      </c>
      <c r="B1985" s="133"/>
      <c r="C1985" s="133"/>
      <c r="D1985" s="133"/>
      <c r="E1985" s="133"/>
      <c r="F1985" s="133"/>
      <c r="G1985" s="133"/>
      <c r="H1985" s="133" t="s">
        <v>65</v>
      </c>
      <c r="I1985" s="133"/>
      <c r="J1985" s="133"/>
      <c r="K1985" s="133" t="s">
        <v>66</v>
      </c>
      <c r="L1985" s="133"/>
      <c r="M1985" s="133"/>
      <c r="N1985" s="133"/>
      <c r="O1985" s="133" t="s">
        <v>67</v>
      </c>
      <c r="P1985" s="133"/>
      <c r="Q1985" s="133"/>
      <c r="R1985" s="133" t="s">
        <v>68</v>
      </c>
      <c r="S1985" s="133"/>
      <c r="T1985" s="134" t="s">
        <v>69</v>
      </c>
      <c r="U1985" s="134"/>
      <c r="V1985" s="135"/>
    </row>
    <row r="1986" spans="1:22" s="34" customFormat="1" x14ac:dyDescent="0.25">
      <c r="A1986" s="132"/>
      <c r="B1986" s="133"/>
      <c r="C1986" s="133"/>
      <c r="D1986" s="133"/>
      <c r="E1986" s="133"/>
      <c r="F1986" s="133"/>
      <c r="G1986" s="133"/>
      <c r="H1986" s="133"/>
      <c r="I1986" s="133"/>
      <c r="J1986" s="133"/>
      <c r="K1986" s="133"/>
      <c r="L1986" s="133"/>
      <c r="M1986" s="133"/>
      <c r="N1986" s="133"/>
      <c r="O1986" s="153"/>
      <c r="P1986" s="153"/>
      <c r="Q1986" s="153"/>
      <c r="R1986" s="210"/>
      <c r="S1986" s="210"/>
      <c r="T1986" s="134"/>
      <c r="U1986" s="134"/>
      <c r="V1986" s="135"/>
    </row>
    <row r="1987" spans="1:22" s="34" customFormat="1" x14ac:dyDescent="0.25">
      <c r="A1987" s="132" t="s">
        <v>70</v>
      </c>
      <c r="B1987" s="133"/>
      <c r="C1987" s="133"/>
      <c r="D1987" s="133"/>
      <c r="E1987" s="133"/>
      <c r="F1987" s="133"/>
      <c r="G1987" s="133"/>
      <c r="H1987" s="133"/>
      <c r="I1987" s="133"/>
      <c r="J1987" s="133"/>
      <c r="K1987" s="133"/>
      <c r="L1987" s="133"/>
      <c r="M1987" s="133"/>
      <c r="N1987" s="133"/>
      <c r="O1987" s="153"/>
      <c r="P1987" s="153"/>
      <c r="Q1987" s="153"/>
      <c r="R1987" s="209">
        <v>0.03</v>
      </c>
      <c r="S1987" s="210"/>
      <c r="T1987" s="134">
        <f>+T2009*R1987</f>
        <v>81.652200000000008</v>
      </c>
      <c r="U1987" s="134"/>
      <c r="V1987" s="135"/>
    </row>
    <row r="1988" spans="1:22" s="34" customFormat="1" x14ac:dyDescent="0.25">
      <c r="A1988" s="132"/>
      <c r="B1988" s="133"/>
      <c r="C1988" s="133"/>
      <c r="D1988" s="133"/>
      <c r="E1988" s="133"/>
      <c r="F1988" s="133"/>
      <c r="G1988" s="133"/>
      <c r="H1988" s="133"/>
      <c r="I1988" s="133"/>
      <c r="J1988" s="133"/>
      <c r="K1988" s="133"/>
      <c r="L1988" s="133"/>
      <c r="M1988" s="133"/>
      <c r="N1988" s="133"/>
      <c r="O1988" s="133"/>
      <c r="P1988" s="133"/>
      <c r="Q1988" s="133"/>
      <c r="R1988" s="133"/>
      <c r="S1988" s="133"/>
      <c r="T1988" s="134"/>
      <c r="U1988" s="134"/>
      <c r="V1988" s="135"/>
    </row>
    <row r="1989" spans="1:22" s="34" customFormat="1" x14ac:dyDescent="0.25">
      <c r="A1989" s="136" t="s">
        <v>71</v>
      </c>
      <c r="B1989" s="137"/>
      <c r="C1989" s="137"/>
      <c r="D1989" s="137"/>
      <c r="E1989" s="137"/>
      <c r="F1989" s="137"/>
      <c r="G1989" s="137"/>
      <c r="H1989" s="137"/>
      <c r="I1989" s="137"/>
      <c r="J1989" s="137"/>
      <c r="K1989" s="137"/>
      <c r="L1989" s="137"/>
      <c r="M1989" s="137"/>
      <c r="N1989" s="137"/>
      <c r="O1989" s="137"/>
      <c r="P1989" s="137"/>
      <c r="Q1989" s="137"/>
      <c r="R1989" s="137"/>
      <c r="S1989" s="137"/>
      <c r="T1989" s="134">
        <f>T1987+T1986</f>
        <v>81.652200000000008</v>
      </c>
      <c r="U1989" s="134"/>
      <c r="V1989" s="135"/>
    </row>
    <row r="1990" spans="1:22" s="34" customFormat="1" x14ac:dyDescent="0.25">
      <c r="A1990" s="19"/>
      <c r="B1990" s="20"/>
      <c r="C1990" s="20"/>
      <c r="D1990" s="20"/>
      <c r="E1990" s="20"/>
      <c r="F1990" s="20"/>
      <c r="G1990" s="20"/>
      <c r="H1990" s="20"/>
      <c r="I1990" s="20"/>
      <c r="J1990" s="20"/>
      <c r="K1990" s="20"/>
      <c r="L1990" s="20"/>
      <c r="M1990" s="20"/>
      <c r="N1990" s="20"/>
      <c r="O1990" s="20"/>
      <c r="P1990" s="20"/>
      <c r="Q1990" s="20"/>
      <c r="R1990" s="20"/>
      <c r="S1990" s="21"/>
      <c r="T1990" s="22"/>
      <c r="U1990" s="22"/>
      <c r="V1990" s="23"/>
    </row>
    <row r="1991" spans="1:22" s="34" customFormat="1" x14ac:dyDescent="0.25">
      <c r="A1991" s="239" t="s">
        <v>72</v>
      </c>
      <c r="B1991" s="240"/>
      <c r="C1991" s="240"/>
      <c r="D1991" s="240"/>
      <c r="E1991" s="240"/>
      <c r="F1991" s="240"/>
      <c r="G1991" s="240"/>
      <c r="H1991" s="240"/>
      <c r="I1991" s="240"/>
      <c r="J1991" s="240"/>
      <c r="K1991" s="240"/>
      <c r="L1991" s="240"/>
      <c r="M1991" s="240"/>
      <c r="N1991" s="240"/>
      <c r="O1991" s="240"/>
      <c r="P1991" s="240"/>
      <c r="Q1991" s="240"/>
      <c r="R1991" s="240"/>
      <c r="S1991" s="240"/>
      <c r="T1991" s="240"/>
      <c r="U1991" s="240"/>
      <c r="V1991" s="241"/>
    </row>
    <row r="1992" spans="1:22" s="34" customFormat="1" x14ac:dyDescent="0.25">
      <c r="A1992" s="242" t="s">
        <v>60</v>
      </c>
      <c r="B1992" s="226"/>
      <c r="C1992" s="226"/>
      <c r="D1992" s="226"/>
      <c r="E1992" s="226"/>
      <c r="F1992" s="226"/>
      <c r="G1992" s="226"/>
      <c r="H1992" s="226"/>
      <c r="I1992" s="226"/>
      <c r="J1992" s="226"/>
      <c r="K1992" s="226"/>
      <c r="L1992" s="226"/>
      <c r="M1992" s="226" t="s">
        <v>61</v>
      </c>
      <c r="N1992" s="226"/>
      <c r="O1992" s="226" t="s">
        <v>62</v>
      </c>
      <c r="P1992" s="226"/>
      <c r="Q1992" s="226" t="s">
        <v>73</v>
      </c>
      <c r="R1992" s="226"/>
      <c r="S1992" s="226"/>
      <c r="T1992" s="243" t="s">
        <v>74</v>
      </c>
      <c r="U1992" s="243"/>
      <c r="V1992" s="244"/>
    </row>
    <row r="1993" spans="1:22" s="34" customFormat="1" x14ac:dyDescent="0.25">
      <c r="A1993" s="242" t="s">
        <v>153</v>
      </c>
      <c r="B1993" s="226"/>
      <c r="C1993" s="226"/>
      <c r="D1993" s="226"/>
      <c r="E1993" s="226"/>
      <c r="F1993" s="226"/>
      <c r="G1993" s="226"/>
      <c r="H1993" s="226"/>
      <c r="I1993" s="226"/>
      <c r="J1993" s="226"/>
      <c r="K1993" s="226"/>
      <c r="L1993" s="226"/>
      <c r="M1993" s="226" t="s">
        <v>95</v>
      </c>
      <c r="N1993" s="226"/>
      <c r="O1993" s="226">
        <v>3.0000000000000001E-3</v>
      </c>
      <c r="P1993" s="226"/>
      <c r="Q1993" s="227">
        <v>4998</v>
      </c>
      <c r="R1993" s="228"/>
      <c r="S1993" s="229"/>
      <c r="T1993" s="243">
        <f>+Q1993*O1993</f>
        <v>14.994</v>
      </c>
      <c r="U1993" s="243"/>
      <c r="V1993" s="244"/>
    </row>
    <row r="1994" spans="1:22" s="34" customFormat="1" x14ac:dyDescent="0.25">
      <c r="A1994" s="242" t="s">
        <v>154</v>
      </c>
      <c r="B1994" s="226"/>
      <c r="C1994" s="226"/>
      <c r="D1994" s="226"/>
      <c r="E1994" s="226"/>
      <c r="F1994" s="226"/>
      <c r="G1994" s="226"/>
      <c r="H1994" s="226"/>
      <c r="I1994" s="226"/>
      <c r="J1994" s="226"/>
      <c r="K1994" s="226"/>
      <c r="L1994" s="226"/>
      <c r="M1994" s="226" t="s">
        <v>95</v>
      </c>
      <c r="N1994" s="226"/>
      <c r="O1994" s="226">
        <v>1.05</v>
      </c>
      <c r="P1994" s="226"/>
      <c r="Q1994" s="227">
        <v>4650</v>
      </c>
      <c r="R1994" s="228"/>
      <c r="S1994" s="229"/>
      <c r="T1994" s="243">
        <f>+Q1994*O1994</f>
        <v>4882.5</v>
      </c>
      <c r="U1994" s="243"/>
      <c r="V1994" s="244"/>
    </row>
    <row r="1995" spans="1:22" s="34" customFormat="1" x14ac:dyDescent="0.25">
      <c r="A1995" s="242"/>
      <c r="B1995" s="226"/>
      <c r="C1995" s="226"/>
      <c r="D1995" s="226"/>
      <c r="E1995" s="226"/>
      <c r="F1995" s="226"/>
      <c r="G1995" s="226"/>
      <c r="H1995" s="226"/>
      <c r="I1995" s="226"/>
      <c r="J1995" s="226"/>
      <c r="K1995" s="226"/>
      <c r="L1995" s="226"/>
      <c r="M1995" s="226"/>
      <c r="N1995" s="226"/>
      <c r="O1995" s="226"/>
      <c r="P1995" s="226"/>
      <c r="Q1995" s="227"/>
      <c r="R1995" s="228"/>
      <c r="S1995" s="229"/>
      <c r="T1995" s="243"/>
      <c r="U1995" s="243"/>
      <c r="V1995" s="244"/>
    </row>
    <row r="1996" spans="1:22" s="34" customFormat="1" x14ac:dyDescent="0.25">
      <c r="A1996" s="242"/>
      <c r="B1996" s="226"/>
      <c r="C1996" s="226"/>
      <c r="D1996" s="226"/>
      <c r="E1996" s="226"/>
      <c r="F1996" s="226"/>
      <c r="G1996" s="226"/>
      <c r="H1996" s="226"/>
      <c r="I1996" s="226"/>
      <c r="J1996" s="226"/>
      <c r="K1996" s="226"/>
      <c r="L1996" s="226"/>
      <c r="M1996" s="226"/>
      <c r="N1996" s="226"/>
      <c r="O1996" s="226"/>
      <c r="P1996" s="226"/>
      <c r="Q1996" s="227"/>
      <c r="R1996" s="228"/>
      <c r="S1996" s="229"/>
      <c r="T1996" s="134"/>
      <c r="U1996" s="134"/>
      <c r="V1996" s="135"/>
    </row>
    <row r="1997" spans="1:22" s="34" customFormat="1" x14ac:dyDescent="0.25">
      <c r="A1997" s="242"/>
      <c r="B1997" s="226"/>
      <c r="C1997" s="226"/>
      <c r="D1997" s="226"/>
      <c r="E1997" s="226"/>
      <c r="F1997" s="226"/>
      <c r="G1997" s="226"/>
      <c r="H1997" s="226"/>
      <c r="I1997" s="226"/>
      <c r="J1997" s="226"/>
      <c r="K1997" s="226"/>
      <c r="L1997" s="226"/>
      <c r="M1997" s="226"/>
      <c r="N1997" s="226"/>
      <c r="O1997" s="226"/>
      <c r="P1997" s="226"/>
      <c r="Q1997" s="227"/>
      <c r="R1997" s="228"/>
      <c r="S1997" s="229"/>
      <c r="T1997" s="134"/>
      <c r="U1997" s="134"/>
      <c r="V1997" s="135"/>
    </row>
    <row r="1998" spans="1:22" s="34" customFormat="1" x14ac:dyDescent="0.25">
      <c r="A1998" s="136" t="s">
        <v>71</v>
      </c>
      <c r="B1998" s="137"/>
      <c r="C1998" s="137"/>
      <c r="D1998" s="137"/>
      <c r="E1998" s="137"/>
      <c r="F1998" s="137"/>
      <c r="G1998" s="137"/>
      <c r="H1998" s="137"/>
      <c r="I1998" s="137"/>
      <c r="J1998" s="137"/>
      <c r="K1998" s="137"/>
      <c r="L1998" s="137"/>
      <c r="M1998" s="137"/>
      <c r="N1998" s="137"/>
      <c r="O1998" s="137"/>
      <c r="P1998" s="137"/>
      <c r="Q1998" s="137"/>
      <c r="R1998" s="137"/>
      <c r="S1998" s="137"/>
      <c r="T1998" s="134">
        <f>+SUM(T1993:V1997)</f>
        <v>4897.4939999999997</v>
      </c>
      <c r="U1998" s="134"/>
      <c r="V1998" s="135"/>
    </row>
    <row r="1999" spans="1:22" s="34" customFormat="1" x14ac:dyDescent="0.25">
      <c r="A1999" s="69"/>
      <c r="B1999" s="70"/>
      <c r="C1999" s="70"/>
      <c r="D1999" s="70"/>
      <c r="E1999" s="70"/>
      <c r="F1999" s="70"/>
      <c r="G1999" s="70"/>
      <c r="H1999" s="70"/>
      <c r="I1999" s="70"/>
      <c r="J1999" s="70"/>
      <c r="K1999" s="70"/>
      <c r="L1999" s="70"/>
      <c r="M1999" s="70"/>
      <c r="N1999" s="70"/>
      <c r="O1999" s="70"/>
      <c r="P1999" s="70"/>
      <c r="Q1999" s="70"/>
      <c r="R1999" s="70"/>
      <c r="S1999" s="21"/>
      <c r="T1999" s="22"/>
      <c r="U1999" s="22"/>
      <c r="V1999" s="23"/>
    </row>
    <row r="2000" spans="1:22" s="34" customFormat="1" x14ac:dyDescent="0.25">
      <c r="A2000" s="239" t="s">
        <v>75</v>
      </c>
      <c r="B2000" s="240"/>
      <c r="C2000" s="240"/>
      <c r="D2000" s="240"/>
      <c r="E2000" s="240"/>
      <c r="F2000" s="240"/>
      <c r="G2000" s="240"/>
      <c r="H2000" s="240"/>
      <c r="I2000" s="240"/>
      <c r="J2000" s="240"/>
      <c r="K2000" s="240"/>
      <c r="L2000" s="240"/>
      <c r="M2000" s="240"/>
      <c r="N2000" s="240"/>
      <c r="O2000" s="240"/>
      <c r="P2000" s="240"/>
      <c r="Q2000" s="240"/>
      <c r="R2000" s="240"/>
      <c r="S2000" s="240"/>
      <c r="T2000" s="240"/>
      <c r="U2000" s="240"/>
      <c r="V2000" s="241"/>
    </row>
    <row r="2001" spans="1:22" s="34" customFormat="1" x14ac:dyDescent="0.25">
      <c r="A2001" s="132" t="s">
        <v>76</v>
      </c>
      <c r="B2001" s="133"/>
      <c r="C2001" s="133"/>
      <c r="D2001" s="133"/>
      <c r="E2001" s="133"/>
      <c r="F2001" s="133"/>
      <c r="G2001" s="133"/>
      <c r="H2001" s="133"/>
      <c r="I2001" s="133"/>
      <c r="J2001" s="133"/>
      <c r="K2001" s="133" t="s">
        <v>77</v>
      </c>
      <c r="L2001" s="133"/>
      <c r="M2001" s="133" t="s">
        <v>78</v>
      </c>
      <c r="N2001" s="133"/>
      <c r="O2001" s="133" t="s">
        <v>79</v>
      </c>
      <c r="P2001" s="133"/>
      <c r="Q2001" s="133"/>
      <c r="R2001" s="133" t="s">
        <v>80</v>
      </c>
      <c r="S2001" s="133"/>
      <c r="T2001" s="134" t="s">
        <v>69</v>
      </c>
      <c r="U2001" s="134"/>
      <c r="V2001" s="135"/>
    </row>
    <row r="2002" spans="1:22" s="34" customFormat="1" x14ac:dyDescent="0.25">
      <c r="A2002" s="132"/>
      <c r="B2002" s="133"/>
      <c r="C2002" s="133"/>
      <c r="D2002" s="133"/>
      <c r="E2002" s="133"/>
      <c r="F2002" s="133"/>
      <c r="G2002" s="133"/>
      <c r="H2002" s="133"/>
      <c r="I2002" s="133"/>
      <c r="J2002" s="133"/>
      <c r="K2002" s="133"/>
      <c r="L2002" s="133"/>
      <c r="M2002" s="133"/>
      <c r="N2002" s="133"/>
      <c r="O2002" s="133"/>
      <c r="P2002" s="133"/>
      <c r="Q2002" s="133"/>
      <c r="R2002" s="133"/>
      <c r="S2002" s="133"/>
      <c r="T2002" s="134"/>
      <c r="U2002" s="134"/>
      <c r="V2002" s="135"/>
    </row>
    <row r="2003" spans="1:22" s="34" customFormat="1" x14ac:dyDescent="0.25">
      <c r="A2003" s="132"/>
      <c r="B2003" s="133"/>
      <c r="C2003" s="133"/>
      <c r="D2003" s="133"/>
      <c r="E2003" s="133"/>
      <c r="F2003" s="133"/>
      <c r="G2003" s="133"/>
      <c r="H2003" s="133"/>
      <c r="I2003" s="133"/>
      <c r="J2003" s="133"/>
      <c r="K2003" s="133"/>
      <c r="L2003" s="133"/>
      <c r="M2003" s="133"/>
      <c r="N2003" s="133"/>
      <c r="O2003" s="133"/>
      <c r="P2003" s="133"/>
      <c r="Q2003" s="133"/>
      <c r="R2003" s="133"/>
      <c r="S2003" s="133"/>
      <c r="T2003" s="134"/>
      <c r="U2003" s="134"/>
      <c r="V2003" s="135"/>
    </row>
    <row r="2004" spans="1:22" s="34" customFormat="1" x14ac:dyDescent="0.25">
      <c r="A2004" s="132"/>
      <c r="B2004" s="133"/>
      <c r="C2004" s="133"/>
      <c r="D2004" s="133"/>
      <c r="E2004" s="133"/>
      <c r="F2004" s="133"/>
      <c r="G2004" s="133"/>
      <c r="H2004" s="133"/>
      <c r="I2004" s="133"/>
      <c r="J2004" s="133"/>
      <c r="K2004" s="133"/>
      <c r="L2004" s="133"/>
      <c r="M2004" s="133"/>
      <c r="N2004" s="133"/>
      <c r="O2004" s="133"/>
      <c r="P2004" s="133"/>
      <c r="Q2004" s="133"/>
      <c r="R2004" s="133"/>
      <c r="S2004" s="133"/>
      <c r="T2004" s="134"/>
      <c r="U2004" s="134"/>
      <c r="V2004" s="135"/>
    </row>
    <row r="2005" spans="1:22" s="34" customFormat="1" x14ac:dyDescent="0.25">
      <c r="A2005" s="136" t="s">
        <v>71</v>
      </c>
      <c r="B2005" s="137"/>
      <c r="C2005" s="137"/>
      <c r="D2005" s="137"/>
      <c r="E2005" s="137"/>
      <c r="F2005" s="137"/>
      <c r="G2005" s="137"/>
      <c r="H2005" s="137"/>
      <c r="I2005" s="137"/>
      <c r="J2005" s="137"/>
      <c r="K2005" s="137"/>
      <c r="L2005" s="137"/>
      <c r="M2005" s="137"/>
      <c r="N2005" s="137"/>
      <c r="O2005" s="137"/>
      <c r="P2005" s="137"/>
      <c r="Q2005" s="137"/>
      <c r="R2005" s="137"/>
      <c r="S2005" s="137"/>
      <c r="T2005" s="134">
        <f>+T2002</f>
        <v>0</v>
      </c>
      <c r="U2005" s="134"/>
      <c r="V2005" s="135"/>
    </row>
    <row r="2006" spans="1:22" s="34" customFormat="1" x14ac:dyDescent="0.25">
      <c r="A2006" s="19"/>
      <c r="B2006" s="20"/>
      <c r="C2006" s="20"/>
      <c r="D2006" s="20"/>
      <c r="E2006" s="20"/>
      <c r="F2006" s="20"/>
      <c r="G2006" s="20"/>
      <c r="H2006" s="20"/>
      <c r="I2006" s="20"/>
      <c r="J2006" s="20"/>
      <c r="K2006" s="20"/>
      <c r="L2006" s="20"/>
      <c r="M2006" s="20"/>
      <c r="N2006" s="20"/>
      <c r="O2006" s="20"/>
      <c r="P2006" s="20"/>
      <c r="Q2006" s="20"/>
      <c r="R2006" s="20"/>
      <c r="S2006" s="21"/>
      <c r="T2006" s="22"/>
      <c r="U2006" s="22"/>
      <c r="V2006" s="23"/>
    </row>
    <row r="2007" spans="1:22" s="34" customFormat="1" x14ac:dyDescent="0.25">
      <c r="A2007" s="239" t="s">
        <v>81</v>
      </c>
      <c r="B2007" s="240"/>
      <c r="C2007" s="240"/>
      <c r="D2007" s="240"/>
      <c r="E2007" s="240"/>
      <c r="F2007" s="240"/>
      <c r="G2007" s="240"/>
      <c r="H2007" s="240"/>
      <c r="I2007" s="240"/>
      <c r="J2007" s="240"/>
      <c r="K2007" s="240"/>
      <c r="L2007" s="240"/>
      <c r="M2007" s="240"/>
      <c r="N2007" s="240"/>
      <c r="O2007" s="240"/>
      <c r="P2007" s="240"/>
      <c r="Q2007" s="240"/>
      <c r="R2007" s="240"/>
      <c r="S2007" s="240"/>
      <c r="T2007" s="240"/>
      <c r="U2007" s="240"/>
      <c r="V2007" s="241"/>
    </row>
    <row r="2008" spans="1:22" s="34" customFormat="1" x14ac:dyDescent="0.25">
      <c r="A2008" s="132" t="s">
        <v>82</v>
      </c>
      <c r="B2008" s="133"/>
      <c r="C2008" s="133"/>
      <c r="D2008" s="133"/>
      <c r="E2008" s="133"/>
      <c r="F2008" s="133"/>
      <c r="G2008" s="133"/>
      <c r="H2008" s="133"/>
      <c r="I2008" s="133"/>
      <c r="J2008" s="133" t="s">
        <v>83</v>
      </c>
      <c r="K2008" s="133"/>
      <c r="L2008" s="133" t="s">
        <v>84</v>
      </c>
      <c r="M2008" s="133"/>
      <c r="N2008" s="133" t="s">
        <v>85</v>
      </c>
      <c r="O2008" s="133"/>
      <c r="P2008" s="133"/>
      <c r="Q2008" s="133" t="s">
        <v>68</v>
      </c>
      <c r="R2008" s="133"/>
      <c r="S2008" s="133"/>
      <c r="T2008" s="134" t="s">
        <v>69</v>
      </c>
      <c r="U2008" s="134"/>
      <c r="V2008" s="135"/>
    </row>
    <row r="2009" spans="1:22" s="34" customFormat="1" x14ac:dyDescent="0.25">
      <c r="A2009" s="132" t="s">
        <v>86</v>
      </c>
      <c r="B2009" s="133"/>
      <c r="C2009" s="133"/>
      <c r="D2009" s="133"/>
      <c r="E2009" s="133"/>
      <c r="F2009" s="133"/>
      <c r="G2009" s="133"/>
      <c r="H2009" s="133"/>
      <c r="I2009" s="133"/>
      <c r="J2009" s="153">
        <v>171314.64448972844</v>
      </c>
      <c r="K2009" s="153"/>
      <c r="L2009" s="133">
        <v>1.8157000000000001</v>
      </c>
      <c r="M2009" s="133"/>
      <c r="N2009" s="134">
        <v>38882</v>
      </c>
      <c r="O2009" s="134"/>
      <c r="P2009" s="134"/>
      <c r="Q2009" s="133">
        <v>7.0000000000000007E-2</v>
      </c>
      <c r="R2009" s="133"/>
      <c r="S2009" s="133"/>
      <c r="T2009" s="134">
        <f>+Q2009*N2009</f>
        <v>2721.7400000000002</v>
      </c>
      <c r="U2009" s="134"/>
      <c r="V2009" s="135"/>
    </row>
    <row r="2010" spans="1:22" s="34" customFormat="1" x14ac:dyDescent="0.25">
      <c r="A2010" s="132"/>
      <c r="B2010" s="133"/>
      <c r="C2010" s="133"/>
      <c r="D2010" s="133"/>
      <c r="E2010" s="133"/>
      <c r="F2010" s="133"/>
      <c r="G2010" s="133"/>
      <c r="H2010" s="133"/>
      <c r="I2010" s="133"/>
      <c r="J2010" s="133"/>
      <c r="K2010" s="133"/>
      <c r="L2010" s="133"/>
      <c r="M2010" s="133"/>
      <c r="N2010" s="133"/>
      <c r="O2010" s="133"/>
      <c r="P2010" s="133"/>
      <c r="Q2010" s="133"/>
      <c r="R2010" s="133"/>
      <c r="S2010" s="133"/>
      <c r="T2010" s="134"/>
      <c r="U2010" s="134"/>
      <c r="V2010" s="135"/>
    </row>
    <row r="2011" spans="1:22" s="43" customFormat="1" x14ac:dyDescent="0.2">
      <c r="A2011" s="132"/>
      <c r="B2011" s="133"/>
      <c r="C2011" s="133"/>
      <c r="D2011" s="133"/>
      <c r="E2011" s="133"/>
      <c r="F2011" s="133"/>
      <c r="G2011" s="133"/>
      <c r="H2011" s="133"/>
      <c r="I2011" s="133"/>
      <c r="J2011" s="133"/>
      <c r="K2011" s="133"/>
      <c r="L2011" s="133"/>
      <c r="M2011" s="133"/>
      <c r="N2011" s="133"/>
      <c r="O2011" s="133"/>
      <c r="P2011" s="133"/>
      <c r="Q2011" s="133"/>
      <c r="R2011" s="133"/>
      <c r="S2011" s="133"/>
      <c r="T2011" s="134"/>
      <c r="U2011" s="134"/>
      <c r="V2011" s="135"/>
    </row>
    <row r="2012" spans="1:22" s="43" customFormat="1" x14ac:dyDescent="0.2">
      <c r="A2012" s="136" t="s">
        <v>71</v>
      </c>
      <c r="B2012" s="137"/>
      <c r="C2012" s="137"/>
      <c r="D2012" s="137"/>
      <c r="E2012" s="137"/>
      <c r="F2012" s="137"/>
      <c r="G2012" s="137"/>
      <c r="H2012" s="137"/>
      <c r="I2012" s="137"/>
      <c r="J2012" s="137"/>
      <c r="K2012" s="137"/>
      <c r="L2012" s="137"/>
      <c r="M2012" s="137"/>
      <c r="N2012" s="137"/>
      <c r="O2012" s="137"/>
      <c r="P2012" s="137"/>
      <c r="Q2012" s="137"/>
      <c r="R2012" s="137"/>
      <c r="S2012" s="137"/>
      <c r="T2012" s="134">
        <f>+T2009</f>
        <v>2721.7400000000002</v>
      </c>
      <c r="U2012" s="134"/>
      <c r="V2012" s="135"/>
    </row>
    <row r="2013" spans="1:22" s="43" customFormat="1" ht="15" x14ac:dyDescent="0.25">
      <c r="A2013" s="235" t="s">
        <v>15</v>
      </c>
      <c r="B2013" s="236"/>
      <c r="C2013" s="236"/>
      <c r="D2013" s="236"/>
      <c r="E2013" s="236"/>
      <c r="F2013" s="236"/>
      <c r="G2013" s="236"/>
      <c r="H2013" s="236"/>
      <c r="I2013" s="236"/>
      <c r="J2013" s="236"/>
      <c r="K2013" s="236"/>
      <c r="L2013" s="236"/>
      <c r="M2013" s="236"/>
      <c r="N2013" s="236"/>
      <c r="O2013" s="236"/>
      <c r="P2013" s="236"/>
      <c r="Q2013" s="236"/>
      <c r="R2013" s="236"/>
      <c r="S2013" s="236"/>
      <c r="T2013" s="237">
        <f>ROUND(T2012+T2005+T1998+T1989,0)</f>
        <v>7701</v>
      </c>
      <c r="U2013" s="237"/>
      <c r="V2013" s="238"/>
    </row>
    <row r="2014" spans="1:22" s="43" customFormat="1" ht="15" x14ac:dyDescent="0.25">
      <c r="A2014" s="72" t="s">
        <v>87</v>
      </c>
      <c r="B2014" s="73">
        <f>+'[1]CARGA PRESTACIONAL'!$E$40</f>
        <v>0.29949999999999999</v>
      </c>
      <c r="C2014" s="74"/>
      <c r="D2014" s="75"/>
      <c r="E2014" s="76"/>
      <c r="F2014" s="74"/>
      <c r="G2014" s="74"/>
      <c r="H2014" s="74"/>
      <c r="I2014" s="74"/>
      <c r="J2014" s="74"/>
      <c r="K2014" s="74"/>
      <c r="L2014" s="74"/>
      <c r="M2014" s="75"/>
      <c r="N2014" s="71"/>
      <c r="O2014" s="71"/>
      <c r="P2014" s="71"/>
      <c r="Q2014" s="71"/>
      <c r="R2014" s="71"/>
      <c r="S2014" s="71" t="s">
        <v>19</v>
      </c>
      <c r="T2014" s="237">
        <f>+T2013*B2014</f>
        <v>2306.4494999999997</v>
      </c>
      <c r="U2014" s="237"/>
      <c r="V2014" s="238"/>
    </row>
    <row r="2015" spans="1:22" s="43" customFormat="1" ht="15" x14ac:dyDescent="0.25">
      <c r="A2015" s="231" t="s">
        <v>88</v>
      </c>
      <c r="B2015" s="232"/>
      <c r="C2015" s="232"/>
      <c r="D2015" s="232"/>
      <c r="E2015" s="232"/>
      <c r="F2015" s="232"/>
      <c r="G2015" s="232"/>
      <c r="H2015" s="232"/>
      <c r="I2015" s="232"/>
      <c r="J2015" s="232"/>
      <c r="K2015" s="232"/>
      <c r="L2015" s="232"/>
      <c r="M2015" s="232"/>
      <c r="N2015" s="232"/>
      <c r="O2015" s="232"/>
      <c r="P2015" s="232"/>
      <c r="Q2015" s="232"/>
      <c r="R2015" s="232"/>
      <c r="S2015" s="232"/>
      <c r="T2015" s="233">
        <f>+T2014+T2013</f>
        <v>10007.449499999999</v>
      </c>
      <c r="U2015" s="233"/>
      <c r="V2015" s="234"/>
    </row>
    <row r="2016" spans="1:22" s="34" customFormat="1" ht="43.5" customHeight="1" x14ac:dyDescent="0.25">
      <c r="A2016" s="231" t="s">
        <v>89</v>
      </c>
      <c r="B2016" s="232"/>
      <c r="C2016" s="232"/>
      <c r="D2016" s="232"/>
      <c r="E2016" s="232"/>
      <c r="F2016" s="232"/>
      <c r="G2016" s="232"/>
      <c r="H2016" s="232"/>
      <c r="I2016" s="232"/>
      <c r="J2016" s="232"/>
      <c r="K2016" s="232"/>
      <c r="L2016" s="232"/>
      <c r="M2016" s="232"/>
      <c r="N2016" s="232"/>
      <c r="O2016" s="232"/>
      <c r="P2016" s="232"/>
      <c r="Q2016" s="232"/>
      <c r="R2016" s="232"/>
      <c r="S2016" s="232"/>
      <c r="T2016" s="233">
        <f>ROUND(T2015*T1982,0)</f>
        <v>1601192</v>
      </c>
      <c r="U2016" s="233"/>
      <c r="V2016" s="234"/>
    </row>
    <row r="2017" spans="1:39" s="34" customFormat="1" x14ac:dyDescent="0.25">
      <c r="A2017" s="24"/>
      <c r="B2017" s="25"/>
      <c r="C2017" s="25"/>
      <c r="D2017" s="25"/>
      <c r="E2017" s="25"/>
      <c r="F2017" s="25"/>
      <c r="G2017" s="25"/>
      <c r="H2017" s="25"/>
      <c r="I2017" s="25"/>
      <c r="J2017" s="25"/>
      <c r="K2017" s="25"/>
      <c r="L2017" s="25"/>
      <c r="M2017" s="25"/>
      <c r="N2017" s="25"/>
      <c r="O2017" s="25"/>
      <c r="P2017" s="25"/>
      <c r="Q2017" s="25"/>
      <c r="R2017" s="25"/>
      <c r="S2017" s="26"/>
      <c r="T2017" s="27"/>
      <c r="U2017" s="27"/>
      <c r="V2017" s="28"/>
    </row>
    <row r="2018" spans="1:39" s="34" customFormat="1" ht="46.5" customHeight="1" x14ac:dyDescent="0.25">
      <c r="A2018" s="24"/>
      <c r="B2018" s="25"/>
      <c r="C2018" s="25"/>
      <c r="D2018" s="29"/>
      <c r="E2018" s="30" t="s">
        <v>90</v>
      </c>
      <c r="F2018" s="54"/>
      <c r="G2018" s="54"/>
      <c r="H2018" s="54"/>
      <c r="I2018" s="54"/>
      <c r="J2018" s="54"/>
      <c r="K2018" s="54"/>
      <c r="L2018" s="54"/>
      <c r="M2018" s="55"/>
      <c r="N2018" s="25"/>
      <c r="O2018" s="25"/>
      <c r="P2018" s="25"/>
      <c r="Q2018" s="25"/>
      <c r="R2018" s="25"/>
      <c r="S2018" s="26"/>
      <c r="T2018" s="27"/>
      <c r="U2018" s="27"/>
      <c r="V2018" s="28"/>
    </row>
    <row r="2019" spans="1:39" s="34" customFormat="1" x14ac:dyDescent="0.25">
      <c r="A2019" s="24"/>
      <c r="B2019" s="25"/>
      <c r="C2019" s="25"/>
      <c r="D2019" s="25"/>
      <c r="E2019" s="131" t="s">
        <v>105</v>
      </c>
      <c r="F2019" s="131"/>
      <c r="G2019" s="131"/>
      <c r="H2019" s="131"/>
      <c r="I2019" s="131"/>
      <c r="J2019" s="131"/>
      <c r="K2019" s="131"/>
      <c r="L2019" s="131"/>
      <c r="M2019" s="131"/>
      <c r="N2019" s="57"/>
      <c r="O2019" s="57"/>
      <c r="P2019" s="25"/>
      <c r="Q2019" s="25"/>
      <c r="R2019" s="25"/>
      <c r="S2019" s="26"/>
      <c r="T2019" s="27"/>
      <c r="U2019" s="27"/>
      <c r="V2019" s="28"/>
    </row>
    <row r="2020" spans="1:39" s="34" customFormat="1" x14ac:dyDescent="0.25">
      <c r="A2020" s="24"/>
      <c r="B2020" s="25"/>
      <c r="C2020" s="25"/>
      <c r="D2020" s="25"/>
      <c r="E2020" s="131"/>
      <c r="F2020" s="131"/>
      <c r="G2020" s="131"/>
      <c r="H2020" s="131"/>
      <c r="I2020" s="131"/>
      <c r="J2020" s="131"/>
      <c r="K2020" s="131"/>
      <c r="L2020" s="131"/>
      <c r="M2020" s="131"/>
      <c r="N2020" s="57"/>
      <c r="O2020" s="57"/>
      <c r="P2020" s="25"/>
      <c r="Q2020" s="25"/>
      <c r="R2020" s="25"/>
      <c r="S2020" s="26"/>
      <c r="T2020" s="27"/>
      <c r="U2020" s="27"/>
      <c r="V2020" s="28"/>
    </row>
    <row r="2021" spans="1:39" s="34" customFormat="1" ht="14.25" thickBot="1" x14ac:dyDescent="0.3">
      <c r="A2021" s="58"/>
      <c r="B2021" s="59"/>
      <c r="C2021" s="59"/>
      <c r="D2021" s="59"/>
      <c r="E2021" s="59"/>
      <c r="F2021" s="60"/>
      <c r="G2021" s="60"/>
      <c r="H2021" s="60"/>
      <c r="I2021" s="60"/>
      <c r="J2021" s="60"/>
      <c r="K2021" s="60"/>
      <c r="L2021" s="59"/>
      <c r="M2021" s="59"/>
      <c r="N2021" s="59"/>
      <c r="O2021" s="59"/>
      <c r="P2021" s="59"/>
      <c r="Q2021" s="59"/>
      <c r="R2021" s="59"/>
      <c r="S2021" s="59"/>
      <c r="T2021" s="61"/>
      <c r="U2021" s="61"/>
      <c r="V2021" s="62"/>
    </row>
    <row r="2022" spans="1:39" s="34" customFormat="1" ht="14.25" thickBot="1" x14ac:dyDescent="0.3">
      <c r="A2022" s="38"/>
      <c r="B2022" s="39"/>
      <c r="C2022" s="39"/>
      <c r="D2022" s="39"/>
      <c r="E2022" s="39"/>
      <c r="F2022" s="40"/>
      <c r="G2022" s="40"/>
      <c r="H2022" s="40"/>
      <c r="I2022" s="40"/>
      <c r="J2022" s="40"/>
      <c r="K2022" s="40"/>
      <c r="L2022" s="39"/>
      <c r="M2022" s="39"/>
      <c r="N2022" s="39"/>
      <c r="O2022" s="39"/>
      <c r="P2022" s="39"/>
      <c r="Q2022" s="39"/>
      <c r="R2022" s="39"/>
      <c r="S2022" s="39"/>
      <c r="T2022" s="68"/>
      <c r="U2022" s="68"/>
      <c r="V2022" s="77"/>
    </row>
    <row r="2023" spans="1:39" s="32" customFormat="1" ht="30" customHeight="1" x14ac:dyDescent="0.25">
      <c r="A2023" s="154"/>
      <c r="B2023" s="155"/>
      <c r="C2023" s="155"/>
      <c r="D2023" s="156"/>
      <c r="E2023" s="163" t="s">
        <v>92</v>
      </c>
      <c r="F2023" s="164"/>
      <c r="G2023" s="164"/>
      <c r="H2023" s="164"/>
      <c r="I2023" s="164"/>
      <c r="J2023" s="164"/>
      <c r="K2023" s="164"/>
      <c r="L2023" s="164"/>
      <c r="M2023" s="164"/>
      <c r="N2023" s="164"/>
      <c r="O2023" s="164"/>
      <c r="P2023" s="164"/>
      <c r="Q2023" s="164"/>
      <c r="R2023" s="164"/>
      <c r="S2023" s="165"/>
      <c r="T2023" s="169" t="s">
        <v>47</v>
      </c>
      <c r="U2023" s="170"/>
      <c r="V2023" s="171"/>
    </row>
    <row r="2024" spans="1:39" s="32" customFormat="1" ht="30" customHeight="1" thickBot="1" x14ac:dyDescent="0.3">
      <c r="A2024" s="157"/>
      <c r="B2024" s="158"/>
      <c r="C2024" s="158"/>
      <c r="D2024" s="159"/>
      <c r="E2024" s="166"/>
      <c r="F2024" s="167"/>
      <c r="G2024" s="167"/>
      <c r="H2024" s="167"/>
      <c r="I2024" s="167"/>
      <c r="J2024" s="167"/>
      <c r="K2024" s="167"/>
      <c r="L2024" s="167"/>
      <c r="M2024" s="167"/>
      <c r="N2024" s="167"/>
      <c r="O2024" s="167"/>
      <c r="P2024" s="167"/>
      <c r="Q2024" s="167"/>
      <c r="R2024" s="167"/>
      <c r="S2024" s="168"/>
      <c r="T2024" s="172"/>
      <c r="U2024" s="173"/>
      <c r="V2024" s="174"/>
    </row>
    <row r="2025" spans="1:39" s="32" customFormat="1" ht="5.0999999999999996" customHeight="1" thickBot="1" x14ac:dyDescent="0.25">
      <c r="A2025" s="157"/>
      <c r="B2025" s="158"/>
      <c r="C2025" s="158"/>
      <c r="D2025" s="159"/>
      <c r="E2025" s="175"/>
      <c r="F2025" s="176"/>
      <c r="G2025" s="176"/>
      <c r="H2025" s="176"/>
      <c r="I2025" s="176"/>
      <c r="J2025" s="176"/>
      <c r="K2025" s="176"/>
      <c r="L2025" s="176"/>
      <c r="M2025" s="176"/>
      <c r="N2025" s="176"/>
      <c r="O2025" s="176"/>
      <c r="P2025" s="176"/>
      <c r="Q2025" s="176"/>
      <c r="R2025" s="176"/>
      <c r="S2025" s="176"/>
      <c r="T2025" s="176"/>
      <c r="U2025" s="176"/>
      <c r="V2025" s="177"/>
    </row>
    <row r="2026" spans="1:39" s="32" customFormat="1" ht="24.95" customHeight="1" thickBot="1" x14ac:dyDescent="0.3">
      <c r="A2026" s="157"/>
      <c r="B2026" s="158"/>
      <c r="C2026" s="158"/>
      <c r="D2026" s="159"/>
      <c r="E2026" s="178" t="s">
        <v>48</v>
      </c>
      <c r="F2026" s="179"/>
      <c r="G2026" s="179"/>
      <c r="H2026" s="179"/>
      <c r="I2026" s="179"/>
      <c r="J2026" s="179"/>
      <c r="K2026" s="179"/>
      <c r="L2026" s="179"/>
      <c r="M2026" s="179"/>
      <c r="N2026" s="179"/>
      <c r="O2026" s="179"/>
      <c r="P2026" s="179"/>
      <c r="Q2026" s="179"/>
      <c r="R2026" s="179"/>
      <c r="S2026" s="179"/>
      <c r="T2026" s="179"/>
      <c r="U2026" s="179"/>
      <c r="V2026" s="180"/>
    </row>
    <row r="2027" spans="1:39" s="32" customFormat="1" ht="5.0999999999999996" customHeight="1" thickBot="1" x14ac:dyDescent="0.3">
      <c r="A2027" s="160"/>
      <c r="B2027" s="161"/>
      <c r="C2027" s="161"/>
      <c r="D2027" s="162"/>
      <c r="E2027" s="181"/>
      <c r="F2027" s="182"/>
      <c r="G2027" s="182"/>
      <c r="H2027" s="182"/>
      <c r="I2027" s="182"/>
      <c r="J2027" s="182"/>
      <c r="K2027" s="182"/>
      <c r="L2027" s="182"/>
      <c r="M2027" s="182"/>
      <c r="N2027" s="182"/>
      <c r="O2027" s="182"/>
      <c r="P2027" s="182"/>
      <c r="Q2027" s="182"/>
      <c r="R2027" s="182"/>
      <c r="S2027" s="182"/>
      <c r="T2027" s="182"/>
      <c r="U2027" s="182"/>
      <c r="V2027" s="183"/>
    </row>
    <row r="2028" spans="1:39" s="34" customFormat="1" x14ac:dyDescent="0.25">
      <c r="A2028" s="211" t="s">
        <v>49</v>
      </c>
      <c r="B2028" s="212"/>
      <c r="C2028" s="212"/>
      <c r="D2028" s="212"/>
      <c r="E2028" s="212"/>
      <c r="F2028" s="212"/>
      <c r="G2028" s="212"/>
      <c r="H2028" s="212"/>
      <c r="I2028" s="212"/>
      <c r="J2028" s="212"/>
      <c r="K2028" s="212"/>
      <c r="L2028" s="212"/>
      <c r="M2028" s="212"/>
      <c r="N2028" s="212"/>
      <c r="O2028" s="212"/>
      <c r="P2028" s="212"/>
      <c r="Q2028" s="212"/>
      <c r="R2028" s="212"/>
      <c r="S2028" s="212"/>
      <c r="T2028" s="212"/>
      <c r="U2028" s="212"/>
      <c r="V2028" s="213"/>
      <c r="AE2028" s="35"/>
      <c r="AF2028" s="35"/>
      <c r="AG2028" s="35"/>
      <c r="AH2028" s="35"/>
      <c r="AI2028" s="35"/>
      <c r="AJ2028" s="35"/>
      <c r="AK2028" s="35"/>
      <c r="AL2028" s="35"/>
      <c r="AM2028" s="35"/>
    </row>
    <row r="2029" spans="1:39" s="34" customFormat="1" x14ac:dyDescent="0.25">
      <c r="A2029" s="184" t="s">
        <v>50</v>
      </c>
      <c r="B2029" s="185"/>
      <c r="C2029" s="185"/>
      <c r="D2029" s="185"/>
      <c r="E2029" s="36" t="s">
        <v>51</v>
      </c>
      <c r="F2029" s="37"/>
      <c r="G2029" s="37"/>
      <c r="H2029" s="37"/>
      <c r="I2029" s="37"/>
      <c r="J2029" s="186" t="s">
        <v>52</v>
      </c>
      <c r="K2029" s="186"/>
      <c r="L2029" s="186"/>
      <c r="M2029" s="186"/>
      <c r="N2029" s="186"/>
      <c r="O2029" s="186"/>
      <c r="P2029" s="186" t="s">
        <v>53</v>
      </c>
      <c r="Q2029" s="186"/>
      <c r="R2029" s="186"/>
      <c r="S2029" s="186"/>
      <c r="T2029" s="186"/>
      <c r="U2029" s="186"/>
      <c r="V2029" s="187"/>
      <c r="AE2029" s="35"/>
      <c r="AF2029" s="35"/>
      <c r="AG2029" s="35"/>
      <c r="AH2029" s="35"/>
      <c r="AI2029" s="35"/>
      <c r="AJ2029" s="35"/>
      <c r="AK2029" s="35"/>
      <c r="AL2029" s="35"/>
      <c r="AM2029" s="35"/>
    </row>
    <row r="2030" spans="1:39" s="34" customFormat="1" ht="30.75" customHeight="1" x14ac:dyDescent="0.25">
      <c r="A2030" s="188" t="s">
        <v>54</v>
      </c>
      <c r="B2030" s="189"/>
      <c r="C2030" s="189"/>
      <c r="D2030" s="190"/>
      <c r="E2030" s="191" t="s">
        <v>24</v>
      </c>
      <c r="F2030" s="191"/>
      <c r="G2030" s="191"/>
      <c r="H2030" s="191"/>
      <c r="I2030" s="191"/>
      <c r="J2030" s="191"/>
      <c r="K2030" s="191"/>
      <c r="L2030" s="191"/>
      <c r="M2030" s="191"/>
      <c r="N2030" s="191"/>
      <c r="O2030" s="191"/>
      <c r="P2030" s="191"/>
      <c r="Q2030" s="191"/>
      <c r="R2030" s="191"/>
      <c r="S2030" s="191"/>
      <c r="T2030" s="191"/>
      <c r="U2030" s="191"/>
      <c r="V2030" s="192"/>
    </row>
    <row r="2031" spans="1:39" s="34" customFormat="1" x14ac:dyDescent="0.25">
      <c r="A2031" s="193" t="s">
        <v>55</v>
      </c>
      <c r="B2031" s="194"/>
      <c r="C2031" s="194"/>
      <c r="D2031" s="194"/>
      <c r="E2031" s="195"/>
      <c r="F2031" s="195"/>
      <c r="G2031" s="195"/>
      <c r="H2031" s="195"/>
      <c r="I2031" s="195"/>
      <c r="J2031" s="195"/>
      <c r="K2031" s="195"/>
      <c r="L2031" s="195"/>
      <c r="M2031" s="195"/>
      <c r="N2031" s="195"/>
      <c r="O2031" s="195"/>
      <c r="P2031" s="195"/>
      <c r="Q2031" s="195"/>
      <c r="R2031" s="195"/>
      <c r="S2031" s="195"/>
      <c r="T2031" s="195"/>
      <c r="U2031" s="195"/>
      <c r="V2031" s="196"/>
    </row>
    <row r="2032" spans="1:39" s="34" customFormat="1" x14ac:dyDescent="0.25">
      <c r="A2032" s="193" t="s">
        <v>56</v>
      </c>
      <c r="B2032" s="194"/>
      <c r="C2032" s="194"/>
      <c r="D2032" s="194"/>
      <c r="E2032" s="195"/>
      <c r="F2032" s="195"/>
      <c r="G2032" s="195"/>
      <c r="H2032" s="195"/>
      <c r="I2032" s="195"/>
      <c r="J2032" s="195"/>
      <c r="K2032" s="195"/>
      <c r="L2032" s="195"/>
      <c r="M2032" s="195"/>
      <c r="N2032" s="195"/>
      <c r="O2032" s="195"/>
      <c r="P2032" s="195"/>
      <c r="Q2032" s="195"/>
      <c r="R2032" s="195"/>
      <c r="S2032" s="195"/>
      <c r="T2032" s="195"/>
      <c r="U2032" s="195"/>
      <c r="V2032" s="196"/>
    </row>
    <row r="2033" spans="1:22" s="34" customFormat="1" x14ac:dyDescent="0.25">
      <c r="A2033" s="193" t="s">
        <v>57</v>
      </c>
      <c r="B2033" s="194"/>
      <c r="C2033" s="194"/>
      <c r="D2033" s="194"/>
      <c r="E2033" s="195"/>
      <c r="F2033" s="195"/>
      <c r="G2033" s="195"/>
      <c r="H2033" s="195"/>
      <c r="I2033" s="195"/>
      <c r="J2033" s="195"/>
      <c r="K2033" s="195"/>
      <c r="L2033" s="195"/>
      <c r="M2033" s="195"/>
      <c r="N2033" s="195"/>
      <c r="O2033" s="195"/>
      <c r="P2033" s="195"/>
      <c r="Q2033" s="195"/>
      <c r="R2033" s="195"/>
      <c r="S2033" s="195"/>
      <c r="T2033" s="195"/>
      <c r="U2033" s="195"/>
      <c r="V2033" s="196"/>
    </row>
    <row r="2034" spans="1:22" s="34" customFormat="1" x14ac:dyDescent="0.25">
      <c r="A2034" s="38"/>
      <c r="B2034" s="39"/>
      <c r="C2034" s="39"/>
      <c r="D2034" s="40"/>
      <c r="E2034" s="40"/>
      <c r="F2034" s="40"/>
      <c r="G2034" s="40"/>
      <c r="H2034" s="40"/>
      <c r="I2034" s="40"/>
      <c r="J2034" s="40"/>
      <c r="K2034" s="40"/>
      <c r="L2034" s="40"/>
      <c r="M2034" s="40"/>
      <c r="N2034" s="40"/>
      <c r="O2034" s="40"/>
      <c r="P2034" s="40"/>
      <c r="Q2034" s="40"/>
      <c r="R2034" s="40"/>
      <c r="S2034" s="40"/>
      <c r="T2034" s="27"/>
      <c r="U2034" s="27"/>
      <c r="V2034" s="28"/>
    </row>
    <row r="2035" spans="1:22" s="34" customFormat="1" x14ac:dyDescent="0.25">
      <c r="A2035" s="150" t="s">
        <v>58</v>
      </c>
      <c r="B2035" s="151"/>
      <c r="C2035" s="151"/>
      <c r="D2035" s="151"/>
      <c r="E2035" s="151"/>
      <c r="F2035" s="151"/>
      <c r="G2035" s="151"/>
      <c r="H2035" s="151"/>
      <c r="I2035" s="151"/>
      <c r="J2035" s="151"/>
      <c r="K2035" s="151"/>
      <c r="L2035" s="151"/>
      <c r="M2035" s="151"/>
      <c r="N2035" s="151"/>
      <c r="O2035" s="151"/>
      <c r="P2035" s="151"/>
      <c r="Q2035" s="151"/>
      <c r="R2035" s="151"/>
      <c r="S2035" s="151"/>
      <c r="T2035" s="151"/>
      <c r="U2035" s="151"/>
      <c r="V2035" s="197"/>
    </row>
    <row r="2036" spans="1:22" s="34" customFormat="1" x14ac:dyDescent="0.25">
      <c r="A2036" s="198" t="s">
        <v>59</v>
      </c>
      <c r="B2036" s="199"/>
      <c r="C2036" s="199" t="s">
        <v>60</v>
      </c>
      <c r="D2036" s="199"/>
      <c r="E2036" s="199"/>
      <c r="F2036" s="199"/>
      <c r="G2036" s="199"/>
      <c r="H2036" s="199"/>
      <c r="I2036" s="199"/>
      <c r="J2036" s="199"/>
      <c r="K2036" s="199"/>
      <c r="L2036" s="199"/>
      <c r="M2036" s="199"/>
      <c r="N2036" s="199"/>
      <c r="O2036" s="199"/>
      <c r="P2036" s="199"/>
      <c r="Q2036" s="199"/>
      <c r="R2036" s="199" t="s">
        <v>61</v>
      </c>
      <c r="S2036" s="199"/>
      <c r="T2036" s="200" t="s">
        <v>62</v>
      </c>
      <c r="U2036" s="200"/>
      <c r="V2036" s="201"/>
    </row>
    <row r="2037" spans="1:22" s="34" customFormat="1" ht="39" customHeight="1" x14ac:dyDescent="0.25">
      <c r="A2037" s="202">
        <v>11.4</v>
      </c>
      <c r="B2037" s="203"/>
      <c r="C2037" s="204" t="s">
        <v>290</v>
      </c>
      <c r="D2037" s="205"/>
      <c r="E2037" s="205"/>
      <c r="F2037" s="205"/>
      <c r="G2037" s="205"/>
      <c r="H2037" s="205"/>
      <c r="I2037" s="205"/>
      <c r="J2037" s="205"/>
      <c r="K2037" s="205"/>
      <c r="L2037" s="205"/>
      <c r="M2037" s="205"/>
      <c r="N2037" s="205"/>
      <c r="O2037" s="205"/>
      <c r="P2037" s="205"/>
      <c r="Q2037" s="205"/>
      <c r="R2037" s="205" t="s">
        <v>6</v>
      </c>
      <c r="S2037" s="205"/>
      <c r="T2037" s="206">
        <f>+'OFERTA ECONOMICA'!C24</f>
        <v>65</v>
      </c>
      <c r="U2037" s="206"/>
      <c r="V2037" s="207"/>
    </row>
    <row r="2038" spans="1:22" s="34" customFormat="1" x14ac:dyDescent="0.25">
      <c r="A2038" s="41"/>
      <c r="B2038" s="40"/>
      <c r="C2038" s="40"/>
      <c r="D2038" s="40"/>
      <c r="E2038" s="40"/>
      <c r="F2038" s="40"/>
      <c r="G2038" s="40"/>
      <c r="H2038" s="40"/>
      <c r="I2038" s="40"/>
      <c r="J2038" s="40"/>
      <c r="K2038" s="40"/>
      <c r="L2038" s="40"/>
      <c r="M2038" s="40"/>
      <c r="N2038" s="40"/>
      <c r="O2038" s="40"/>
      <c r="P2038" s="40"/>
      <c r="Q2038" s="40"/>
      <c r="R2038" s="40"/>
      <c r="S2038" s="40"/>
      <c r="T2038" s="27"/>
      <c r="U2038" s="27"/>
      <c r="V2038" s="28"/>
    </row>
    <row r="2039" spans="1:22" s="34" customFormat="1" x14ac:dyDescent="0.25">
      <c r="A2039" s="145" t="s">
        <v>64</v>
      </c>
      <c r="B2039" s="146"/>
      <c r="C2039" s="146"/>
      <c r="D2039" s="146"/>
      <c r="E2039" s="146"/>
      <c r="F2039" s="146"/>
      <c r="G2039" s="146"/>
      <c r="H2039" s="146"/>
      <c r="I2039" s="146"/>
      <c r="J2039" s="146"/>
      <c r="K2039" s="146"/>
      <c r="L2039" s="146"/>
      <c r="M2039" s="146"/>
      <c r="N2039" s="146"/>
      <c r="O2039" s="146"/>
      <c r="P2039" s="146"/>
      <c r="Q2039" s="146"/>
      <c r="R2039" s="146"/>
      <c r="S2039" s="146"/>
      <c r="T2039" s="146"/>
      <c r="U2039" s="146"/>
      <c r="V2039" s="147"/>
    </row>
    <row r="2040" spans="1:22" s="34" customFormat="1" x14ac:dyDescent="0.25">
      <c r="A2040" s="132" t="s">
        <v>60</v>
      </c>
      <c r="B2040" s="133"/>
      <c r="C2040" s="133"/>
      <c r="D2040" s="133"/>
      <c r="E2040" s="133"/>
      <c r="F2040" s="133"/>
      <c r="G2040" s="133"/>
      <c r="H2040" s="133" t="s">
        <v>65</v>
      </c>
      <c r="I2040" s="133"/>
      <c r="J2040" s="133"/>
      <c r="K2040" s="133" t="s">
        <v>66</v>
      </c>
      <c r="L2040" s="133"/>
      <c r="M2040" s="133"/>
      <c r="N2040" s="133"/>
      <c r="O2040" s="133" t="s">
        <v>67</v>
      </c>
      <c r="P2040" s="133"/>
      <c r="Q2040" s="133"/>
      <c r="R2040" s="133" t="s">
        <v>68</v>
      </c>
      <c r="S2040" s="133"/>
      <c r="T2040" s="134" t="s">
        <v>69</v>
      </c>
      <c r="U2040" s="134"/>
      <c r="V2040" s="135"/>
    </row>
    <row r="2041" spans="1:22" s="34" customFormat="1" x14ac:dyDescent="0.25">
      <c r="A2041" s="132"/>
      <c r="B2041" s="133"/>
      <c r="C2041" s="133"/>
      <c r="D2041" s="133"/>
      <c r="E2041" s="133"/>
      <c r="F2041" s="133"/>
      <c r="G2041" s="133"/>
      <c r="H2041" s="133"/>
      <c r="I2041" s="133"/>
      <c r="J2041" s="133"/>
      <c r="K2041" s="133"/>
      <c r="L2041" s="133"/>
      <c r="M2041" s="133"/>
      <c r="N2041" s="133"/>
      <c r="O2041" s="153"/>
      <c r="P2041" s="153"/>
      <c r="Q2041" s="153"/>
      <c r="R2041" s="133"/>
      <c r="S2041" s="133"/>
      <c r="T2041" s="134"/>
      <c r="U2041" s="134"/>
      <c r="V2041" s="135"/>
    </row>
    <row r="2042" spans="1:22" s="34" customFormat="1" x14ac:dyDescent="0.25">
      <c r="A2042" s="132" t="s">
        <v>70</v>
      </c>
      <c r="B2042" s="133"/>
      <c r="C2042" s="133"/>
      <c r="D2042" s="133"/>
      <c r="E2042" s="133"/>
      <c r="F2042" s="133"/>
      <c r="G2042" s="133"/>
      <c r="H2042" s="133"/>
      <c r="I2042" s="133"/>
      <c r="J2042" s="133"/>
      <c r="K2042" s="133"/>
      <c r="L2042" s="133"/>
      <c r="M2042" s="133"/>
      <c r="N2042" s="133"/>
      <c r="O2042" s="153"/>
      <c r="P2042" s="153"/>
      <c r="Q2042" s="153"/>
      <c r="R2042" s="209">
        <v>0.03</v>
      </c>
      <c r="S2042" s="210"/>
      <c r="T2042" s="134">
        <f>+T2061*R2042</f>
        <v>466.58399999999989</v>
      </c>
      <c r="U2042" s="134"/>
      <c r="V2042" s="135"/>
    </row>
    <row r="2043" spans="1:22" s="34" customFormat="1" x14ac:dyDescent="0.25">
      <c r="A2043" s="132"/>
      <c r="B2043" s="133"/>
      <c r="C2043" s="133"/>
      <c r="D2043" s="133"/>
      <c r="E2043" s="133"/>
      <c r="F2043" s="133"/>
      <c r="G2043" s="133"/>
      <c r="H2043" s="133"/>
      <c r="I2043" s="133"/>
      <c r="J2043" s="133"/>
      <c r="K2043" s="133"/>
      <c r="L2043" s="133"/>
      <c r="M2043" s="133"/>
      <c r="N2043" s="133"/>
      <c r="O2043" s="153"/>
      <c r="P2043" s="153"/>
      <c r="Q2043" s="153"/>
      <c r="R2043" s="133"/>
      <c r="S2043" s="133"/>
      <c r="T2043" s="134"/>
      <c r="U2043" s="134"/>
      <c r="V2043" s="135"/>
    </row>
    <row r="2044" spans="1:22" s="34" customFormat="1" x14ac:dyDescent="0.25">
      <c r="A2044" s="136" t="s">
        <v>71</v>
      </c>
      <c r="B2044" s="137"/>
      <c r="C2044" s="137"/>
      <c r="D2044" s="137"/>
      <c r="E2044" s="137"/>
      <c r="F2044" s="137"/>
      <c r="G2044" s="137"/>
      <c r="H2044" s="137"/>
      <c r="I2044" s="137"/>
      <c r="J2044" s="137"/>
      <c r="K2044" s="137"/>
      <c r="L2044" s="137"/>
      <c r="M2044" s="137"/>
      <c r="N2044" s="137"/>
      <c r="O2044" s="137"/>
      <c r="P2044" s="137"/>
      <c r="Q2044" s="137"/>
      <c r="R2044" s="137"/>
      <c r="S2044" s="137"/>
      <c r="T2044" s="134">
        <f>+SUM(T2041:V2043)</f>
        <v>466.58399999999989</v>
      </c>
      <c r="U2044" s="134"/>
      <c r="V2044" s="135"/>
    </row>
    <row r="2045" spans="1:22" s="34" customFormat="1" x14ac:dyDescent="0.25">
      <c r="A2045" s="19"/>
      <c r="B2045" s="20"/>
      <c r="C2045" s="20"/>
      <c r="D2045" s="20"/>
      <c r="E2045" s="20"/>
      <c r="F2045" s="20"/>
      <c r="G2045" s="20"/>
      <c r="H2045" s="20"/>
      <c r="I2045" s="20"/>
      <c r="J2045" s="20"/>
      <c r="K2045" s="20"/>
      <c r="L2045" s="20"/>
      <c r="M2045" s="20"/>
      <c r="N2045" s="20"/>
      <c r="O2045" s="20"/>
      <c r="P2045" s="20"/>
      <c r="Q2045" s="20"/>
      <c r="R2045" s="20"/>
      <c r="S2045" s="21"/>
      <c r="T2045" s="22"/>
      <c r="U2045" s="22"/>
      <c r="V2045" s="23"/>
    </row>
    <row r="2046" spans="1:22" s="34" customFormat="1" x14ac:dyDescent="0.25">
      <c r="A2046" s="145" t="s">
        <v>72</v>
      </c>
      <c r="B2046" s="146"/>
      <c r="C2046" s="146"/>
      <c r="D2046" s="146"/>
      <c r="E2046" s="146"/>
      <c r="F2046" s="146"/>
      <c r="G2046" s="146"/>
      <c r="H2046" s="146"/>
      <c r="I2046" s="146"/>
      <c r="J2046" s="146"/>
      <c r="K2046" s="146"/>
      <c r="L2046" s="146"/>
      <c r="M2046" s="146"/>
      <c r="N2046" s="146"/>
      <c r="O2046" s="146"/>
      <c r="P2046" s="146"/>
      <c r="Q2046" s="146"/>
      <c r="R2046" s="146"/>
      <c r="S2046" s="146"/>
      <c r="T2046" s="146"/>
      <c r="U2046" s="146"/>
      <c r="V2046" s="147"/>
    </row>
    <row r="2047" spans="1:22" s="34" customFormat="1" x14ac:dyDescent="0.25">
      <c r="A2047" s="132" t="s">
        <v>60</v>
      </c>
      <c r="B2047" s="133"/>
      <c r="C2047" s="133"/>
      <c r="D2047" s="133"/>
      <c r="E2047" s="133"/>
      <c r="F2047" s="133"/>
      <c r="G2047" s="133"/>
      <c r="H2047" s="133"/>
      <c r="I2047" s="133"/>
      <c r="J2047" s="133"/>
      <c r="K2047" s="133"/>
      <c r="L2047" s="133"/>
      <c r="M2047" s="133" t="s">
        <v>61</v>
      </c>
      <c r="N2047" s="133"/>
      <c r="O2047" s="133" t="s">
        <v>62</v>
      </c>
      <c r="P2047" s="133"/>
      <c r="Q2047" s="133" t="s">
        <v>73</v>
      </c>
      <c r="R2047" s="133"/>
      <c r="S2047" s="133"/>
      <c r="T2047" s="134" t="s">
        <v>74</v>
      </c>
      <c r="U2047" s="134"/>
      <c r="V2047" s="135"/>
    </row>
    <row r="2048" spans="1:22" s="34" customFormat="1" x14ac:dyDescent="0.25">
      <c r="A2048" s="132" t="s">
        <v>275</v>
      </c>
      <c r="B2048" s="133"/>
      <c r="C2048" s="133"/>
      <c r="D2048" s="133"/>
      <c r="E2048" s="133"/>
      <c r="F2048" s="133"/>
      <c r="G2048" s="133"/>
      <c r="H2048" s="133"/>
      <c r="I2048" s="133"/>
      <c r="J2048" s="133"/>
      <c r="K2048" s="133"/>
      <c r="L2048" s="133"/>
      <c r="M2048" s="133" t="s">
        <v>95</v>
      </c>
      <c r="N2048" s="133"/>
      <c r="O2048" s="133">
        <v>3</v>
      </c>
      <c r="P2048" s="133"/>
      <c r="Q2048" s="134">
        <v>2072</v>
      </c>
      <c r="R2048" s="134"/>
      <c r="S2048" s="134"/>
      <c r="T2048" s="134">
        <f>+Q2048*O2048</f>
        <v>6216</v>
      </c>
      <c r="U2048" s="134"/>
      <c r="V2048" s="135"/>
    </row>
    <row r="2049" spans="1:22" s="34" customFormat="1" x14ac:dyDescent="0.25">
      <c r="A2049" s="150" t="s">
        <v>292</v>
      </c>
      <c r="B2049" s="151"/>
      <c r="C2049" s="151"/>
      <c r="D2049" s="151"/>
      <c r="E2049" s="151"/>
      <c r="F2049" s="151"/>
      <c r="G2049" s="151"/>
      <c r="H2049" s="151"/>
      <c r="I2049" s="151"/>
      <c r="J2049" s="151"/>
      <c r="K2049" s="151"/>
      <c r="L2049" s="152"/>
      <c r="M2049" s="133" t="s">
        <v>6</v>
      </c>
      <c r="N2049" s="133"/>
      <c r="O2049" s="133">
        <v>1.05</v>
      </c>
      <c r="P2049" s="133"/>
      <c r="Q2049" s="134">
        <v>47400</v>
      </c>
      <c r="R2049" s="134"/>
      <c r="S2049" s="134"/>
      <c r="T2049" s="134">
        <f>+Q2049*O2049</f>
        <v>49770</v>
      </c>
      <c r="U2049" s="134"/>
      <c r="V2049" s="135"/>
    </row>
    <row r="2050" spans="1:22" s="34" customFormat="1" x14ac:dyDescent="0.25">
      <c r="A2050" s="136" t="s">
        <v>71</v>
      </c>
      <c r="B2050" s="137"/>
      <c r="C2050" s="137"/>
      <c r="D2050" s="137"/>
      <c r="E2050" s="137"/>
      <c r="F2050" s="137"/>
      <c r="G2050" s="137"/>
      <c r="H2050" s="137"/>
      <c r="I2050" s="137"/>
      <c r="J2050" s="137"/>
      <c r="K2050" s="137"/>
      <c r="L2050" s="137"/>
      <c r="M2050" s="137"/>
      <c r="N2050" s="137"/>
      <c r="O2050" s="137"/>
      <c r="P2050" s="137"/>
      <c r="Q2050" s="137"/>
      <c r="R2050" s="137"/>
      <c r="S2050" s="137"/>
      <c r="T2050" s="134">
        <f>+SUM(T2048:V2049)</f>
        <v>55986</v>
      </c>
      <c r="U2050" s="134"/>
      <c r="V2050" s="135"/>
    </row>
    <row r="2051" spans="1:22" s="34" customFormat="1" x14ac:dyDescent="0.25">
      <c r="A2051" s="19"/>
      <c r="B2051" s="20"/>
      <c r="C2051" s="20"/>
      <c r="D2051" s="20"/>
      <c r="E2051" s="20"/>
      <c r="F2051" s="20"/>
      <c r="G2051" s="20"/>
      <c r="H2051" s="20"/>
      <c r="I2051" s="20"/>
      <c r="J2051" s="20"/>
      <c r="K2051" s="20"/>
      <c r="L2051" s="20"/>
      <c r="M2051" s="20"/>
      <c r="N2051" s="20"/>
      <c r="O2051" s="20"/>
      <c r="P2051" s="20"/>
      <c r="Q2051" s="20"/>
      <c r="R2051" s="20"/>
      <c r="S2051" s="21"/>
      <c r="T2051" s="22"/>
      <c r="U2051" s="22"/>
      <c r="V2051" s="23"/>
    </row>
    <row r="2052" spans="1:22" s="34" customFormat="1" x14ac:dyDescent="0.25">
      <c r="A2052" s="145" t="s">
        <v>75</v>
      </c>
      <c r="B2052" s="146"/>
      <c r="C2052" s="146"/>
      <c r="D2052" s="146"/>
      <c r="E2052" s="146"/>
      <c r="F2052" s="146"/>
      <c r="G2052" s="146"/>
      <c r="H2052" s="146"/>
      <c r="I2052" s="146"/>
      <c r="J2052" s="146"/>
      <c r="K2052" s="146"/>
      <c r="L2052" s="146"/>
      <c r="M2052" s="146"/>
      <c r="N2052" s="146"/>
      <c r="O2052" s="146"/>
      <c r="P2052" s="146"/>
      <c r="Q2052" s="146"/>
      <c r="R2052" s="146"/>
      <c r="S2052" s="146"/>
      <c r="T2052" s="146"/>
      <c r="U2052" s="146"/>
      <c r="V2052" s="147"/>
    </row>
    <row r="2053" spans="1:22" s="34" customFormat="1" x14ac:dyDescent="0.25">
      <c r="A2053" s="132" t="s">
        <v>76</v>
      </c>
      <c r="B2053" s="133"/>
      <c r="C2053" s="133"/>
      <c r="D2053" s="133"/>
      <c r="E2053" s="133"/>
      <c r="F2053" s="133"/>
      <c r="G2053" s="133"/>
      <c r="H2053" s="133"/>
      <c r="I2053" s="133"/>
      <c r="J2053" s="133"/>
      <c r="K2053" s="133" t="s">
        <v>77</v>
      </c>
      <c r="L2053" s="133"/>
      <c r="M2053" s="133" t="s">
        <v>78</v>
      </c>
      <c r="N2053" s="133"/>
      <c r="O2053" s="133" t="s">
        <v>79</v>
      </c>
      <c r="P2053" s="133"/>
      <c r="Q2053" s="133"/>
      <c r="R2053" s="133" t="s">
        <v>80</v>
      </c>
      <c r="S2053" s="133"/>
      <c r="T2053" s="134" t="s">
        <v>69</v>
      </c>
      <c r="U2053" s="134"/>
      <c r="V2053" s="135"/>
    </row>
    <row r="2054" spans="1:22" s="34" customFormat="1" x14ac:dyDescent="0.25">
      <c r="A2054" s="132"/>
      <c r="B2054" s="133"/>
      <c r="C2054" s="133"/>
      <c r="D2054" s="133"/>
      <c r="E2054" s="133"/>
      <c r="F2054" s="133"/>
      <c r="G2054" s="133"/>
      <c r="H2054" s="133"/>
      <c r="I2054" s="133"/>
      <c r="J2054" s="133"/>
      <c r="K2054" s="133"/>
      <c r="L2054" s="133"/>
      <c r="M2054" s="133"/>
      <c r="N2054" s="133"/>
      <c r="O2054" s="133"/>
      <c r="P2054" s="133"/>
      <c r="Q2054" s="133"/>
      <c r="R2054" s="133"/>
      <c r="S2054" s="133"/>
      <c r="T2054" s="134"/>
      <c r="U2054" s="134"/>
      <c r="V2054" s="135"/>
    </row>
    <row r="2055" spans="1:22" s="34" customFormat="1" x14ac:dyDescent="0.25">
      <c r="A2055" s="132"/>
      <c r="B2055" s="133"/>
      <c r="C2055" s="133"/>
      <c r="D2055" s="133"/>
      <c r="E2055" s="133"/>
      <c r="F2055" s="133"/>
      <c r="G2055" s="133"/>
      <c r="H2055" s="133"/>
      <c r="I2055" s="133"/>
      <c r="J2055" s="133"/>
      <c r="K2055" s="133"/>
      <c r="L2055" s="133"/>
      <c r="M2055" s="133"/>
      <c r="N2055" s="133"/>
      <c r="O2055" s="133"/>
      <c r="P2055" s="133"/>
      <c r="Q2055" s="133"/>
      <c r="R2055" s="133"/>
      <c r="S2055" s="133"/>
      <c r="T2055" s="134"/>
      <c r="U2055" s="134"/>
      <c r="V2055" s="135"/>
    </row>
    <row r="2056" spans="1:22" s="34" customFormat="1" x14ac:dyDescent="0.25">
      <c r="A2056" s="132"/>
      <c r="B2056" s="133"/>
      <c r="C2056" s="133"/>
      <c r="D2056" s="133"/>
      <c r="E2056" s="133"/>
      <c r="F2056" s="133"/>
      <c r="G2056" s="133"/>
      <c r="H2056" s="133"/>
      <c r="I2056" s="133"/>
      <c r="J2056" s="133"/>
      <c r="K2056" s="133"/>
      <c r="L2056" s="133"/>
      <c r="M2056" s="133"/>
      <c r="N2056" s="133"/>
      <c r="O2056" s="133"/>
      <c r="P2056" s="133"/>
      <c r="Q2056" s="133"/>
      <c r="R2056" s="133"/>
      <c r="S2056" s="133"/>
      <c r="T2056" s="134"/>
      <c r="U2056" s="134"/>
      <c r="V2056" s="135"/>
    </row>
    <row r="2057" spans="1:22" s="34" customFormat="1" x14ac:dyDescent="0.25">
      <c r="A2057" s="136" t="s">
        <v>71</v>
      </c>
      <c r="B2057" s="137"/>
      <c r="C2057" s="137"/>
      <c r="D2057" s="137"/>
      <c r="E2057" s="137"/>
      <c r="F2057" s="137"/>
      <c r="G2057" s="137"/>
      <c r="H2057" s="137"/>
      <c r="I2057" s="137"/>
      <c r="J2057" s="137"/>
      <c r="K2057" s="137"/>
      <c r="L2057" s="137"/>
      <c r="M2057" s="137"/>
      <c r="N2057" s="137"/>
      <c r="O2057" s="137"/>
      <c r="P2057" s="137"/>
      <c r="Q2057" s="137"/>
      <c r="R2057" s="137"/>
      <c r="S2057" s="137"/>
      <c r="T2057" s="134"/>
      <c r="U2057" s="134"/>
      <c r="V2057" s="135"/>
    </row>
    <row r="2058" spans="1:22" s="34" customFormat="1" x14ac:dyDescent="0.25">
      <c r="A2058" s="19"/>
      <c r="B2058" s="20"/>
      <c r="C2058" s="20"/>
      <c r="D2058" s="20"/>
      <c r="E2058" s="20"/>
      <c r="F2058" s="20"/>
      <c r="G2058" s="20"/>
      <c r="H2058" s="20"/>
      <c r="I2058" s="20"/>
      <c r="J2058" s="20"/>
      <c r="K2058" s="20"/>
      <c r="L2058" s="20"/>
      <c r="M2058" s="20"/>
      <c r="N2058" s="20"/>
      <c r="O2058" s="20"/>
      <c r="P2058" s="20"/>
      <c r="Q2058" s="20"/>
      <c r="R2058" s="20"/>
      <c r="S2058" s="21"/>
      <c r="T2058" s="22"/>
      <c r="U2058" s="22"/>
      <c r="V2058" s="23"/>
    </row>
    <row r="2059" spans="1:22" s="34" customFormat="1" x14ac:dyDescent="0.25">
      <c r="A2059" s="145" t="s">
        <v>81</v>
      </c>
      <c r="B2059" s="146"/>
      <c r="C2059" s="146"/>
      <c r="D2059" s="146"/>
      <c r="E2059" s="146"/>
      <c r="F2059" s="146"/>
      <c r="G2059" s="146"/>
      <c r="H2059" s="146"/>
      <c r="I2059" s="146"/>
      <c r="J2059" s="146"/>
      <c r="K2059" s="146"/>
      <c r="L2059" s="146"/>
      <c r="M2059" s="146"/>
      <c r="N2059" s="146"/>
      <c r="O2059" s="146"/>
      <c r="P2059" s="146"/>
      <c r="Q2059" s="146"/>
      <c r="R2059" s="146"/>
      <c r="S2059" s="146"/>
      <c r="T2059" s="146"/>
      <c r="U2059" s="146"/>
      <c r="V2059" s="147"/>
    </row>
    <row r="2060" spans="1:22" s="34" customFormat="1" x14ac:dyDescent="0.25">
      <c r="A2060" s="132" t="s">
        <v>82</v>
      </c>
      <c r="B2060" s="133"/>
      <c r="C2060" s="133"/>
      <c r="D2060" s="133"/>
      <c r="E2060" s="133"/>
      <c r="F2060" s="133"/>
      <c r="G2060" s="133"/>
      <c r="H2060" s="133"/>
      <c r="I2060" s="133"/>
      <c r="J2060" s="133" t="s">
        <v>83</v>
      </c>
      <c r="K2060" s="133"/>
      <c r="L2060" s="133" t="s">
        <v>84</v>
      </c>
      <c r="M2060" s="133"/>
      <c r="N2060" s="133" t="s">
        <v>85</v>
      </c>
      <c r="O2060" s="133"/>
      <c r="P2060" s="133"/>
      <c r="Q2060" s="133" t="s">
        <v>68</v>
      </c>
      <c r="R2060" s="133"/>
      <c r="S2060" s="133"/>
      <c r="T2060" s="134" t="s">
        <v>69</v>
      </c>
      <c r="U2060" s="134"/>
      <c r="V2060" s="135"/>
    </row>
    <row r="2061" spans="1:22" s="34" customFormat="1" x14ac:dyDescent="0.25">
      <c r="A2061" s="132" t="s">
        <v>86</v>
      </c>
      <c r="B2061" s="133"/>
      <c r="C2061" s="133"/>
      <c r="D2061" s="133"/>
      <c r="E2061" s="133"/>
      <c r="F2061" s="133"/>
      <c r="G2061" s="133"/>
      <c r="H2061" s="133"/>
      <c r="I2061" s="133"/>
      <c r="J2061" s="148">
        <f>+J2009</f>
        <v>171314.64448972844</v>
      </c>
      <c r="K2061" s="133"/>
      <c r="L2061" s="149">
        <v>1.8157000000000001</v>
      </c>
      <c r="M2061" s="149"/>
      <c r="N2061" s="134">
        <f>+(L2061*J2061)/8</f>
        <v>38881.999999999993</v>
      </c>
      <c r="O2061" s="134"/>
      <c r="P2061" s="134"/>
      <c r="Q2061" s="133">
        <v>0.4</v>
      </c>
      <c r="R2061" s="133"/>
      <c r="S2061" s="133"/>
      <c r="T2061" s="134">
        <f>+Q2061*N2061</f>
        <v>15552.799999999997</v>
      </c>
      <c r="U2061" s="134"/>
      <c r="V2061" s="135"/>
    </row>
    <row r="2062" spans="1:22" s="34" customFormat="1" x14ac:dyDescent="0.25">
      <c r="A2062" s="132"/>
      <c r="B2062" s="133"/>
      <c r="C2062" s="133"/>
      <c r="D2062" s="133"/>
      <c r="E2062" s="133"/>
      <c r="F2062" s="133"/>
      <c r="G2062" s="133"/>
      <c r="H2062" s="133"/>
      <c r="I2062" s="133"/>
      <c r="J2062" s="133"/>
      <c r="K2062" s="133"/>
      <c r="L2062" s="133"/>
      <c r="M2062" s="133"/>
      <c r="N2062" s="133"/>
      <c r="O2062" s="133"/>
      <c r="P2062" s="133"/>
      <c r="Q2062" s="133"/>
      <c r="R2062" s="133"/>
      <c r="S2062" s="133"/>
      <c r="T2062" s="134"/>
      <c r="U2062" s="134"/>
      <c r="V2062" s="135"/>
    </row>
    <row r="2063" spans="1:22" s="34" customFormat="1" x14ac:dyDescent="0.25">
      <c r="A2063" s="132"/>
      <c r="B2063" s="133"/>
      <c r="C2063" s="133"/>
      <c r="D2063" s="133"/>
      <c r="E2063" s="133"/>
      <c r="F2063" s="133"/>
      <c r="G2063" s="133"/>
      <c r="H2063" s="133"/>
      <c r="I2063" s="133"/>
      <c r="J2063" s="133"/>
      <c r="K2063" s="133"/>
      <c r="L2063" s="133"/>
      <c r="M2063" s="133"/>
      <c r="N2063" s="133"/>
      <c r="O2063" s="133"/>
      <c r="P2063" s="133"/>
      <c r="Q2063" s="133"/>
      <c r="R2063" s="133"/>
      <c r="S2063" s="133"/>
      <c r="T2063" s="134"/>
      <c r="U2063" s="134"/>
      <c r="V2063" s="135"/>
    </row>
    <row r="2064" spans="1:22" s="34" customFormat="1" x14ac:dyDescent="0.25">
      <c r="A2064" s="136" t="s">
        <v>71</v>
      </c>
      <c r="B2064" s="137"/>
      <c r="C2064" s="137"/>
      <c r="D2064" s="137"/>
      <c r="E2064" s="137"/>
      <c r="F2064" s="137"/>
      <c r="G2064" s="137"/>
      <c r="H2064" s="137"/>
      <c r="I2064" s="137"/>
      <c r="J2064" s="137"/>
      <c r="K2064" s="137"/>
      <c r="L2064" s="137"/>
      <c r="M2064" s="137"/>
      <c r="N2064" s="137"/>
      <c r="O2064" s="137"/>
      <c r="P2064" s="137"/>
      <c r="Q2064" s="137"/>
      <c r="R2064" s="137"/>
      <c r="S2064" s="137"/>
      <c r="T2064" s="134">
        <f>+T2061</f>
        <v>15552.799999999997</v>
      </c>
      <c r="U2064" s="134"/>
      <c r="V2064" s="135"/>
    </row>
    <row r="2065" spans="1:22" s="43" customFormat="1" x14ac:dyDescent="0.2">
      <c r="A2065" s="136" t="s">
        <v>15</v>
      </c>
      <c r="B2065" s="137"/>
      <c r="C2065" s="137"/>
      <c r="D2065" s="137"/>
      <c r="E2065" s="137"/>
      <c r="F2065" s="137"/>
      <c r="G2065" s="137"/>
      <c r="H2065" s="137"/>
      <c r="I2065" s="137"/>
      <c r="J2065" s="137"/>
      <c r="K2065" s="137"/>
      <c r="L2065" s="137"/>
      <c r="M2065" s="137"/>
      <c r="N2065" s="137"/>
      <c r="O2065" s="137"/>
      <c r="P2065" s="137"/>
      <c r="Q2065" s="137"/>
      <c r="R2065" s="137"/>
      <c r="S2065" s="137"/>
      <c r="T2065" s="134">
        <f>ROUND(T2064+T2057+T2050+T2044,0)</f>
        <v>72005</v>
      </c>
      <c r="U2065" s="134"/>
      <c r="V2065" s="135"/>
    </row>
    <row r="2066" spans="1:22" s="43" customFormat="1" x14ac:dyDescent="0.2">
      <c r="A2066" s="44" t="s">
        <v>87</v>
      </c>
      <c r="B2066" s="45">
        <f>+'[1]CARGA PRESTACIONAL'!$E$40</f>
        <v>0.29949999999999999</v>
      </c>
      <c r="C2066" s="46"/>
      <c r="D2066" s="47"/>
      <c r="E2066" s="48"/>
      <c r="F2066" s="46"/>
      <c r="G2066" s="46"/>
      <c r="H2066" s="46"/>
      <c r="I2066" s="46"/>
      <c r="J2066" s="46"/>
      <c r="K2066" s="46"/>
      <c r="L2066" s="46"/>
      <c r="M2066" s="47"/>
      <c r="N2066" s="18"/>
      <c r="O2066" s="18"/>
      <c r="P2066" s="18"/>
      <c r="Q2066" s="18"/>
      <c r="R2066" s="18"/>
      <c r="S2066" s="18" t="s">
        <v>19</v>
      </c>
      <c r="T2066" s="134">
        <f>+T2065*B2066</f>
        <v>21565.497499999998</v>
      </c>
      <c r="U2066" s="134"/>
      <c r="V2066" s="135"/>
    </row>
    <row r="2067" spans="1:22" s="43" customFormat="1" x14ac:dyDescent="0.2">
      <c r="A2067" s="138" t="s">
        <v>88</v>
      </c>
      <c r="B2067" s="139"/>
      <c r="C2067" s="139"/>
      <c r="D2067" s="139"/>
      <c r="E2067" s="139"/>
      <c r="F2067" s="139"/>
      <c r="G2067" s="139"/>
      <c r="H2067" s="139"/>
      <c r="I2067" s="139"/>
      <c r="J2067" s="139"/>
      <c r="K2067" s="139"/>
      <c r="L2067" s="139"/>
      <c r="M2067" s="139"/>
      <c r="N2067" s="139"/>
      <c r="O2067" s="139"/>
      <c r="P2067" s="139"/>
      <c r="Q2067" s="139"/>
      <c r="R2067" s="139"/>
      <c r="S2067" s="139"/>
      <c r="T2067" s="140">
        <f>+T2066+T2065</f>
        <v>93570.497499999998</v>
      </c>
      <c r="U2067" s="140"/>
      <c r="V2067" s="141"/>
    </row>
    <row r="2068" spans="1:22" s="43" customFormat="1" x14ac:dyDescent="0.2">
      <c r="A2068" s="138" t="s">
        <v>89</v>
      </c>
      <c r="B2068" s="139"/>
      <c r="C2068" s="139"/>
      <c r="D2068" s="139"/>
      <c r="E2068" s="139"/>
      <c r="F2068" s="139"/>
      <c r="G2068" s="139"/>
      <c r="H2068" s="139"/>
      <c r="I2068" s="139"/>
      <c r="J2068" s="139"/>
      <c r="K2068" s="139"/>
      <c r="L2068" s="139"/>
      <c r="M2068" s="139"/>
      <c r="N2068" s="139"/>
      <c r="O2068" s="139"/>
      <c r="P2068" s="139"/>
      <c r="Q2068" s="139"/>
      <c r="R2068" s="139"/>
      <c r="S2068" s="139"/>
      <c r="T2068" s="140">
        <f>ROUND(T2067*T2037,0)</f>
        <v>6082082</v>
      </c>
      <c r="U2068" s="140"/>
      <c r="V2068" s="141"/>
    </row>
    <row r="2069" spans="1:22" s="43" customFormat="1" x14ac:dyDescent="0.2">
      <c r="A2069" s="49"/>
      <c r="B2069" s="29"/>
      <c r="C2069" s="29"/>
      <c r="D2069" s="29"/>
      <c r="E2069" s="29"/>
      <c r="F2069" s="29"/>
      <c r="G2069" s="29"/>
      <c r="H2069" s="29"/>
      <c r="I2069" s="29"/>
      <c r="J2069" s="29"/>
      <c r="K2069" s="29"/>
      <c r="L2069" s="29"/>
      <c r="M2069" s="29"/>
      <c r="N2069" s="29"/>
      <c r="O2069" s="29"/>
      <c r="P2069" s="29"/>
      <c r="Q2069" s="29"/>
      <c r="R2069" s="29"/>
      <c r="S2069" s="29"/>
      <c r="T2069" s="50"/>
      <c r="U2069" s="50"/>
      <c r="V2069" s="51"/>
    </row>
    <row r="2070" spans="1:22" s="34" customFormat="1" ht="43.5" customHeight="1" x14ac:dyDescent="0.25">
      <c r="A2070" s="142" t="s">
        <v>121</v>
      </c>
      <c r="B2070" s="143"/>
      <c r="C2070" s="143"/>
      <c r="D2070" s="143"/>
      <c r="E2070" s="143"/>
      <c r="F2070" s="143"/>
      <c r="G2070" s="143"/>
      <c r="H2070" s="143"/>
      <c r="I2070" s="143"/>
      <c r="J2070" s="143"/>
      <c r="K2070" s="143"/>
      <c r="L2070" s="143"/>
      <c r="M2070" s="143"/>
      <c r="N2070" s="143"/>
      <c r="O2070" s="143"/>
      <c r="P2070" s="143"/>
      <c r="Q2070" s="143"/>
      <c r="R2070" s="143"/>
      <c r="S2070" s="143"/>
      <c r="T2070" s="143"/>
      <c r="U2070" s="143"/>
      <c r="V2070" s="144"/>
    </row>
    <row r="2071" spans="1:22" s="34" customFormat="1" x14ac:dyDescent="0.25">
      <c r="A2071" s="24"/>
      <c r="B2071" s="25"/>
      <c r="C2071" s="25"/>
      <c r="D2071" s="25"/>
      <c r="E2071" s="25"/>
      <c r="F2071" s="25"/>
      <c r="G2071" s="25"/>
      <c r="H2071" s="25"/>
      <c r="I2071" s="25"/>
      <c r="J2071" s="25"/>
      <c r="K2071" s="25"/>
      <c r="L2071" s="25"/>
      <c r="M2071" s="25"/>
      <c r="N2071" s="25"/>
      <c r="O2071" s="25"/>
      <c r="P2071" s="25"/>
      <c r="Q2071" s="25"/>
      <c r="R2071" s="25"/>
      <c r="S2071" s="26"/>
      <c r="T2071" s="27"/>
      <c r="U2071" s="27"/>
      <c r="V2071" s="28"/>
    </row>
    <row r="2072" spans="1:22" s="34" customFormat="1" ht="46.5" customHeight="1" x14ac:dyDescent="0.25">
      <c r="A2072" s="24"/>
      <c r="B2072" s="25"/>
      <c r="C2072" s="25"/>
      <c r="D2072" s="29"/>
      <c r="E2072" s="30" t="s">
        <v>90</v>
      </c>
      <c r="F2072" s="54"/>
      <c r="G2072" s="54"/>
      <c r="H2072" s="54"/>
      <c r="I2072" s="54"/>
      <c r="J2072" s="54"/>
      <c r="K2072" s="54"/>
      <c r="L2072" s="54"/>
      <c r="M2072" s="55"/>
      <c r="N2072" s="25"/>
      <c r="O2072" s="25"/>
      <c r="P2072" s="25"/>
      <c r="Q2072" s="25"/>
      <c r="R2072" s="25"/>
      <c r="S2072" s="26"/>
      <c r="T2072" s="27"/>
      <c r="U2072" s="27"/>
      <c r="V2072" s="28"/>
    </row>
    <row r="2073" spans="1:22" s="34" customFormat="1" x14ac:dyDescent="0.25">
      <c r="A2073" s="24"/>
      <c r="B2073" s="25"/>
      <c r="C2073" s="25"/>
      <c r="D2073" s="25"/>
      <c r="E2073" s="131" t="s">
        <v>105</v>
      </c>
      <c r="F2073" s="131"/>
      <c r="G2073" s="131"/>
      <c r="H2073" s="131"/>
      <c r="I2073" s="131"/>
      <c r="J2073" s="131"/>
      <c r="K2073" s="131"/>
      <c r="L2073" s="131"/>
      <c r="M2073" s="131"/>
      <c r="N2073" s="57"/>
      <c r="O2073" s="57"/>
      <c r="P2073" s="25"/>
      <c r="Q2073" s="25"/>
      <c r="R2073" s="25"/>
      <c r="S2073" s="26"/>
      <c r="T2073" s="27"/>
      <c r="U2073" s="27"/>
      <c r="V2073" s="28"/>
    </row>
    <row r="2074" spans="1:22" s="34" customFormat="1" x14ac:dyDescent="0.25">
      <c r="A2074" s="24"/>
      <c r="B2074" s="25"/>
      <c r="C2074" s="25"/>
      <c r="D2074" s="25"/>
      <c r="E2074" s="131"/>
      <c r="F2074" s="131"/>
      <c r="G2074" s="131"/>
      <c r="H2074" s="131"/>
      <c r="I2074" s="131"/>
      <c r="J2074" s="131"/>
      <c r="K2074" s="131"/>
      <c r="L2074" s="131"/>
      <c r="M2074" s="131"/>
      <c r="N2074" s="57"/>
      <c r="O2074" s="57"/>
      <c r="P2074" s="25"/>
      <c r="Q2074" s="25"/>
      <c r="R2074" s="25"/>
      <c r="S2074" s="26"/>
      <c r="T2074" s="27"/>
      <c r="U2074" s="27"/>
      <c r="V2074" s="28"/>
    </row>
    <row r="2075" spans="1:22" s="34" customFormat="1" ht="14.25" thickBot="1" x14ac:dyDescent="0.3">
      <c r="A2075" s="58"/>
      <c r="B2075" s="59"/>
      <c r="C2075" s="59"/>
      <c r="D2075" s="59"/>
      <c r="E2075" s="59"/>
      <c r="F2075" s="60"/>
      <c r="G2075" s="60"/>
      <c r="H2075" s="60"/>
      <c r="I2075" s="60"/>
      <c r="J2075" s="60"/>
      <c r="K2075" s="60"/>
      <c r="L2075" s="59"/>
      <c r="M2075" s="59"/>
      <c r="N2075" s="59"/>
      <c r="O2075" s="59"/>
      <c r="P2075" s="59"/>
      <c r="Q2075" s="59"/>
      <c r="R2075" s="59"/>
      <c r="S2075" s="59"/>
      <c r="T2075" s="61"/>
      <c r="U2075" s="61"/>
      <c r="V2075" s="62"/>
    </row>
    <row r="2076" spans="1:22" ht="14.25" thickBot="1" x14ac:dyDescent="0.3"/>
    <row r="2077" spans="1:22" s="32" customFormat="1" ht="30" customHeight="1" x14ac:dyDescent="0.25">
      <c r="A2077" s="154"/>
      <c r="B2077" s="155"/>
      <c r="C2077" s="155"/>
      <c r="D2077" s="156"/>
      <c r="E2077" s="163" t="s">
        <v>92</v>
      </c>
      <c r="F2077" s="164"/>
      <c r="G2077" s="164"/>
      <c r="H2077" s="164"/>
      <c r="I2077" s="164"/>
      <c r="J2077" s="164"/>
      <c r="K2077" s="164"/>
      <c r="L2077" s="164"/>
      <c r="M2077" s="164"/>
      <c r="N2077" s="164"/>
      <c r="O2077" s="164"/>
      <c r="P2077" s="164"/>
      <c r="Q2077" s="164"/>
      <c r="R2077" s="164"/>
      <c r="S2077" s="165"/>
      <c r="T2077" s="169" t="s">
        <v>47</v>
      </c>
      <c r="U2077" s="170"/>
      <c r="V2077" s="171"/>
    </row>
    <row r="2078" spans="1:22" s="32" customFormat="1" ht="30" customHeight="1" thickBot="1" x14ac:dyDescent="0.3">
      <c r="A2078" s="157"/>
      <c r="B2078" s="158"/>
      <c r="C2078" s="158"/>
      <c r="D2078" s="159"/>
      <c r="E2078" s="166"/>
      <c r="F2078" s="167"/>
      <c r="G2078" s="167"/>
      <c r="H2078" s="167"/>
      <c r="I2078" s="167"/>
      <c r="J2078" s="167"/>
      <c r="K2078" s="167"/>
      <c r="L2078" s="167"/>
      <c r="M2078" s="167"/>
      <c r="N2078" s="167"/>
      <c r="O2078" s="167"/>
      <c r="P2078" s="167"/>
      <c r="Q2078" s="167"/>
      <c r="R2078" s="167"/>
      <c r="S2078" s="168"/>
      <c r="T2078" s="172"/>
      <c r="U2078" s="173"/>
      <c r="V2078" s="174"/>
    </row>
    <row r="2079" spans="1:22" s="32" customFormat="1" ht="5.0999999999999996" customHeight="1" thickBot="1" x14ac:dyDescent="0.25">
      <c r="A2079" s="157"/>
      <c r="B2079" s="158"/>
      <c r="C2079" s="158"/>
      <c r="D2079" s="159"/>
      <c r="E2079" s="175"/>
      <c r="F2079" s="176"/>
      <c r="G2079" s="176"/>
      <c r="H2079" s="176"/>
      <c r="I2079" s="176"/>
      <c r="J2079" s="176"/>
      <c r="K2079" s="176"/>
      <c r="L2079" s="176"/>
      <c r="M2079" s="176"/>
      <c r="N2079" s="176"/>
      <c r="O2079" s="176"/>
      <c r="P2079" s="176"/>
      <c r="Q2079" s="176"/>
      <c r="R2079" s="176"/>
      <c r="S2079" s="176"/>
      <c r="T2079" s="176"/>
      <c r="U2079" s="176"/>
      <c r="V2079" s="177"/>
    </row>
    <row r="2080" spans="1:22" s="32" customFormat="1" ht="24.95" customHeight="1" thickBot="1" x14ac:dyDescent="0.3">
      <c r="A2080" s="157"/>
      <c r="B2080" s="158"/>
      <c r="C2080" s="158"/>
      <c r="D2080" s="159"/>
      <c r="E2080" s="178" t="s">
        <v>48</v>
      </c>
      <c r="F2080" s="179"/>
      <c r="G2080" s="179"/>
      <c r="H2080" s="179"/>
      <c r="I2080" s="179"/>
      <c r="J2080" s="179"/>
      <c r="K2080" s="179"/>
      <c r="L2080" s="179"/>
      <c r="M2080" s="179"/>
      <c r="N2080" s="179"/>
      <c r="O2080" s="179"/>
      <c r="P2080" s="179"/>
      <c r="Q2080" s="179"/>
      <c r="R2080" s="179"/>
      <c r="S2080" s="179"/>
      <c r="T2080" s="179"/>
      <c r="U2080" s="179"/>
      <c r="V2080" s="180"/>
    </row>
    <row r="2081" spans="1:39" s="32" customFormat="1" ht="5.0999999999999996" customHeight="1" thickBot="1" x14ac:dyDescent="0.3">
      <c r="A2081" s="160"/>
      <c r="B2081" s="161"/>
      <c r="C2081" s="161"/>
      <c r="D2081" s="162"/>
      <c r="E2081" s="181"/>
      <c r="F2081" s="182"/>
      <c r="G2081" s="182"/>
      <c r="H2081" s="182"/>
      <c r="I2081" s="182"/>
      <c r="J2081" s="182"/>
      <c r="K2081" s="182"/>
      <c r="L2081" s="182"/>
      <c r="M2081" s="182"/>
      <c r="N2081" s="182"/>
      <c r="O2081" s="182"/>
      <c r="P2081" s="182"/>
      <c r="Q2081" s="182"/>
      <c r="R2081" s="182"/>
      <c r="S2081" s="182"/>
      <c r="T2081" s="182"/>
      <c r="U2081" s="182"/>
      <c r="V2081" s="183"/>
    </row>
    <row r="2082" spans="1:39" s="34" customFormat="1" x14ac:dyDescent="0.25">
      <c r="A2082" s="211" t="s">
        <v>49</v>
      </c>
      <c r="B2082" s="212"/>
      <c r="C2082" s="212"/>
      <c r="D2082" s="212"/>
      <c r="E2082" s="212"/>
      <c r="F2082" s="212"/>
      <c r="G2082" s="212"/>
      <c r="H2082" s="212"/>
      <c r="I2082" s="212"/>
      <c r="J2082" s="212"/>
      <c r="K2082" s="212"/>
      <c r="L2082" s="212"/>
      <c r="M2082" s="212"/>
      <c r="N2082" s="212"/>
      <c r="O2082" s="212"/>
      <c r="P2082" s="212"/>
      <c r="Q2082" s="212"/>
      <c r="R2082" s="212"/>
      <c r="S2082" s="212"/>
      <c r="T2082" s="212"/>
      <c r="U2082" s="212"/>
      <c r="V2082" s="213"/>
      <c r="AE2082" s="35"/>
      <c r="AF2082" s="35"/>
      <c r="AG2082" s="35"/>
      <c r="AH2082" s="35"/>
      <c r="AI2082" s="35"/>
      <c r="AJ2082" s="35"/>
      <c r="AK2082" s="35"/>
      <c r="AL2082" s="35"/>
      <c r="AM2082" s="35"/>
    </row>
    <row r="2083" spans="1:39" s="34" customFormat="1" x14ac:dyDescent="0.25">
      <c r="A2083" s="184" t="s">
        <v>50</v>
      </c>
      <c r="B2083" s="185"/>
      <c r="C2083" s="185"/>
      <c r="D2083" s="185"/>
      <c r="E2083" s="36" t="s">
        <v>51</v>
      </c>
      <c r="F2083" s="37"/>
      <c r="G2083" s="37"/>
      <c r="H2083" s="37"/>
      <c r="I2083" s="37"/>
      <c r="J2083" s="186" t="s">
        <v>52</v>
      </c>
      <c r="K2083" s="186"/>
      <c r="L2083" s="186"/>
      <c r="M2083" s="186"/>
      <c r="N2083" s="186"/>
      <c r="O2083" s="186"/>
      <c r="P2083" s="186" t="s">
        <v>53</v>
      </c>
      <c r="Q2083" s="186"/>
      <c r="R2083" s="186"/>
      <c r="S2083" s="186"/>
      <c r="T2083" s="186"/>
      <c r="U2083" s="186"/>
      <c r="V2083" s="187"/>
      <c r="AE2083" s="35"/>
      <c r="AF2083" s="35"/>
      <c r="AG2083" s="35"/>
      <c r="AH2083" s="35"/>
      <c r="AI2083" s="35"/>
      <c r="AJ2083" s="35"/>
      <c r="AK2083" s="35"/>
      <c r="AL2083" s="35"/>
      <c r="AM2083" s="35"/>
    </row>
    <row r="2084" spans="1:39" s="34" customFormat="1" ht="30.75" customHeight="1" x14ac:dyDescent="0.25">
      <c r="A2084" s="188" t="s">
        <v>54</v>
      </c>
      <c r="B2084" s="189"/>
      <c r="C2084" s="189"/>
      <c r="D2084" s="190"/>
      <c r="E2084" s="191" t="s">
        <v>24</v>
      </c>
      <c r="F2084" s="191"/>
      <c r="G2084" s="191"/>
      <c r="H2084" s="191"/>
      <c r="I2084" s="191"/>
      <c r="J2084" s="191"/>
      <c r="K2084" s="191"/>
      <c r="L2084" s="191"/>
      <c r="M2084" s="191"/>
      <c r="N2084" s="191"/>
      <c r="O2084" s="191"/>
      <c r="P2084" s="191"/>
      <c r="Q2084" s="191"/>
      <c r="R2084" s="191"/>
      <c r="S2084" s="191"/>
      <c r="T2084" s="191"/>
      <c r="U2084" s="191"/>
      <c r="V2084" s="192"/>
    </row>
    <row r="2085" spans="1:39" s="34" customFormat="1" x14ac:dyDescent="0.25">
      <c r="A2085" s="193" t="s">
        <v>55</v>
      </c>
      <c r="B2085" s="194"/>
      <c r="C2085" s="194"/>
      <c r="D2085" s="194"/>
      <c r="E2085" s="195"/>
      <c r="F2085" s="195"/>
      <c r="G2085" s="195"/>
      <c r="H2085" s="195"/>
      <c r="I2085" s="195"/>
      <c r="J2085" s="195"/>
      <c r="K2085" s="195"/>
      <c r="L2085" s="195"/>
      <c r="M2085" s="195"/>
      <c r="N2085" s="195"/>
      <c r="O2085" s="195"/>
      <c r="P2085" s="195"/>
      <c r="Q2085" s="195"/>
      <c r="R2085" s="195"/>
      <c r="S2085" s="195"/>
      <c r="T2085" s="195"/>
      <c r="U2085" s="195"/>
      <c r="V2085" s="196"/>
    </row>
    <row r="2086" spans="1:39" s="34" customFormat="1" x14ac:dyDescent="0.25">
      <c r="A2086" s="193" t="s">
        <v>56</v>
      </c>
      <c r="B2086" s="194"/>
      <c r="C2086" s="194"/>
      <c r="D2086" s="194"/>
      <c r="E2086" s="195"/>
      <c r="F2086" s="195"/>
      <c r="G2086" s="195"/>
      <c r="H2086" s="195"/>
      <c r="I2086" s="195"/>
      <c r="J2086" s="195"/>
      <c r="K2086" s="195"/>
      <c r="L2086" s="195"/>
      <c r="M2086" s="195"/>
      <c r="N2086" s="195"/>
      <c r="O2086" s="195"/>
      <c r="P2086" s="195"/>
      <c r="Q2086" s="195"/>
      <c r="R2086" s="195"/>
      <c r="S2086" s="195"/>
      <c r="T2086" s="195"/>
      <c r="U2086" s="195"/>
      <c r="V2086" s="196"/>
    </row>
    <row r="2087" spans="1:39" s="34" customFormat="1" x14ac:dyDescent="0.25">
      <c r="A2087" s="193" t="s">
        <v>57</v>
      </c>
      <c r="B2087" s="194"/>
      <c r="C2087" s="194"/>
      <c r="D2087" s="194"/>
      <c r="E2087" s="195"/>
      <c r="F2087" s="195"/>
      <c r="G2087" s="195"/>
      <c r="H2087" s="195"/>
      <c r="I2087" s="195"/>
      <c r="J2087" s="195"/>
      <c r="K2087" s="195"/>
      <c r="L2087" s="195"/>
      <c r="M2087" s="195"/>
      <c r="N2087" s="195"/>
      <c r="O2087" s="195"/>
      <c r="P2087" s="195"/>
      <c r="Q2087" s="195"/>
      <c r="R2087" s="195"/>
      <c r="S2087" s="195"/>
      <c r="T2087" s="195"/>
      <c r="U2087" s="195"/>
      <c r="V2087" s="196"/>
    </row>
    <row r="2088" spans="1:39" s="34" customFormat="1" x14ac:dyDescent="0.25">
      <c r="A2088" s="38"/>
      <c r="B2088" s="39"/>
      <c r="C2088" s="39"/>
      <c r="D2088" s="40"/>
      <c r="E2088" s="40"/>
      <c r="F2088" s="40"/>
      <c r="G2088" s="40"/>
      <c r="H2088" s="40"/>
      <c r="I2088" s="40"/>
      <c r="J2088" s="40"/>
      <c r="K2088" s="40"/>
      <c r="L2088" s="40"/>
      <c r="M2088" s="40"/>
      <c r="N2088" s="40"/>
      <c r="O2088" s="40"/>
      <c r="P2088" s="40"/>
      <c r="Q2088" s="40"/>
      <c r="R2088" s="40"/>
      <c r="S2088" s="40"/>
      <c r="T2088" s="27"/>
      <c r="U2088" s="27"/>
      <c r="V2088" s="28"/>
    </row>
    <row r="2089" spans="1:39" s="34" customFormat="1" x14ac:dyDescent="0.25">
      <c r="A2089" s="150" t="s">
        <v>58</v>
      </c>
      <c r="B2089" s="151"/>
      <c r="C2089" s="151"/>
      <c r="D2089" s="151"/>
      <c r="E2089" s="151"/>
      <c r="F2089" s="151"/>
      <c r="G2089" s="151"/>
      <c r="H2089" s="151"/>
      <c r="I2089" s="151"/>
      <c r="J2089" s="151"/>
      <c r="K2089" s="151"/>
      <c r="L2089" s="151"/>
      <c r="M2089" s="151"/>
      <c r="N2089" s="151"/>
      <c r="O2089" s="151"/>
      <c r="P2089" s="151"/>
      <c r="Q2089" s="151"/>
      <c r="R2089" s="151"/>
      <c r="S2089" s="151"/>
      <c r="T2089" s="151"/>
      <c r="U2089" s="151"/>
      <c r="V2089" s="197"/>
    </row>
    <row r="2090" spans="1:39" s="34" customFormat="1" x14ac:dyDescent="0.25">
      <c r="A2090" s="198" t="s">
        <v>59</v>
      </c>
      <c r="B2090" s="199"/>
      <c r="C2090" s="199" t="s">
        <v>60</v>
      </c>
      <c r="D2090" s="199"/>
      <c r="E2090" s="199"/>
      <c r="F2090" s="199"/>
      <c r="G2090" s="199"/>
      <c r="H2090" s="199"/>
      <c r="I2090" s="199"/>
      <c r="J2090" s="199"/>
      <c r="K2090" s="199"/>
      <c r="L2090" s="199"/>
      <c r="M2090" s="199"/>
      <c r="N2090" s="199"/>
      <c r="O2090" s="199"/>
      <c r="P2090" s="199"/>
      <c r="Q2090" s="199"/>
      <c r="R2090" s="199" t="s">
        <v>61</v>
      </c>
      <c r="S2090" s="199"/>
      <c r="T2090" s="200" t="s">
        <v>62</v>
      </c>
      <c r="U2090" s="200"/>
      <c r="V2090" s="201"/>
    </row>
    <row r="2091" spans="1:39" s="34" customFormat="1" ht="39" customHeight="1" x14ac:dyDescent="0.25">
      <c r="A2091" s="202">
        <v>12.1</v>
      </c>
      <c r="B2091" s="203"/>
      <c r="C2091" s="204" t="s">
        <v>129</v>
      </c>
      <c r="D2091" s="205"/>
      <c r="E2091" s="205"/>
      <c r="F2091" s="205"/>
      <c r="G2091" s="205"/>
      <c r="H2091" s="205"/>
      <c r="I2091" s="205"/>
      <c r="J2091" s="205"/>
      <c r="K2091" s="205"/>
      <c r="L2091" s="205"/>
      <c r="M2091" s="205"/>
      <c r="N2091" s="205"/>
      <c r="O2091" s="205"/>
      <c r="P2091" s="205"/>
      <c r="Q2091" s="205"/>
      <c r="R2091" s="205" t="s">
        <v>6</v>
      </c>
      <c r="S2091" s="205"/>
      <c r="T2091" s="206">
        <f>+'OFERTA ECONOMICA'!C130</f>
        <v>770</v>
      </c>
      <c r="U2091" s="206"/>
      <c r="V2091" s="207"/>
    </row>
    <row r="2092" spans="1:39" s="34" customFormat="1" x14ac:dyDescent="0.25">
      <c r="A2092" s="41"/>
      <c r="B2092" s="40"/>
      <c r="C2092" s="40"/>
      <c r="D2092" s="40"/>
      <c r="E2092" s="40"/>
      <c r="F2092" s="40"/>
      <c r="G2092" s="40"/>
      <c r="H2092" s="40"/>
      <c r="I2092" s="40"/>
      <c r="J2092" s="40"/>
      <c r="K2092" s="40"/>
      <c r="L2092" s="40"/>
      <c r="M2092" s="40"/>
      <c r="N2092" s="40"/>
      <c r="O2092" s="40"/>
      <c r="P2092" s="40"/>
      <c r="Q2092" s="40"/>
      <c r="R2092" s="40"/>
      <c r="S2092" s="40"/>
      <c r="T2092" s="27"/>
      <c r="U2092" s="27"/>
      <c r="V2092" s="28"/>
    </row>
    <row r="2093" spans="1:39" s="34" customFormat="1" x14ac:dyDescent="0.25">
      <c r="A2093" s="145" t="s">
        <v>64</v>
      </c>
      <c r="B2093" s="146"/>
      <c r="C2093" s="146"/>
      <c r="D2093" s="146"/>
      <c r="E2093" s="146"/>
      <c r="F2093" s="146"/>
      <c r="G2093" s="146"/>
      <c r="H2093" s="146"/>
      <c r="I2093" s="146"/>
      <c r="J2093" s="146"/>
      <c r="K2093" s="146"/>
      <c r="L2093" s="146"/>
      <c r="M2093" s="146"/>
      <c r="N2093" s="146"/>
      <c r="O2093" s="146"/>
      <c r="P2093" s="146"/>
      <c r="Q2093" s="146"/>
      <c r="R2093" s="146"/>
      <c r="S2093" s="146"/>
      <c r="T2093" s="146"/>
      <c r="U2093" s="146"/>
      <c r="V2093" s="147"/>
    </row>
    <row r="2094" spans="1:39" s="34" customFormat="1" x14ac:dyDescent="0.25">
      <c r="A2094" s="132" t="s">
        <v>60</v>
      </c>
      <c r="B2094" s="133"/>
      <c r="C2094" s="133"/>
      <c r="D2094" s="133"/>
      <c r="E2094" s="133"/>
      <c r="F2094" s="133"/>
      <c r="G2094" s="133"/>
      <c r="H2094" s="133" t="s">
        <v>65</v>
      </c>
      <c r="I2094" s="133"/>
      <c r="J2094" s="133"/>
      <c r="K2094" s="133" t="s">
        <v>66</v>
      </c>
      <c r="L2094" s="133"/>
      <c r="M2094" s="133"/>
      <c r="N2094" s="133"/>
      <c r="O2094" s="133" t="s">
        <v>67</v>
      </c>
      <c r="P2094" s="133"/>
      <c r="Q2094" s="133"/>
      <c r="R2094" s="133" t="s">
        <v>68</v>
      </c>
      <c r="S2094" s="133"/>
      <c r="T2094" s="134" t="s">
        <v>69</v>
      </c>
      <c r="U2094" s="134"/>
      <c r="V2094" s="135"/>
    </row>
    <row r="2095" spans="1:39" s="34" customFormat="1" x14ac:dyDescent="0.25">
      <c r="A2095" s="132" t="s">
        <v>148</v>
      </c>
      <c r="B2095" s="133"/>
      <c r="C2095" s="133"/>
      <c r="D2095" s="133"/>
      <c r="E2095" s="133"/>
      <c r="F2095" s="133"/>
      <c r="G2095" s="133"/>
      <c r="H2095" s="133"/>
      <c r="I2095" s="133"/>
      <c r="J2095" s="133"/>
      <c r="K2095" s="133"/>
      <c r="L2095" s="133"/>
      <c r="M2095" s="133"/>
      <c r="N2095" s="133"/>
      <c r="O2095" s="153">
        <v>5500</v>
      </c>
      <c r="P2095" s="153"/>
      <c r="Q2095" s="153"/>
      <c r="R2095" s="133" t="s">
        <v>149</v>
      </c>
      <c r="S2095" s="133"/>
      <c r="T2095" s="134">
        <f>+O2095*0.08</f>
        <v>440</v>
      </c>
      <c r="U2095" s="134"/>
      <c r="V2095" s="135"/>
    </row>
    <row r="2096" spans="1:39" s="34" customFormat="1" x14ac:dyDescent="0.25">
      <c r="A2096" s="132" t="s">
        <v>70</v>
      </c>
      <c r="B2096" s="133"/>
      <c r="C2096" s="133"/>
      <c r="D2096" s="133"/>
      <c r="E2096" s="133"/>
      <c r="F2096" s="133"/>
      <c r="G2096" s="133"/>
      <c r="H2096" s="133"/>
      <c r="I2096" s="133"/>
      <c r="J2096" s="133"/>
      <c r="K2096" s="133"/>
      <c r="L2096" s="133"/>
      <c r="M2096" s="133"/>
      <c r="N2096" s="133"/>
      <c r="O2096" s="153"/>
      <c r="P2096" s="153"/>
      <c r="Q2096" s="153"/>
      <c r="R2096" s="209">
        <v>0.03</v>
      </c>
      <c r="S2096" s="210"/>
      <c r="T2096" s="134">
        <f>+T2116*R2096</f>
        <v>58.322999999999986</v>
      </c>
      <c r="U2096" s="134"/>
      <c r="V2096" s="135"/>
    </row>
    <row r="2097" spans="1:22" s="34" customFormat="1" x14ac:dyDescent="0.25">
      <c r="A2097" s="132" t="s">
        <v>98</v>
      </c>
      <c r="B2097" s="133"/>
      <c r="C2097" s="133"/>
      <c r="D2097" s="133"/>
      <c r="E2097" s="133"/>
      <c r="F2097" s="133"/>
      <c r="G2097" s="133"/>
      <c r="H2097" s="133"/>
      <c r="I2097" s="133"/>
      <c r="J2097" s="133"/>
      <c r="K2097" s="133"/>
      <c r="L2097" s="133"/>
      <c r="M2097" s="133"/>
      <c r="N2097" s="133"/>
      <c r="O2097" s="153">
        <v>25000</v>
      </c>
      <c r="P2097" s="153"/>
      <c r="Q2097" s="153"/>
      <c r="R2097" s="133">
        <v>0.01</v>
      </c>
      <c r="S2097" s="133"/>
      <c r="T2097" s="134">
        <f>+R2097*O2097</f>
        <v>250</v>
      </c>
      <c r="U2097" s="134"/>
      <c r="V2097" s="135"/>
    </row>
    <row r="2098" spans="1:22" s="34" customFormat="1" x14ac:dyDescent="0.25">
      <c r="A2098" s="136" t="s">
        <v>71</v>
      </c>
      <c r="B2098" s="137"/>
      <c r="C2098" s="137"/>
      <c r="D2098" s="137"/>
      <c r="E2098" s="137"/>
      <c r="F2098" s="137"/>
      <c r="G2098" s="137"/>
      <c r="H2098" s="137"/>
      <c r="I2098" s="137"/>
      <c r="J2098" s="137"/>
      <c r="K2098" s="137"/>
      <c r="L2098" s="137"/>
      <c r="M2098" s="137"/>
      <c r="N2098" s="137"/>
      <c r="O2098" s="137"/>
      <c r="P2098" s="137"/>
      <c r="Q2098" s="137"/>
      <c r="R2098" s="137"/>
      <c r="S2098" s="137"/>
      <c r="T2098" s="134">
        <f>+SUM(T2095:V2097)</f>
        <v>748.32299999999998</v>
      </c>
      <c r="U2098" s="134"/>
      <c r="V2098" s="135"/>
    </row>
    <row r="2099" spans="1:22" s="34" customFormat="1" x14ac:dyDescent="0.25">
      <c r="A2099" s="19"/>
      <c r="B2099" s="20"/>
      <c r="C2099" s="20"/>
      <c r="D2099" s="20"/>
      <c r="E2099" s="20"/>
      <c r="F2099" s="20"/>
      <c r="G2099" s="20"/>
      <c r="H2099" s="20"/>
      <c r="I2099" s="20"/>
      <c r="J2099" s="20"/>
      <c r="K2099" s="20"/>
      <c r="L2099" s="20"/>
      <c r="M2099" s="20"/>
      <c r="N2099" s="20"/>
      <c r="O2099" s="20"/>
      <c r="P2099" s="20"/>
      <c r="Q2099" s="20"/>
      <c r="R2099" s="20"/>
      <c r="S2099" s="21"/>
      <c r="T2099" s="22"/>
      <c r="U2099" s="22"/>
      <c r="V2099" s="23"/>
    </row>
    <row r="2100" spans="1:22" s="34" customFormat="1" x14ac:dyDescent="0.25">
      <c r="A2100" s="145" t="s">
        <v>72</v>
      </c>
      <c r="B2100" s="146"/>
      <c r="C2100" s="146"/>
      <c r="D2100" s="146"/>
      <c r="E2100" s="146"/>
      <c r="F2100" s="146"/>
      <c r="G2100" s="146"/>
      <c r="H2100" s="146"/>
      <c r="I2100" s="146"/>
      <c r="J2100" s="146"/>
      <c r="K2100" s="146"/>
      <c r="L2100" s="146"/>
      <c r="M2100" s="146"/>
      <c r="N2100" s="146"/>
      <c r="O2100" s="146"/>
      <c r="P2100" s="146"/>
      <c r="Q2100" s="146"/>
      <c r="R2100" s="146"/>
      <c r="S2100" s="146"/>
      <c r="T2100" s="146"/>
      <c r="U2100" s="146"/>
      <c r="V2100" s="147"/>
    </row>
    <row r="2101" spans="1:22" s="34" customFormat="1" x14ac:dyDescent="0.25">
      <c r="A2101" s="132" t="s">
        <v>60</v>
      </c>
      <c r="B2101" s="133"/>
      <c r="C2101" s="133"/>
      <c r="D2101" s="133"/>
      <c r="E2101" s="133"/>
      <c r="F2101" s="133"/>
      <c r="G2101" s="133"/>
      <c r="H2101" s="133"/>
      <c r="I2101" s="133"/>
      <c r="J2101" s="133"/>
      <c r="K2101" s="133"/>
      <c r="L2101" s="133"/>
      <c r="M2101" s="133" t="s">
        <v>61</v>
      </c>
      <c r="N2101" s="133"/>
      <c r="O2101" s="133" t="s">
        <v>62</v>
      </c>
      <c r="P2101" s="133"/>
      <c r="Q2101" s="133" t="s">
        <v>73</v>
      </c>
      <c r="R2101" s="133"/>
      <c r="S2101" s="133"/>
      <c r="T2101" s="134" t="s">
        <v>74</v>
      </c>
      <c r="U2101" s="134"/>
      <c r="V2101" s="135"/>
    </row>
    <row r="2102" spans="1:22" s="34" customFormat="1" x14ac:dyDescent="0.25">
      <c r="A2102" s="132"/>
      <c r="B2102" s="133"/>
      <c r="C2102" s="133"/>
      <c r="D2102" s="133"/>
      <c r="E2102" s="133"/>
      <c r="F2102" s="133"/>
      <c r="G2102" s="133"/>
      <c r="H2102" s="133"/>
      <c r="I2102" s="133"/>
      <c r="J2102" s="133"/>
      <c r="K2102" s="133"/>
      <c r="L2102" s="133"/>
      <c r="M2102" s="133"/>
      <c r="N2102" s="133"/>
      <c r="O2102" s="133"/>
      <c r="P2102" s="133"/>
      <c r="Q2102" s="134"/>
      <c r="R2102" s="134"/>
      <c r="S2102" s="134"/>
      <c r="T2102" s="134"/>
      <c r="U2102" s="134"/>
      <c r="V2102" s="135"/>
    </row>
    <row r="2103" spans="1:22" s="34" customFormat="1" x14ac:dyDescent="0.25">
      <c r="A2103" s="132"/>
      <c r="B2103" s="133"/>
      <c r="C2103" s="133"/>
      <c r="D2103" s="133"/>
      <c r="E2103" s="133"/>
      <c r="F2103" s="133"/>
      <c r="G2103" s="133"/>
      <c r="H2103" s="133"/>
      <c r="I2103" s="133"/>
      <c r="J2103" s="133"/>
      <c r="K2103" s="133"/>
      <c r="L2103" s="133"/>
      <c r="M2103" s="133"/>
      <c r="N2103" s="133"/>
      <c r="O2103" s="133"/>
      <c r="P2103" s="133"/>
      <c r="Q2103" s="134"/>
      <c r="R2103" s="134"/>
      <c r="S2103" s="134"/>
      <c r="T2103" s="134"/>
      <c r="U2103" s="134"/>
      <c r="V2103" s="135"/>
    </row>
    <row r="2104" spans="1:22" s="34" customFormat="1" x14ac:dyDescent="0.25">
      <c r="A2104" s="132"/>
      <c r="B2104" s="133"/>
      <c r="C2104" s="133"/>
      <c r="D2104" s="133"/>
      <c r="E2104" s="133"/>
      <c r="F2104" s="133"/>
      <c r="G2104" s="133"/>
      <c r="H2104" s="133"/>
      <c r="I2104" s="133"/>
      <c r="J2104" s="133"/>
      <c r="K2104" s="133"/>
      <c r="L2104" s="133"/>
      <c r="M2104" s="133"/>
      <c r="N2104" s="133"/>
      <c r="O2104" s="133"/>
      <c r="P2104" s="133"/>
      <c r="Q2104" s="133"/>
      <c r="R2104" s="133"/>
      <c r="S2104" s="133"/>
      <c r="T2104" s="134"/>
      <c r="U2104" s="134"/>
      <c r="V2104" s="135"/>
    </row>
    <row r="2105" spans="1:22" s="34" customFormat="1" x14ac:dyDescent="0.25">
      <c r="A2105" s="136" t="s">
        <v>71</v>
      </c>
      <c r="B2105" s="137"/>
      <c r="C2105" s="137"/>
      <c r="D2105" s="137"/>
      <c r="E2105" s="137"/>
      <c r="F2105" s="137"/>
      <c r="G2105" s="137"/>
      <c r="H2105" s="137"/>
      <c r="I2105" s="137"/>
      <c r="J2105" s="137"/>
      <c r="K2105" s="137"/>
      <c r="L2105" s="137"/>
      <c r="M2105" s="137"/>
      <c r="N2105" s="137"/>
      <c r="O2105" s="137"/>
      <c r="P2105" s="137"/>
      <c r="Q2105" s="137"/>
      <c r="R2105" s="137"/>
      <c r="S2105" s="137"/>
      <c r="T2105" s="134">
        <f>+T2103+T2102</f>
        <v>0</v>
      </c>
      <c r="U2105" s="134"/>
      <c r="V2105" s="135"/>
    </row>
    <row r="2106" spans="1:22" s="34" customFormat="1" x14ac:dyDescent="0.25">
      <c r="A2106" s="19"/>
      <c r="B2106" s="20"/>
      <c r="C2106" s="20"/>
      <c r="D2106" s="20"/>
      <c r="E2106" s="20"/>
      <c r="F2106" s="20"/>
      <c r="G2106" s="20"/>
      <c r="H2106" s="20"/>
      <c r="I2106" s="20"/>
      <c r="J2106" s="20"/>
      <c r="K2106" s="20"/>
      <c r="L2106" s="20"/>
      <c r="M2106" s="20"/>
      <c r="N2106" s="20"/>
      <c r="O2106" s="20"/>
      <c r="P2106" s="20"/>
      <c r="Q2106" s="20"/>
      <c r="R2106" s="20"/>
      <c r="S2106" s="21"/>
      <c r="T2106" s="22"/>
      <c r="U2106" s="22"/>
      <c r="V2106" s="23"/>
    </row>
    <row r="2107" spans="1:22" s="34" customFormat="1" x14ac:dyDescent="0.25">
      <c r="A2107" s="145" t="s">
        <v>75</v>
      </c>
      <c r="B2107" s="146"/>
      <c r="C2107" s="146"/>
      <c r="D2107" s="146"/>
      <c r="E2107" s="146"/>
      <c r="F2107" s="146"/>
      <c r="G2107" s="146"/>
      <c r="H2107" s="146"/>
      <c r="I2107" s="146"/>
      <c r="J2107" s="146"/>
      <c r="K2107" s="146"/>
      <c r="L2107" s="146"/>
      <c r="M2107" s="146"/>
      <c r="N2107" s="146"/>
      <c r="O2107" s="146"/>
      <c r="P2107" s="146"/>
      <c r="Q2107" s="146"/>
      <c r="R2107" s="146"/>
      <c r="S2107" s="146"/>
      <c r="T2107" s="146"/>
      <c r="U2107" s="146"/>
      <c r="V2107" s="147"/>
    </row>
    <row r="2108" spans="1:22" s="34" customFormat="1" x14ac:dyDescent="0.25">
      <c r="A2108" s="132" t="s">
        <v>76</v>
      </c>
      <c r="B2108" s="133"/>
      <c r="C2108" s="133"/>
      <c r="D2108" s="133"/>
      <c r="E2108" s="133"/>
      <c r="F2108" s="133"/>
      <c r="G2108" s="133"/>
      <c r="H2108" s="133"/>
      <c r="I2108" s="133"/>
      <c r="J2108" s="133"/>
      <c r="K2108" s="133" t="s">
        <v>77</v>
      </c>
      <c r="L2108" s="133"/>
      <c r="M2108" s="133" t="s">
        <v>78</v>
      </c>
      <c r="N2108" s="133"/>
      <c r="O2108" s="133" t="s">
        <v>79</v>
      </c>
      <c r="P2108" s="133"/>
      <c r="Q2108" s="133"/>
      <c r="R2108" s="133" t="s">
        <v>80</v>
      </c>
      <c r="S2108" s="133"/>
      <c r="T2108" s="134" t="s">
        <v>69</v>
      </c>
      <c r="U2108" s="134"/>
      <c r="V2108" s="135"/>
    </row>
    <row r="2109" spans="1:22" s="34" customFormat="1" x14ac:dyDescent="0.25">
      <c r="A2109" s="132"/>
      <c r="B2109" s="133"/>
      <c r="C2109" s="133"/>
      <c r="D2109" s="133"/>
      <c r="E2109" s="133"/>
      <c r="F2109" s="133"/>
      <c r="G2109" s="133"/>
      <c r="H2109" s="133"/>
      <c r="I2109" s="133"/>
      <c r="J2109" s="133"/>
      <c r="K2109" s="133"/>
      <c r="L2109" s="133"/>
      <c r="M2109" s="133"/>
      <c r="N2109" s="133"/>
      <c r="O2109" s="133"/>
      <c r="P2109" s="133"/>
      <c r="Q2109" s="133"/>
      <c r="R2109" s="133"/>
      <c r="S2109" s="133"/>
      <c r="T2109" s="134"/>
      <c r="U2109" s="134"/>
      <c r="V2109" s="135"/>
    </row>
    <row r="2110" spans="1:22" s="34" customFormat="1" x14ac:dyDescent="0.25">
      <c r="A2110" s="132"/>
      <c r="B2110" s="133"/>
      <c r="C2110" s="133"/>
      <c r="D2110" s="133"/>
      <c r="E2110" s="133"/>
      <c r="F2110" s="133"/>
      <c r="G2110" s="133"/>
      <c r="H2110" s="133"/>
      <c r="I2110" s="133"/>
      <c r="J2110" s="133"/>
      <c r="K2110" s="133"/>
      <c r="L2110" s="133"/>
      <c r="M2110" s="133"/>
      <c r="N2110" s="133"/>
      <c r="O2110" s="133"/>
      <c r="P2110" s="133"/>
      <c r="Q2110" s="133"/>
      <c r="R2110" s="133"/>
      <c r="S2110" s="133"/>
      <c r="T2110" s="134"/>
      <c r="U2110" s="134"/>
      <c r="V2110" s="135"/>
    </row>
    <row r="2111" spans="1:22" s="34" customFormat="1" x14ac:dyDescent="0.25">
      <c r="A2111" s="132"/>
      <c r="B2111" s="133"/>
      <c r="C2111" s="133"/>
      <c r="D2111" s="133"/>
      <c r="E2111" s="133"/>
      <c r="F2111" s="133"/>
      <c r="G2111" s="133"/>
      <c r="H2111" s="133"/>
      <c r="I2111" s="133"/>
      <c r="J2111" s="133"/>
      <c r="K2111" s="133"/>
      <c r="L2111" s="133"/>
      <c r="M2111" s="133"/>
      <c r="N2111" s="133"/>
      <c r="O2111" s="133"/>
      <c r="P2111" s="133"/>
      <c r="Q2111" s="133"/>
      <c r="R2111" s="133"/>
      <c r="S2111" s="133"/>
      <c r="T2111" s="134"/>
      <c r="U2111" s="134"/>
      <c r="V2111" s="135"/>
    </row>
    <row r="2112" spans="1:22" s="34" customFormat="1" x14ac:dyDescent="0.25">
      <c r="A2112" s="136" t="s">
        <v>71</v>
      </c>
      <c r="B2112" s="137"/>
      <c r="C2112" s="137"/>
      <c r="D2112" s="137"/>
      <c r="E2112" s="137"/>
      <c r="F2112" s="137"/>
      <c r="G2112" s="137"/>
      <c r="H2112" s="137"/>
      <c r="I2112" s="137"/>
      <c r="J2112" s="137"/>
      <c r="K2112" s="137"/>
      <c r="L2112" s="137"/>
      <c r="M2112" s="137"/>
      <c r="N2112" s="137"/>
      <c r="O2112" s="137"/>
      <c r="P2112" s="137"/>
      <c r="Q2112" s="137"/>
      <c r="R2112" s="137"/>
      <c r="S2112" s="137"/>
      <c r="T2112" s="134"/>
      <c r="U2112" s="134"/>
      <c r="V2112" s="135"/>
    </row>
    <row r="2113" spans="1:22" s="34" customFormat="1" x14ac:dyDescent="0.25">
      <c r="A2113" s="19"/>
      <c r="B2113" s="20"/>
      <c r="C2113" s="20"/>
      <c r="D2113" s="20"/>
      <c r="E2113" s="20"/>
      <c r="F2113" s="20"/>
      <c r="G2113" s="20"/>
      <c r="H2113" s="20"/>
      <c r="I2113" s="20"/>
      <c r="J2113" s="20"/>
      <c r="K2113" s="20"/>
      <c r="L2113" s="20"/>
      <c r="M2113" s="20"/>
      <c r="N2113" s="20"/>
      <c r="O2113" s="20"/>
      <c r="P2113" s="20"/>
      <c r="Q2113" s="20"/>
      <c r="R2113" s="20"/>
      <c r="S2113" s="21"/>
      <c r="T2113" s="22"/>
      <c r="U2113" s="22"/>
      <c r="V2113" s="23"/>
    </row>
    <row r="2114" spans="1:22" s="34" customFormat="1" x14ac:dyDescent="0.25">
      <c r="A2114" s="145" t="s">
        <v>81</v>
      </c>
      <c r="B2114" s="146"/>
      <c r="C2114" s="146"/>
      <c r="D2114" s="146"/>
      <c r="E2114" s="146"/>
      <c r="F2114" s="146"/>
      <c r="G2114" s="146"/>
      <c r="H2114" s="146"/>
      <c r="I2114" s="146"/>
      <c r="J2114" s="146"/>
      <c r="K2114" s="146"/>
      <c r="L2114" s="146"/>
      <c r="M2114" s="146"/>
      <c r="N2114" s="146"/>
      <c r="O2114" s="146"/>
      <c r="P2114" s="146"/>
      <c r="Q2114" s="146"/>
      <c r="R2114" s="146"/>
      <c r="S2114" s="146"/>
      <c r="T2114" s="146"/>
      <c r="U2114" s="146"/>
      <c r="V2114" s="147"/>
    </row>
    <row r="2115" spans="1:22" s="34" customFormat="1" x14ac:dyDescent="0.25">
      <c r="A2115" s="132" t="s">
        <v>82</v>
      </c>
      <c r="B2115" s="133"/>
      <c r="C2115" s="133"/>
      <c r="D2115" s="133"/>
      <c r="E2115" s="133"/>
      <c r="F2115" s="133"/>
      <c r="G2115" s="133"/>
      <c r="H2115" s="133"/>
      <c r="I2115" s="133"/>
      <c r="J2115" s="133" t="s">
        <v>83</v>
      </c>
      <c r="K2115" s="133"/>
      <c r="L2115" s="133" t="s">
        <v>84</v>
      </c>
      <c r="M2115" s="133"/>
      <c r="N2115" s="133" t="s">
        <v>85</v>
      </c>
      <c r="O2115" s="133"/>
      <c r="P2115" s="133"/>
      <c r="Q2115" s="133" t="s">
        <v>68</v>
      </c>
      <c r="R2115" s="133"/>
      <c r="S2115" s="133"/>
      <c r="T2115" s="134" t="s">
        <v>69</v>
      </c>
      <c r="U2115" s="134"/>
      <c r="V2115" s="135"/>
    </row>
    <row r="2116" spans="1:22" s="34" customFormat="1" x14ac:dyDescent="0.25">
      <c r="A2116" s="132" t="s">
        <v>86</v>
      </c>
      <c r="B2116" s="133"/>
      <c r="C2116" s="133"/>
      <c r="D2116" s="133"/>
      <c r="E2116" s="133"/>
      <c r="F2116" s="133"/>
      <c r="G2116" s="133"/>
      <c r="H2116" s="133"/>
      <c r="I2116" s="133"/>
      <c r="J2116" s="148">
        <f>+J2009</f>
        <v>171314.64448972844</v>
      </c>
      <c r="K2116" s="133"/>
      <c r="L2116" s="149">
        <v>1.8157000000000001</v>
      </c>
      <c r="M2116" s="149"/>
      <c r="N2116" s="134">
        <f>+(L2116*J2116)/8</f>
        <v>38881.999999999993</v>
      </c>
      <c r="O2116" s="134"/>
      <c r="P2116" s="134"/>
      <c r="Q2116" s="133">
        <v>0.05</v>
      </c>
      <c r="R2116" s="133"/>
      <c r="S2116" s="133"/>
      <c r="T2116" s="134">
        <f>+Q2116*N2116</f>
        <v>1944.0999999999997</v>
      </c>
      <c r="U2116" s="134"/>
      <c r="V2116" s="135"/>
    </row>
    <row r="2117" spans="1:22" s="34" customFormat="1" x14ac:dyDescent="0.25">
      <c r="A2117" s="132"/>
      <c r="B2117" s="133"/>
      <c r="C2117" s="133"/>
      <c r="D2117" s="133"/>
      <c r="E2117" s="133"/>
      <c r="F2117" s="133"/>
      <c r="G2117" s="133"/>
      <c r="H2117" s="133"/>
      <c r="I2117" s="133"/>
      <c r="J2117" s="133"/>
      <c r="K2117" s="133"/>
      <c r="L2117" s="133"/>
      <c r="M2117" s="133"/>
      <c r="N2117" s="133"/>
      <c r="O2117" s="133"/>
      <c r="P2117" s="133"/>
      <c r="Q2117" s="133"/>
      <c r="R2117" s="133"/>
      <c r="S2117" s="133"/>
      <c r="T2117" s="134"/>
      <c r="U2117" s="134"/>
      <c r="V2117" s="135"/>
    </row>
    <row r="2118" spans="1:22" s="34" customFormat="1" x14ac:dyDescent="0.25">
      <c r="A2118" s="132"/>
      <c r="B2118" s="133"/>
      <c r="C2118" s="133"/>
      <c r="D2118" s="133"/>
      <c r="E2118" s="133"/>
      <c r="F2118" s="133"/>
      <c r="G2118" s="133"/>
      <c r="H2118" s="133"/>
      <c r="I2118" s="133"/>
      <c r="J2118" s="133"/>
      <c r="K2118" s="133"/>
      <c r="L2118" s="133"/>
      <c r="M2118" s="133"/>
      <c r="N2118" s="133"/>
      <c r="O2118" s="133"/>
      <c r="P2118" s="133"/>
      <c r="Q2118" s="133"/>
      <c r="R2118" s="133"/>
      <c r="S2118" s="133"/>
      <c r="T2118" s="134"/>
      <c r="U2118" s="134"/>
      <c r="V2118" s="135"/>
    </row>
    <row r="2119" spans="1:22" s="34" customFormat="1" x14ac:dyDescent="0.25">
      <c r="A2119" s="136" t="s">
        <v>71</v>
      </c>
      <c r="B2119" s="137"/>
      <c r="C2119" s="137"/>
      <c r="D2119" s="137"/>
      <c r="E2119" s="137"/>
      <c r="F2119" s="137"/>
      <c r="G2119" s="137"/>
      <c r="H2119" s="137"/>
      <c r="I2119" s="137"/>
      <c r="J2119" s="137"/>
      <c r="K2119" s="137"/>
      <c r="L2119" s="137"/>
      <c r="M2119" s="137"/>
      <c r="N2119" s="137"/>
      <c r="O2119" s="137"/>
      <c r="P2119" s="137"/>
      <c r="Q2119" s="137"/>
      <c r="R2119" s="137"/>
      <c r="S2119" s="137"/>
      <c r="T2119" s="134">
        <f>+T2116</f>
        <v>1944.0999999999997</v>
      </c>
      <c r="U2119" s="134"/>
      <c r="V2119" s="135"/>
    </row>
    <row r="2120" spans="1:22" s="43" customFormat="1" x14ac:dyDescent="0.2">
      <c r="A2120" s="136" t="s">
        <v>15</v>
      </c>
      <c r="B2120" s="137"/>
      <c r="C2120" s="137"/>
      <c r="D2120" s="137"/>
      <c r="E2120" s="137"/>
      <c r="F2120" s="137"/>
      <c r="G2120" s="137"/>
      <c r="H2120" s="137"/>
      <c r="I2120" s="137"/>
      <c r="J2120" s="137"/>
      <c r="K2120" s="137"/>
      <c r="L2120" s="137"/>
      <c r="M2120" s="137"/>
      <c r="N2120" s="137"/>
      <c r="O2120" s="137"/>
      <c r="P2120" s="137"/>
      <c r="Q2120" s="137"/>
      <c r="R2120" s="137"/>
      <c r="S2120" s="137"/>
      <c r="T2120" s="134">
        <f>ROUND(T2119+T2112+T2105+T2098,0)</f>
        <v>2692</v>
      </c>
      <c r="U2120" s="134"/>
      <c r="V2120" s="135"/>
    </row>
    <row r="2121" spans="1:22" s="43" customFormat="1" x14ac:dyDescent="0.2">
      <c r="A2121" s="44" t="s">
        <v>87</v>
      </c>
      <c r="B2121" s="45">
        <f>+'[1]CARGA PRESTACIONAL'!$E$40</f>
        <v>0.29949999999999999</v>
      </c>
      <c r="C2121" s="46"/>
      <c r="D2121" s="47"/>
      <c r="E2121" s="48"/>
      <c r="F2121" s="46"/>
      <c r="G2121" s="46"/>
      <c r="H2121" s="46"/>
      <c r="I2121" s="46"/>
      <c r="J2121" s="46"/>
      <c r="K2121" s="46"/>
      <c r="L2121" s="46"/>
      <c r="M2121" s="47"/>
      <c r="N2121" s="18"/>
      <c r="O2121" s="18"/>
      <c r="P2121" s="18"/>
      <c r="Q2121" s="18"/>
      <c r="R2121" s="18"/>
      <c r="S2121" s="18" t="s">
        <v>19</v>
      </c>
      <c r="T2121" s="134">
        <f>+T2120*B2121</f>
        <v>806.25400000000002</v>
      </c>
      <c r="U2121" s="134"/>
      <c r="V2121" s="135"/>
    </row>
    <row r="2122" spans="1:22" s="43" customFormat="1" x14ac:dyDescent="0.2">
      <c r="A2122" s="138" t="s">
        <v>88</v>
      </c>
      <c r="B2122" s="139"/>
      <c r="C2122" s="139"/>
      <c r="D2122" s="139"/>
      <c r="E2122" s="139"/>
      <c r="F2122" s="139"/>
      <c r="G2122" s="139"/>
      <c r="H2122" s="139"/>
      <c r="I2122" s="139"/>
      <c r="J2122" s="139"/>
      <c r="K2122" s="139"/>
      <c r="L2122" s="139"/>
      <c r="M2122" s="139"/>
      <c r="N2122" s="139"/>
      <c r="O2122" s="139"/>
      <c r="P2122" s="139"/>
      <c r="Q2122" s="139"/>
      <c r="R2122" s="139"/>
      <c r="S2122" s="139"/>
      <c r="T2122" s="140">
        <f>+T2121+T2120</f>
        <v>3498.2539999999999</v>
      </c>
      <c r="U2122" s="140"/>
      <c r="V2122" s="141"/>
    </row>
    <row r="2123" spans="1:22" s="43" customFormat="1" x14ac:dyDescent="0.2">
      <c r="A2123" s="138" t="s">
        <v>89</v>
      </c>
      <c r="B2123" s="139"/>
      <c r="C2123" s="139"/>
      <c r="D2123" s="139"/>
      <c r="E2123" s="139"/>
      <c r="F2123" s="139"/>
      <c r="G2123" s="139"/>
      <c r="H2123" s="139"/>
      <c r="I2123" s="139"/>
      <c r="J2123" s="139"/>
      <c r="K2123" s="139"/>
      <c r="L2123" s="139"/>
      <c r="M2123" s="139"/>
      <c r="N2123" s="139"/>
      <c r="O2123" s="139"/>
      <c r="P2123" s="139"/>
      <c r="Q2123" s="139"/>
      <c r="R2123" s="139"/>
      <c r="S2123" s="139"/>
      <c r="T2123" s="140">
        <f>ROUND(T2122*T2091,0)</f>
        <v>2693656</v>
      </c>
      <c r="U2123" s="140"/>
      <c r="V2123" s="141"/>
    </row>
    <row r="2124" spans="1:22" s="43" customFormat="1" x14ac:dyDescent="0.2">
      <c r="A2124" s="49"/>
      <c r="B2124" s="29"/>
      <c r="C2124" s="29"/>
      <c r="D2124" s="29"/>
      <c r="E2124" s="29"/>
      <c r="F2124" s="29"/>
      <c r="G2124" s="29"/>
      <c r="H2124" s="29"/>
      <c r="I2124" s="29"/>
      <c r="J2124" s="29"/>
      <c r="K2124" s="29"/>
      <c r="L2124" s="29"/>
      <c r="M2124" s="29"/>
      <c r="N2124" s="29"/>
      <c r="O2124" s="29"/>
      <c r="P2124" s="29"/>
      <c r="Q2124" s="29"/>
      <c r="R2124" s="29"/>
      <c r="S2124" s="29"/>
      <c r="T2124" s="50"/>
      <c r="U2124" s="50"/>
      <c r="V2124" s="51"/>
    </row>
    <row r="2125" spans="1:22" s="34" customFormat="1" ht="43.5" customHeight="1" x14ac:dyDescent="0.25">
      <c r="A2125" s="142" t="s">
        <v>121</v>
      </c>
      <c r="B2125" s="143"/>
      <c r="C2125" s="143"/>
      <c r="D2125" s="143"/>
      <c r="E2125" s="143"/>
      <c r="F2125" s="143"/>
      <c r="G2125" s="143"/>
      <c r="H2125" s="143"/>
      <c r="I2125" s="143"/>
      <c r="J2125" s="143"/>
      <c r="K2125" s="143"/>
      <c r="L2125" s="143"/>
      <c r="M2125" s="143"/>
      <c r="N2125" s="143"/>
      <c r="O2125" s="143"/>
      <c r="P2125" s="143"/>
      <c r="Q2125" s="143"/>
      <c r="R2125" s="143"/>
      <c r="S2125" s="143"/>
      <c r="T2125" s="143"/>
      <c r="U2125" s="143"/>
      <c r="V2125" s="144"/>
    </row>
    <row r="2126" spans="1:22" s="34" customFormat="1" x14ac:dyDescent="0.25">
      <c r="A2126" s="24"/>
      <c r="B2126" s="25"/>
      <c r="C2126" s="25"/>
      <c r="D2126" s="25"/>
      <c r="E2126" s="25"/>
      <c r="F2126" s="25"/>
      <c r="G2126" s="25"/>
      <c r="H2126" s="25"/>
      <c r="I2126" s="25"/>
      <c r="J2126" s="25"/>
      <c r="K2126" s="25"/>
      <c r="L2126" s="25"/>
      <c r="M2126" s="25"/>
      <c r="N2126" s="25"/>
      <c r="O2126" s="25"/>
      <c r="P2126" s="25"/>
      <c r="Q2126" s="25"/>
      <c r="R2126" s="25"/>
      <c r="S2126" s="26"/>
      <c r="T2126" s="27"/>
      <c r="U2126" s="27"/>
      <c r="V2126" s="28"/>
    </row>
    <row r="2127" spans="1:22" s="34" customFormat="1" ht="46.5" customHeight="1" x14ac:dyDescent="0.25">
      <c r="A2127" s="24"/>
      <c r="B2127" s="25"/>
      <c r="C2127" s="25"/>
      <c r="D2127" s="29"/>
      <c r="E2127" s="30" t="s">
        <v>90</v>
      </c>
      <c r="F2127" s="54"/>
      <c r="G2127" s="54"/>
      <c r="H2127" s="54"/>
      <c r="I2127" s="54"/>
      <c r="J2127" s="54"/>
      <c r="K2127" s="54"/>
      <c r="L2127" s="54"/>
      <c r="M2127" s="55"/>
      <c r="N2127" s="25"/>
      <c r="O2127" s="25"/>
      <c r="P2127" s="25"/>
      <c r="Q2127" s="25"/>
      <c r="R2127" s="25"/>
      <c r="S2127" s="26"/>
      <c r="T2127" s="27"/>
      <c r="U2127" s="27"/>
      <c r="V2127" s="28"/>
    </row>
    <row r="2128" spans="1:22" s="34" customFormat="1" x14ac:dyDescent="0.25">
      <c r="A2128" s="24"/>
      <c r="B2128" s="25"/>
      <c r="C2128" s="25"/>
      <c r="D2128" s="25"/>
      <c r="E2128" s="131" t="s">
        <v>105</v>
      </c>
      <c r="F2128" s="131"/>
      <c r="G2128" s="131"/>
      <c r="H2128" s="131"/>
      <c r="I2128" s="131"/>
      <c r="J2128" s="131"/>
      <c r="K2128" s="131"/>
      <c r="L2128" s="131"/>
      <c r="M2128" s="131"/>
      <c r="N2128" s="57"/>
      <c r="O2128" s="57"/>
      <c r="P2128" s="25"/>
      <c r="Q2128" s="25"/>
      <c r="R2128" s="25"/>
      <c r="S2128" s="26"/>
      <c r="T2128" s="27"/>
      <c r="U2128" s="27"/>
      <c r="V2128" s="28"/>
    </row>
    <row r="2129" spans="1:39" s="34" customFormat="1" x14ac:dyDescent="0.25">
      <c r="A2129" s="24"/>
      <c r="B2129" s="25"/>
      <c r="C2129" s="25"/>
      <c r="D2129" s="25"/>
      <c r="E2129" s="131"/>
      <c r="F2129" s="131"/>
      <c r="G2129" s="131"/>
      <c r="H2129" s="131"/>
      <c r="I2129" s="131"/>
      <c r="J2129" s="131"/>
      <c r="K2129" s="131"/>
      <c r="L2129" s="131"/>
      <c r="M2129" s="131"/>
      <c r="N2129" s="57"/>
      <c r="O2129" s="57"/>
      <c r="P2129" s="25"/>
      <c r="Q2129" s="25"/>
      <c r="R2129" s="25"/>
      <c r="S2129" s="26"/>
      <c r="T2129" s="27"/>
      <c r="U2129" s="27"/>
      <c r="V2129" s="28"/>
    </row>
    <row r="2130" spans="1:39" s="34" customFormat="1" ht="14.25" thickBot="1" x14ac:dyDescent="0.3">
      <c r="A2130" s="58"/>
      <c r="B2130" s="59"/>
      <c r="C2130" s="59"/>
      <c r="D2130" s="59"/>
      <c r="E2130" s="59"/>
      <c r="F2130" s="60"/>
      <c r="G2130" s="60"/>
      <c r="H2130" s="60"/>
      <c r="I2130" s="60"/>
      <c r="J2130" s="60"/>
      <c r="K2130" s="60"/>
      <c r="L2130" s="59"/>
      <c r="M2130" s="59"/>
      <c r="N2130" s="59"/>
      <c r="O2130" s="59"/>
      <c r="P2130" s="59"/>
      <c r="Q2130" s="59"/>
      <c r="R2130" s="59"/>
      <c r="S2130" s="59"/>
      <c r="T2130" s="61"/>
      <c r="U2130" s="61"/>
      <c r="V2130" s="62"/>
    </row>
    <row r="2131" spans="1:39" ht="14.25" thickBot="1" x14ac:dyDescent="0.3"/>
    <row r="2132" spans="1:39" s="32" customFormat="1" ht="30" customHeight="1" x14ac:dyDescent="0.25">
      <c r="A2132" s="154"/>
      <c r="B2132" s="155"/>
      <c r="C2132" s="155"/>
      <c r="D2132" s="156"/>
      <c r="E2132" s="163" t="s">
        <v>92</v>
      </c>
      <c r="F2132" s="164"/>
      <c r="G2132" s="164"/>
      <c r="H2132" s="164"/>
      <c r="I2132" s="164"/>
      <c r="J2132" s="164"/>
      <c r="K2132" s="164"/>
      <c r="L2132" s="164"/>
      <c r="M2132" s="164"/>
      <c r="N2132" s="164"/>
      <c r="O2132" s="164"/>
      <c r="P2132" s="164"/>
      <c r="Q2132" s="164"/>
      <c r="R2132" s="164"/>
      <c r="S2132" s="165"/>
      <c r="T2132" s="169" t="s">
        <v>47</v>
      </c>
      <c r="U2132" s="170"/>
      <c r="V2132" s="171"/>
    </row>
    <row r="2133" spans="1:39" s="32" customFormat="1" ht="30" customHeight="1" thickBot="1" x14ac:dyDescent="0.3">
      <c r="A2133" s="157"/>
      <c r="B2133" s="158"/>
      <c r="C2133" s="158"/>
      <c r="D2133" s="159"/>
      <c r="E2133" s="166"/>
      <c r="F2133" s="167"/>
      <c r="G2133" s="167"/>
      <c r="H2133" s="167"/>
      <c r="I2133" s="167"/>
      <c r="J2133" s="167"/>
      <c r="K2133" s="167"/>
      <c r="L2133" s="167"/>
      <c r="M2133" s="167"/>
      <c r="N2133" s="167"/>
      <c r="O2133" s="167"/>
      <c r="P2133" s="167"/>
      <c r="Q2133" s="167"/>
      <c r="R2133" s="167"/>
      <c r="S2133" s="168"/>
      <c r="T2133" s="172"/>
      <c r="U2133" s="173"/>
      <c r="V2133" s="174"/>
    </row>
    <row r="2134" spans="1:39" s="32" customFormat="1" ht="5.0999999999999996" customHeight="1" thickBot="1" x14ac:dyDescent="0.25">
      <c r="A2134" s="157"/>
      <c r="B2134" s="158"/>
      <c r="C2134" s="158"/>
      <c r="D2134" s="159"/>
      <c r="E2134" s="175"/>
      <c r="F2134" s="176"/>
      <c r="G2134" s="176"/>
      <c r="H2134" s="176"/>
      <c r="I2134" s="176"/>
      <c r="J2134" s="176"/>
      <c r="K2134" s="176"/>
      <c r="L2134" s="176"/>
      <c r="M2134" s="176"/>
      <c r="N2134" s="176"/>
      <c r="O2134" s="176"/>
      <c r="P2134" s="176"/>
      <c r="Q2134" s="176"/>
      <c r="R2134" s="176"/>
      <c r="S2134" s="176"/>
      <c r="T2134" s="176"/>
      <c r="U2134" s="176"/>
      <c r="V2134" s="177"/>
    </row>
    <row r="2135" spans="1:39" s="32" customFormat="1" ht="24.95" customHeight="1" thickBot="1" x14ac:dyDescent="0.3">
      <c r="A2135" s="157"/>
      <c r="B2135" s="158"/>
      <c r="C2135" s="158"/>
      <c r="D2135" s="159"/>
      <c r="E2135" s="178" t="s">
        <v>48</v>
      </c>
      <c r="F2135" s="179"/>
      <c r="G2135" s="179"/>
      <c r="H2135" s="179"/>
      <c r="I2135" s="179"/>
      <c r="J2135" s="179"/>
      <c r="K2135" s="179"/>
      <c r="L2135" s="179"/>
      <c r="M2135" s="179"/>
      <c r="N2135" s="179"/>
      <c r="O2135" s="179"/>
      <c r="P2135" s="179"/>
      <c r="Q2135" s="179"/>
      <c r="R2135" s="179"/>
      <c r="S2135" s="179"/>
      <c r="T2135" s="179"/>
      <c r="U2135" s="179"/>
      <c r="V2135" s="180"/>
    </row>
    <row r="2136" spans="1:39" s="32" customFormat="1" ht="5.0999999999999996" customHeight="1" thickBot="1" x14ac:dyDescent="0.3">
      <c r="A2136" s="160"/>
      <c r="B2136" s="161"/>
      <c r="C2136" s="161"/>
      <c r="D2136" s="162"/>
      <c r="E2136" s="181"/>
      <c r="F2136" s="182"/>
      <c r="G2136" s="182"/>
      <c r="H2136" s="182"/>
      <c r="I2136" s="182"/>
      <c r="J2136" s="182"/>
      <c r="K2136" s="182"/>
      <c r="L2136" s="182"/>
      <c r="M2136" s="182"/>
      <c r="N2136" s="182"/>
      <c r="O2136" s="182"/>
      <c r="P2136" s="182"/>
      <c r="Q2136" s="182"/>
      <c r="R2136" s="182"/>
      <c r="S2136" s="182"/>
      <c r="T2136" s="182"/>
      <c r="U2136" s="182"/>
      <c r="V2136" s="183"/>
    </row>
    <row r="2137" spans="1:39" s="34" customFormat="1" x14ac:dyDescent="0.25">
      <c r="A2137" s="211" t="s">
        <v>49</v>
      </c>
      <c r="B2137" s="212"/>
      <c r="C2137" s="212"/>
      <c r="D2137" s="212"/>
      <c r="E2137" s="212"/>
      <c r="F2137" s="212"/>
      <c r="G2137" s="212"/>
      <c r="H2137" s="212"/>
      <c r="I2137" s="212"/>
      <c r="J2137" s="212"/>
      <c r="K2137" s="212"/>
      <c r="L2137" s="212"/>
      <c r="M2137" s="212"/>
      <c r="N2137" s="212"/>
      <c r="O2137" s="212"/>
      <c r="P2137" s="212"/>
      <c r="Q2137" s="212"/>
      <c r="R2137" s="212"/>
      <c r="S2137" s="212"/>
      <c r="T2137" s="212"/>
      <c r="U2137" s="212"/>
      <c r="V2137" s="213"/>
      <c r="AE2137" s="35"/>
      <c r="AF2137" s="35"/>
      <c r="AG2137" s="35"/>
      <c r="AH2137" s="35"/>
      <c r="AI2137" s="35"/>
      <c r="AJ2137" s="35"/>
      <c r="AK2137" s="35"/>
      <c r="AL2137" s="35"/>
      <c r="AM2137" s="35"/>
    </row>
    <row r="2138" spans="1:39" s="34" customFormat="1" x14ac:dyDescent="0.25">
      <c r="A2138" s="184" t="s">
        <v>50</v>
      </c>
      <c r="B2138" s="185"/>
      <c r="C2138" s="185"/>
      <c r="D2138" s="185"/>
      <c r="E2138" s="36" t="s">
        <v>51</v>
      </c>
      <c r="F2138" s="37"/>
      <c r="G2138" s="37"/>
      <c r="H2138" s="37"/>
      <c r="I2138" s="37"/>
      <c r="J2138" s="186" t="s">
        <v>52</v>
      </c>
      <c r="K2138" s="186"/>
      <c r="L2138" s="186"/>
      <c r="M2138" s="186"/>
      <c r="N2138" s="186"/>
      <c r="O2138" s="186"/>
      <c r="P2138" s="186" t="s">
        <v>53</v>
      </c>
      <c r="Q2138" s="186"/>
      <c r="R2138" s="186"/>
      <c r="S2138" s="186"/>
      <c r="T2138" s="186"/>
      <c r="U2138" s="186"/>
      <c r="V2138" s="187"/>
      <c r="AE2138" s="35"/>
      <c r="AF2138" s="35"/>
      <c r="AG2138" s="35"/>
      <c r="AH2138" s="35"/>
      <c r="AI2138" s="35"/>
      <c r="AJ2138" s="35"/>
      <c r="AK2138" s="35"/>
      <c r="AL2138" s="35"/>
      <c r="AM2138" s="35"/>
    </row>
    <row r="2139" spans="1:39" s="34" customFormat="1" ht="30.75" customHeight="1" x14ac:dyDescent="0.25">
      <c r="A2139" s="188" t="s">
        <v>54</v>
      </c>
      <c r="B2139" s="189"/>
      <c r="C2139" s="189"/>
      <c r="D2139" s="190"/>
      <c r="E2139" s="191" t="s">
        <v>24</v>
      </c>
      <c r="F2139" s="191"/>
      <c r="G2139" s="191"/>
      <c r="H2139" s="191"/>
      <c r="I2139" s="191"/>
      <c r="J2139" s="191"/>
      <c r="K2139" s="191"/>
      <c r="L2139" s="191"/>
      <c r="M2139" s="191"/>
      <c r="N2139" s="191"/>
      <c r="O2139" s="191"/>
      <c r="P2139" s="191"/>
      <c r="Q2139" s="191"/>
      <c r="R2139" s="191"/>
      <c r="S2139" s="191"/>
      <c r="T2139" s="191"/>
      <c r="U2139" s="191"/>
      <c r="V2139" s="192"/>
    </row>
    <row r="2140" spans="1:39" s="34" customFormat="1" x14ac:dyDescent="0.25">
      <c r="A2140" s="193" t="s">
        <v>55</v>
      </c>
      <c r="B2140" s="194"/>
      <c r="C2140" s="194"/>
      <c r="D2140" s="194"/>
      <c r="E2140" s="195"/>
      <c r="F2140" s="195"/>
      <c r="G2140" s="195"/>
      <c r="H2140" s="195"/>
      <c r="I2140" s="195"/>
      <c r="J2140" s="195"/>
      <c r="K2140" s="195"/>
      <c r="L2140" s="195"/>
      <c r="M2140" s="195"/>
      <c r="N2140" s="195"/>
      <c r="O2140" s="195"/>
      <c r="P2140" s="195"/>
      <c r="Q2140" s="195"/>
      <c r="R2140" s="195"/>
      <c r="S2140" s="195"/>
      <c r="T2140" s="195"/>
      <c r="U2140" s="195"/>
      <c r="V2140" s="196"/>
    </row>
    <row r="2141" spans="1:39" s="34" customFormat="1" x14ac:dyDescent="0.25">
      <c r="A2141" s="193" t="s">
        <v>56</v>
      </c>
      <c r="B2141" s="194"/>
      <c r="C2141" s="194"/>
      <c r="D2141" s="194"/>
      <c r="E2141" s="195"/>
      <c r="F2141" s="195"/>
      <c r="G2141" s="195"/>
      <c r="H2141" s="195"/>
      <c r="I2141" s="195"/>
      <c r="J2141" s="195"/>
      <c r="K2141" s="195"/>
      <c r="L2141" s="195"/>
      <c r="M2141" s="195"/>
      <c r="N2141" s="195"/>
      <c r="O2141" s="195"/>
      <c r="P2141" s="195"/>
      <c r="Q2141" s="195"/>
      <c r="R2141" s="195"/>
      <c r="S2141" s="195"/>
      <c r="T2141" s="195"/>
      <c r="U2141" s="195"/>
      <c r="V2141" s="196"/>
    </row>
    <row r="2142" spans="1:39" s="34" customFormat="1" x14ac:dyDescent="0.25">
      <c r="A2142" s="193" t="s">
        <v>57</v>
      </c>
      <c r="B2142" s="194"/>
      <c r="C2142" s="194"/>
      <c r="D2142" s="194"/>
      <c r="E2142" s="195"/>
      <c r="F2142" s="195"/>
      <c r="G2142" s="195"/>
      <c r="H2142" s="195"/>
      <c r="I2142" s="195"/>
      <c r="J2142" s="195"/>
      <c r="K2142" s="195"/>
      <c r="L2142" s="195"/>
      <c r="M2142" s="195"/>
      <c r="N2142" s="195"/>
      <c r="O2142" s="195"/>
      <c r="P2142" s="195"/>
      <c r="Q2142" s="195"/>
      <c r="R2142" s="195"/>
      <c r="S2142" s="195"/>
      <c r="T2142" s="195"/>
      <c r="U2142" s="195"/>
      <c r="V2142" s="196"/>
    </row>
    <row r="2143" spans="1:39" s="34" customFormat="1" x14ac:dyDescent="0.25">
      <c r="A2143" s="38"/>
      <c r="B2143" s="39"/>
      <c r="C2143" s="39"/>
      <c r="D2143" s="40"/>
      <c r="E2143" s="40"/>
      <c r="F2143" s="40"/>
      <c r="G2143" s="40"/>
      <c r="H2143" s="40"/>
      <c r="I2143" s="40"/>
      <c r="J2143" s="40"/>
      <c r="K2143" s="40"/>
      <c r="L2143" s="40"/>
      <c r="M2143" s="40"/>
      <c r="N2143" s="40"/>
      <c r="O2143" s="40"/>
      <c r="P2143" s="40"/>
      <c r="Q2143" s="40"/>
      <c r="R2143" s="40"/>
      <c r="S2143" s="40"/>
      <c r="T2143" s="27"/>
      <c r="U2143" s="27"/>
      <c r="V2143" s="28"/>
    </row>
    <row r="2144" spans="1:39" s="34" customFormat="1" x14ac:dyDescent="0.25">
      <c r="A2144" s="150" t="s">
        <v>58</v>
      </c>
      <c r="B2144" s="151"/>
      <c r="C2144" s="151"/>
      <c r="D2144" s="151"/>
      <c r="E2144" s="151"/>
      <c r="F2144" s="151"/>
      <c r="G2144" s="151"/>
      <c r="H2144" s="151"/>
      <c r="I2144" s="151"/>
      <c r="J2144" s="151"/>
      <c r="K2144" s="151"/>
      <c r="L2144" s="151"/>
      <c r="M2144" s="151"/>
      <c r="N2144" s="151"/>
      <c r="O2144" s="151"/>
      <c r="P2144" s="151"/>
      <c r="Q2144" s="151"/>
      <c r="R2144" s="151"/>
      <c r="S2144" s="151"/>
      <c r="T2144" s="151"/>
      <c r="U2144" s="151"/>
      <c r="V2144" s="197"/>
    </row>
    <row r="2145" spans="1:22" s="34" customFormat="1" x14ac:dyDescent="0.25">
      <c r="A2145" s="198" t="s">
        <v>59</v>
      </c>
      <c r="B2145" s="199"/>
      <c r="C2145" s="199" t="s">
        <v>60</v>
      </c>
      <c r="D2145" s="199"/>
      <c r="E2145" s="199"/>
      <c r="F2145" s="199"/>
      <c r="G2145" s="199"/>
      <c r="H2145" s="199"/>
      <c r="I2145" s="199"/>
      <c r="J2145" s="199"/>
      <c r="K2145" s="199"/>
      <c r="L2145" s="199"/>
      <c r="M2145" s="199"/>
      <c r="N2145" s="199"/>
      <c r="O2145" s="199"/>
      <c r="P2145" s="199"/>
      <c r="Q2145" s="199"/>
      <c r="R2145" s="199" t="s">
        <v>61</v>
      </c>
      <c r="S2145" s="199"/>
      <c r="T2145" s="200" t="s">
        <v>62</v>
      </c>
      <c r="U2145" s="200"/>
      <c r="V2145" s="201"/>
    </row>
    <row r="2146" spans="1:22" s="34" customFormat="1" ht="39" customHeight="1" x14ac:dyDescent="0.25">
      <c r="A2146" s="202">
        <v>13.1</v>
      </c>
      <c r="B2146" s="203"/>
      <c r="C2146" s="204" t="s">
        <v>274</v>
      </c>
      <c r="D2146" s="205"/>
      <c r="E2146" s="205"/>
      <c r="F2146" s="205"/>
      <c r="G2146" s="205"/>
      <c r="H2146" s="205"/>
      <c r="I2146" s="205"/>
      <c r="J2146" s="205"/>
      <c r="K2146" s="205"/>
      <c r="L2146" s="205"/>
      <c r="M2146" s="205"/>
      <c r="N2146" s="205"/>
      <c r="O2146" s="205"/>
      <c r="P2146" s="205"/>
      <c r="Q2146" s="205"/>
      <c r="R2146" s="205" t="s">
        <v>6</v>
      </c>
      <c r="S2146" s="205"/>
      <c r="T2146" s="206">
        <f>+'OFERTA ECONOMICA'!C132</f>
        <v>21</v>
      </c>
      <c r="U2146" s="206"/>
      <c r="V2146" s="207"/>
    </row>
    <row r="2147" spans="1:22" s="34" customFormat="1" x14ac:dyDescent="0.25">
      <c r="A2147" s="41"/>
      <c r="B2147" s="40"/>
      <c r="C2147" s="40"/>
      <c r="D2147" s="40"/>
      <c r="E2147" s="40"/>
      <c r="F2147" s="40"/>
      <c r="G2147" s="40"/>
      <c r="H2147" s="40"/>
      <c r="I2147" s="40"/>
      <c r="J2147" s="40"/>
      <c r="K2147" s="40"/>
      <c r="L2147" s="40"/>
      <c r="M2147" s="40"/>
      <c r="N2147" s="40"/>
      <c r="O2147" s="40"/>
      <c r="P2147" s="40"/>
      <c r="Q2147" s="40"/>
      <c r="R2147" s="40"/>
      <c r="S2147" s="40"/>
      <c r="T2147" s="27"/>
      <c r="U2147" s="27"/>
      <c r="V2147" s="28"/>
    </row>
    <row r="2148" spans="1:22" s="34" customFormat="1" x14ac:dyDescent="0.25">
      <c r="A2148" s="145" t="s">
        <v>64</v>
      </c>
      <c r="B2148" s="146"/>
      <c r="C2148" s="146"/>
      <c r="D2148" s="146"/>
      <c r="E2148" s="146"/>
      <c r="F2148" s="146"/>
      <c r="G2148" s="146"/>
      <c r="H2148" s="146"/>
      <c r="I2148" s="146"/>
      <c r="J2148" s="146"/>
      <c r="K2148" s="146"/>
      <c r="L2148" s="146"/>
      <c r="M2148" s="146"/>
      <c r="N2148" s="146"/>
      <c r="O2148" s="146"/>
      <c r="P2148" s="146"/>
      <c r="Q2148" s="146"/>
      <c r="R2148" s="146"/>
      <c r="S2148" s="146"/>
      <c r="T2148" s="146"/>
      <c r="U2148" s="146"/>
      <c r="V2148" s="147"/>
    </row>
    <row r="2149" spans="1:22" s="34" customFormat="1" x14ac:dyDescent="0.25">
      <c r="A2149" s="132" t="s">
        <v>60</v>
      </c>
      <c r="B2149" s="133"/>
      <c r="C2149" s="133"/>
      <c r="D2149" s="133"/>
      <c r="E2149" s="133"/>
      <c r="F2149" s="133"/>
      <c r="G2149" s="133"/>
      <c r="H2149" s="133" t="s">
        <v>65</v>
      </c>
      <c r="I2149" s="133"/>
      <c r="J2149" s="133"/>
      <c r="K2149" s="133" t="s">
        <v>66</v>
      </c>
      <c r="L2149" s="133"/>
      <c r="M2149" s="133"/>
      <c r="N2149" s="133"/>
      <c r="O2149" s="133" t="s">
        <v>67</v>
      </c>
      <c r="P2149" s="133"/>
      <c r="Q2149" s="133"/>
      <c r="R2149" s="133" t="s">
        <v>68</v>
      </c>
      <c r="S2149" s="133"/>
      <c r="T2149" s="134" t="s">
        <v>69</v>
      </c>
      <c r="U2149" s="134"/>
      <c r="V2149" s="135"/>
    </row>
    <row r="2150" spans="1:22" s="34" customFormat="1" x14ac:dyDescent="0.25">
      <c r="A2150" s="132"/>
      <c r="B2150" s="133"/>
      <c r="C2150" s="133"/>
      <c r="D2150" s="133"/>
      <c r="E2150" s="133"/>
      <c r="F2150" s="133"/>
      <c r="G2150" s="133"/>
      <c r="H2150" s="133"/>
      <c r="I2150" s="133"/>
      <c r="J2150" s="133"/>
      <c r="K2150" s="133"/>
      <c r="L2150" s="133"/>
      <c r="M2150" s="133"/>
      <c r="N2150" s="133"/>
      <c r="O2150" s="153"/>
      <c r="P2150" s="153"/>
      <c r="Q2150" s="153"/>
      <c r="R2150" s="133"/>
      <c r="S2150" s="133"/>
      <c r="T2150" s="134"/>
      <c r="U2150" s="134"/>
      <c r="V2150" s="135"/>
    </row>
    <row r="2151" spans="1:22" s="34" customFormat="1" x14ac:dyDescent="0.25">
      <c r="A2151" s="132" t="s">
        <v>70</v>
      </c>
      <c r="B2151" s="133"/>
      <c r="C2151" s="133"/>
      <c r="D2151" s="133"/>
      <c r="E2151" s="133"/>
      <c r="F2151" s="133"/>
      <c r="G2151" s="133"/>
      <c r="H2151" s="133"/>
      <c r="I2151" s="133"/>
      <c r="J2151" s="133"/>
      <c r="K2151" s="133"/>
      <c r="L2151" s="133"/>
      <c r="M2151" s="133"/>
      <c r="N2151" s="133"/>
      <c r="O2151" s="153"/>
      <c r="P2151" s="153"/>
      <c r="Q2151" s="153"/>
      <c r="R2151" s="209">
        <v>0.03</v>
      </c>
      <c r="S2151" s="210"/>
      <c r="T2151" s="134">
        <f>+T2171*R2151</f>
        <v>349.93799999999987</v>
      </c>
      <c r="U2151" s="134"/>
      <c r="V2151" s="135"/>
    </row>
    <row r="2152" spans="1:22" s="34" customFormat="1" x14ac:dyDescent="0.25">
      <c r="A2152" s="132"/>
      <c r="B2152" s="133"/>
      <c r="C2152" s="133"/>
      <c r="D2152" s="133"/>
      <c r="E2152" s="133"/>
      <c r="F2152" s="133"/>
      <c r="G2152" s="133"/>
      <c r="H2152" s="133"/>
      <c r="I2152" s="133"/>
      <c r="J2152" s="133"/>
      <c r="K2152" s="133"/>
      <c r="L2152" s="133"/>
      <c r="M2152" s="133"/>
      <c r="N2152" s="133"/>
      <c r="O2152" s="153"/>
      <c r="P2152" s="153"/>
      <c r="Q2152" s="153"/>
      <c r="R2152" s="133"/>
      <c r="S2152" s="133"/>
      <c r="T2152" s="134"/>
      <c r="U2152" s="134"/>
      <c r="V2152" s="135"/>
    </row>
    <row r="2153" spans="1:22" s="34" customFormat="1" x14ac:dyDescent="0.25">
      <c r="A2153" s="136" t="s">
        <v>71</v>
      </c>
      <c r="B2153" s="137"/>
      <c r="C2153" s="137"/>
      <c r="D2153" s="137"/>
      <c r="E2153" s="137"/>
      <c r="F2153" s="137"/>
      <c r="G2153" s="137"/>
      <c r="H2153" s="137"/>
      <c r="I2153" s="137"/>
      <c r="J2153" s="137"/>
      <c r="K2153" s="137"/>
      <c r="L2153" s="137"/>
      <c r="M2153" s="137"/>
      <c r="N2153" s="137"/>
      <c r="O2153" s="137"/>
      <c r="P2153" s="137"/>
      <c r="Q2153" s="137"/>
      <c r="R2153" s="137"/>
      <c r="S2153" s="137"/>
      <c r="T2153" s="134">
        <f>+SUM(T2150:V2152)</f>
        <v>349.93799999999987</v>
      </c>
      <c r="U2153" s="134"/>
      <c r="V2153" s="135"/>
    </row>
    <row r="2154" spans="1:22" s="34" customFormat="1" x14ac:dyDescent="0.25">
      <c r="A2154" s="19"/>
      <c r="B2154" s="20"/>
      <c r="C2154" s="20"/>
      <c r="D2154" s="20"/>
      <c r="E2154" s="20"/>
      <c r="F2154" s="20"/>
      <c r="G2154" s="20"/>
      <c r="H2154" s="20"/>
      <c r="I2154" s="20"/>
      <c r="J2154" s="20"/>
      <c r="K2154" s="20"/>
      <c r="L2154" s="20"/>
      <c r="M2154" s="20"/>
      <c r="N2154" s="20"/>
      <c r="O2154" s="20"/>
      <c r="P2154" s="20"/>
      <c r="Q2154" s="20"/>
      <c r="R2154" s="20"/>
      <c r="S2154" s="21"/>
      <c r="T2154" s="22"/>
      <c r="U2154" s="22"/>
      <c r="V2154" s="23"/>
    </row>
    <row r="2155" spans="1:22" s="34" customFormat="1" x14ac:dyDescent="0.25">
      <c r="A2155" s="145" t="s">
        <v>72</v>
      </c>
      <c r="B2155" s="146"/>
      <c r="C2155" s="146"/>
      <c r="D2155" s="146"/>
      <c r="E2155" s="146"/>
      <c r="F2155" s="146"/>
      <c r="G2155" s="146"/>
      <c r="H2155" s="146"/>
      <c r="I2155" s="146"/>
      <c r="J2155" s="146"/>
      <c r="K2155" s="146"/>
      <c r="L2155" s="146"/>
      <c r="M2155" s="146"/>
      <c r="N2155" s="146"/>
      <c r="O2155" s="146"/>
      <c r="P2155" s="146"/>
      <c r="Q2155" s="146"/>
      <c r="R2155" s="146"/>
      <c r="S2155" s="146"/>
      <c r="T2155" s="146"/>
      <c r="U2155" s="146"/>
      <c r="V2155" s="147"/>
    </row>
    <row r="2156" spans="1:22" s="34" customFormat="1" x14ac:dyDescent="0.25">
      <c r="A2156" s="132" t="s">
        <v>60</v>
      </c>
      <c r="B2156" s="133"/>
      <c r="C2156" s="133"/>
      <c r="D2156" s="133"/>
      <c r="E2156" s="133"/>
      <c r="F2156" s="133"/>
      <c r="G2156" s="133"/>
      <c r="H2156" s="133"/>
      <c r="I2156" s="133"/>
      <c r="J2156" s="133"/>
      <c r="K2156" s="133"/>
      <c r="L2156" s="133"/>
      <c r="M2156" s="133" t="s">
        <v>61</v>
      </c>
      <c r="N2156" s="133"/>
      <c r="O2156" s="133" t="s">
        <v>62</v>
      </c>
      <c r="P2156" s="133"/>
      <c r="Q2156" s="133" t="s">
        <v>73</v>
      </c>
      <c r="R2156" s="133"/>
      <c r="S2156" s="133"/>
      <c r="T2156" s="134" t="s">
        <v>74</v>
      </c>
      <c r="U2156" s="134"/>
      <c r="V2156" s="135"/>
    </row>
    <row r="2157" spans="1:22" s="34" customFormat="1" x14ac:dyDescent="0.25">
      <c r="A2157" s="132" t="s">
        <v>277</v>
      </c>
      <c r="B2157" s="133"/>
      <c r="C2157" s="133"/>
      <c r="D2157" s="133"/>
      <c r="E2157" s="133"/>
      <c r="F2157" s="133"/>
      <c r="G2157" s="133"/>
      <c r="H2157" s="133"/>
      <c r="I2157" s="133"/>
      <c r="J2157" s="133"/>
      <c r="K2157" s="133"/>
      <c r="L2157" s="133"/>
      <c r="M2157" s="133" t="s">
        <v>91</v>
      </c>
      <c r="N2157" s="133"/>
      <c r="O2157" s="133">
        <v>0.05</v>
      </c>
      <c r="P2157" s="133"/>
      <c r="Q2157" s="134">
        <v>417590</v>
      </c>
      <c r="R2157" s="134"/>
      <c r="S2157" s="134"/>
      <c r="T2157" s="134">
        <f>+Q2157*O2157</f>
        <v>20879.5</v>
      </c>
      <c r="U2157" s="134"/>
      <c r="V2157" s="135"/>
    </row>
    <row r="2158" spans="1:22" s="34" customFormat="1" x14ac:dyDescent="0.25">
      <c r="A2158" s="132" t="s">
        <v>275</v>
      </c>
      <c r="B2158" s="133"/>
      <c r="C2158" s="133"/>
      <c r="D2158" s="133"/>
      <c r="E2158" s="133"/>
      <c r="F2158" s="133"/>
      <c r="G2158" s="133"/>
      <c r="H2158" s="133"/>
      <c r="I2158" s="133"/>
      <c r="J2158" s="133"/>
      <c r="K2158" s="133"/>
      <c r="L2158" s="133"/>
      <c r="M2158" s="133" t="s">
        <v>95</v>
      </c>
      <c r="N2158" s="133"/>
      <c r="O2158" s="133">
        <v>3</v>
      </c>
      <c r="P2158" s="133"/>
      <c r="Q2158" s="134">
        <v>2072</v>
      </c>
      <c r="R2158" s="134"/>
      <c r="S2158" s="134"/>
      <c r="T2158" s="134">
        <f>+Q2158*O2158</f>
        <v>6216</v>
      </c>
      <c r="U2158" s="134"/>
      <c r="V2158" s="135"/>
    </row>
    <row r="2159" spans="1:22" s="34" customFormat="1" x14ac:dyDescent="0.25">
      <c r="A2159" s="150" t="s">
        <v>276</v>
      </c>
      <c r="B2159" s="151"/>
      <c r="C2159" s="151"/>
      <c r="D2159" s="151"/>
      <c r="E2159" s="151"/>
      <c r="F2159" s="151"/>
      <c r="G2159" s="151"/>
      <c r="H2159" s="151"/>
      <c r="I2159" s="151"/>
      <c r="J2159" s="151"/>
      <c r="K2159" s="151"/>
      <c r="L2159" s="152"/>
      <c r="M2159" s="133" t="s">
        <v>6</v>
      </c>
      <c r="N2159" s="133"/>
      <c r="O2159" s="133">
        <v>1.05</v>
      </c>
      <c r="P2159" s="133"/>
      <c r="Q2159" s="134">
        <v>38500</v>
      </c>
      <c r="R2159" s="134"/>
      <c r="S2159" s="134"/>
      <c r="T2159" s="134">
        <f>+Q2159*O2159</f>
        <v>40425</v>
      </c>
      <c r="U2159" s="134"/>
      <c r="V2159" s="135"/>
    </row>
    <row r="2160" spans="1:22" s="34" customFormat="1" x14ac:dyDescent="0.25">
      <c r="A2160" s="136" t="s">
        <v>71</v>
      </c>
      <c r="B2160" s="137"/>
      <c r="C2160" s="137"/>
      <c r="D2160" s="137"/>
      <c r="E2160" s="137"/>
      <c r="F2160" s="137"/>
      <c r="G2160" s="137"/>
      <c r="H2160" s="137"/>
      <c r="I2160" s="137"/>
      <c r="J2160" s="137"/>
      <c r="K2160" s="137"/>
      <c r="L2160" s="137"/>
      <c r="M2160" s="137"/>
      <c r="N2160" s="137"/>
      <c r="O2160" s="137"/>
      <c r="P2160" s="137"/>
      <c r="Q2160" s="137"/>
      <c r="R2160" s="137"/>
      <c r="S2160" s="137"/>
      <c r="T2160" s="134">
        <f>+SUM(T2157:V2159)</f>
        <v>67520.5</v>
      </c>
      <c r="U2160" s="134"/>
      <c r="V2160" s="135"/>
    </row>
    <row r="2161" spans="1:22" s="34" customFormat="1" x14ac:dyDescent="0.25">
      <c r="A2161" s="19"/>
      <c r="B2161" s="20"/>
      <c r="C2161" s="20"/>
      <c r="D2161" s="20"/>
      <c r="E2161" s="20"/>
      <c r="F2161" s="20"/>
      <c r="G2161" s="20"/>
      <c r="H2161" s="20"/>
      <c r="I2161" s="20"/>
      <c r="J2161" s="20"/>
      <c r="K2161" s="20"/>
      <c r="L2161" s="20"/>
      <c r="M2161" s="20"/>
      <c r="N2161" s="20"/>
      <c r="O2161" s="20"/>
      <c r="P2161" s="20"/>
      <c r="Q2161" s="20"/>
      <c r="R2161" s="20"/>
      <c r="S2161" s="21"/>
      <c r="T2161" s="22"/>
      <c r="U2161" s="22"/>
      <c r="V2161" s="23"/>
    </row>
    <row r="2162" spans="1:22" s="34" customFormat="1" x14ac:dyDescent="0.25">
      <c r="A2162" s="145" t="s">
        <v>75</v>
      </c>
      <c r="B2162" s="146"/>
      <c r="C2162" s="146"/>
      <c r="D2162" s="146"/>
      <c r="E2162" s="146"/>
      <c r="F2162" s="146"/>
      <c r="G2162" s="146"/>
      <c r="H2162" s="146"/>
      <c r="I2162" s="146"/>
      <c r="J2162" s="146"/>
      <c r="K2162" s="146"/>
      <c r="L2162" s="146"/>
      <c r="M2162" s="146"/>
      <c r="N2162" s="146"/>
      <c r="O2162" s="146"/>
      <c r="P2162" s="146"/>
      <c r="Q2162" s="146"/>
      <c r="R2162" s="146"/>
      <c r="S2162" s="146"/>
      <c r="T2162" s="146"/>
      <c r="U2162" s="146"/>
      <c r="V2162" s="147"/>
    </row>
    <row r="2163" spans="1:22" s="34" customFormat="1" x14ac:dyDescent="0.25">
      <c r="A2163" s="132" t="s">
        <v>76</v>
      </c>
      <c r="B2163" s="133"/>
      <c r="C2163" s="133"/>
      <c r="D2163" s="133"/>
      <c r="E2163" s="133"/>
      <c r="F2163" s="133"/>
      <c r="G2163" s="133"/>
      <c r="H2163" s="133"/>
      <c r="I2163" s="133"/>
      <c r="J2163" s="133"/>
      <c r="K2163" s="133" t="s">
        <v>77</v>
      </c>
      <c r="L2163" s="133"/>
      <c r="M2163" s="133" t="s">
        <v>78</v>
      </c>
      <c r="N2163" s="133"/>
      <c r="O2163" s="133" t="s">
        <v>79</v>
      </c>
      <c r="P2163" s="133"/>
      <c r="Q2163" s="133"/>
      <c r="R2163" s="133" t="s">
        <v>80</v>
      </c>
      <c r="S2163" s="133"/>
      <c r="T2163" s="134" t="s">
        <v>69</v>
      </c>
      <c r="U2163" s="134"/>
      <c r="V2163" s="135"/>
    </row>
    <row r="2164" spans="1:22" s="34" customFormat="1" x14ac:dyDescent="0.25">
      <c r="A2164" s="132"/>
      <c r="B2164" s="133"/>
      <c r="C2164" s="133"/>
      <c r="D2164" s="133"/>
      <c r="E2164" s="133"/>
      <c r="F2164" s="133"/>
      <c r="G2164" s="133"/>
      <c r="H2164" s="133"/>
      <c r="I2164" s="133"/>
      <c r="J2164" s="133"/>
      <c r="K2164" s="133"/>
      <c r="L2164" s="133"/>
      <c r="M2164" s="133"/>
      <c r="N2164" s="133"/>
      <c r="O2164" s="133"/>
      <c r="P2164" s="133"/>
      <c r="Q2164" s="133"/>
      <c r="R2164" s="133"/>
      <c r="S2164" s="133"/>
      <c r="T2164" s="134"/>
      <c r="U2164" s="134"/>
      <c r="V2164" s="135"/>
    </row>
    <row r="2165" spans="1:22" s="34" customFormat="1" x14ac:dyDescent="0.25">
      <c r="A2165" s="132"/>
      <c r="B2165" s="133"/>
      <c r="C2165" s="133"/>
      <c r="D2165" s="133"/>
      <c r="E2165" s="133"/>
      <c r="F2165" s="133"/>
      <c r="G2165" s="133"/>
      <c r="H2165" s="133"/>
      <c r="I2165" s="133"/>
      <c r="J2165" s="133"/>
      <c r="K2165" s="133"/>
      <c r="L2165" s="133"/>
      <c r="M2165" s="133"/>
      <c r="N2165" s="133"/>
      <c r="O2165" s="133"/>
      <c r="P2165" s="133"/>
      <c r="Q2165" s="133"/>
      <c r="R2165" s="133"/>
      <c r="S2165" s="133"/>
      <c r="T2165" s="134"/>
      <c r="U2165" s="134"/>
      <c r="V2165" s="135"/>
    </row>
    <row r="2166" spans="1:22" s="34" customFormat="1" x14ac:dyDescent="0.25">
      <c r="A2166" s="132"/>
      <c r="B2166" s="133"/>
      <c r="C2166" s="133"/>
      <c r="D2166" s="133"/>
      <c r="E2166" s="133"/>
      <c r="F2166" s="133"/>
      <c r="G2166" s="133"/>
      <c r="H2166" s="133"/>
      <c r="I2166" s="133"/>
      <c r="J2166" s="133"/>
      <c r="K2166" s="133"/>
      <c r="L2166" s="133"/>
      <c r="M2166" s="133"/>
      <c r="N2166" s="133"/>
      <c r="O2166" s="133"/>
      <c r="P2166" s="133"/>
      <c r="Q2166" s="133"/>
      <c r="R2166" s="133"/>
      <c r="S2166" s="133"/>
      <c r="T2166" s="134"/>
      <c r="U2166" s="134"/>
      <c r="V2166" s="135"/>
    </row>
    <row r="2167" spans="1:22" s="34" customFormat="1" x14ac:dyDescent="0.25">
      <c r="A2167" s="136" t="s">
        <v>71</v>
      </c>
      <c r="B2167" s="137"/>
      <c r="C2167" s="137"/>
      <c r="D2167" s="137"/>
      <c r="E2167" s="137"/>
      <c r="F2167" s="137"/>
      <c r="G2167" s="137"/>
      <c r="H2167" s="137"/>
      <c r="I2167" s="137"/>
      <c r="J2167" s="137"/>
      <c r="K2167" s="137"/>
      <c r="L2167" s="137"/>
      <c r="M2167" s="137"/>
      <c r="N2167" s="137"/>
      <c r="O2167" s="137"/>
      <c r="P2167" s="137"/>
      <c r="Q2167" s="137"/>
      <c r="R2167" s="137"/>
      <c r="S2167" s="137"/>
      <c r="T2167" s="134"/>
      <c r="U2167" s="134"/>
      <c r="V2167" s="135"/>
    </row>
    <row r="2168" spans="1:22" s="34" customFormat="1" x14ac:dyDescent="0.25">
      <c r="A2168" s="19"/>
      <c r="B2168" s="20"/>
      <c r="C2168" s="20"/>
      <c r="D2168" s="20"/>
      <c r="E2168" s="20"/>
      <c r="F2168" s="20"/>
      <c r="G2168" s="20"/>
      <c r="H2168" s="20"/>
      <c r="I2168" s="20"/>
      <c r="J2168" s="20"/>
      <c r="K2168" s="20"/>
      <c r="L2168" s="20"/>
      <c r="M2168" s="20"/>
      <c r="N2168" s="20"/>
      <c r="O2168" s="20"/>
      <c r="P2168" s="20"/>
      <c r="Q2168" s="20"/>
      <c r="R2168" s="20"/>
      <c r="S2168" s="21"/>
      <c r="T2168" s="22"/>
      <c r="U2168" s="22"/>
      <c r="V2168" s="23"/>
    </row>
    <row r="2169" spans="1:22" s="34" customFormat="1" x14ac:dyDescent="0.25">
      <c r="A2169" s="145" t="s">
        <v>81</v>
      </c>
      <c r="B2169" s="146"/>
      <c r="C2169" s="146"/>
      <c r="D2169" s="146"/>
      <c r="E2169" s="146"/>
      <c r="F2169" s="146"/>
      <c r="G2169" s="146"/>
      <c r="H2169" s="146"/>
      <c r="I2169" s="146"/>
      <c r="J2169" s="146"/>
      <c r="K2169" s="146"/>
      <c r="L2169" s="146"/>
      <c r="M2169" s="146"/>
      <c r="N2169" s="146"/>
      <c r="O2169" s="146"/>
      <c r="P2169" s="146"/>
      <c r="Q2169" s="146"/>
      <c r="R2169" s="146"/>
      <c r="S2169" s="146"/>
      <c r="T2169" s="146"/>
      <c r="U2169" s="146"/>
      <c r="V2169" s="147"/>
    </row>
    <row r="2170" spans="1:22" s="34" customFormat="1" x14ac:dyDescent="0.25">
      <c r="A2170" s="132" t="s">
        <v>82</v>
      </c>
      <c r="B2170" s="133"/>
      <c r="C2170" s="133"/>
      <c r="D2170" s="133"/>
      <c r="E2170" s="133"/>
      <c r="F2170" s="133"/>
      <c r="G2170" s="133"/>
      <c r="H2170" s="133"/>
      <c r="I2170" s="133"/>
      <c r="J2170" s="133" t="s">
        <v>83</v>
      </c>
      <c r="K2170" s="133"/>
      <c r="L2170" s="133" t="s">
        <v>84</v>
      </c>
      <c r="M2170" s="133"/>
      <c r="N2170" s="133" t="s">
        <v>85</v>
      </c>
      <c r="O2170" s="133"/>
      <c r="P2170" s="133"/>
      <c r="Q2170" s="133" t="s">
        <v>68</v>
      </c>
      <c r="R2170" s="133"/>
      <c r="S2170" s="133"/>
      <c r="T2170" s="134" t="s">
        <v>69</v>
      </c>
      <c r="U2170" s="134"/>
      <c r="V2170" s="135"/>
    </row>
    <row r="2171" spans="1:22" s="34" customFormat="1" x14ac:dyDescent="0.25">
      <c r="A2171" s="132" t="s">
        <v>86</v>
      </c>
      <c r="B2171" s="133"/>
      <c r="C2171" s="133"/>
      <c r="D2171" s="133"/>
      <c r="E2171" s="133"/>
      <c r="F2171" s="133"/>
      <c r="G2171" s="133"/>
      <c r="H2171" s="133"/>
      <c r="I2171" s="133"/>
      <c r="J2171" s="148">
        <f>+J2116</f>
        <v>171314.64448972844</v>
      </c>
      <c r="K2171" s="133"/>
      <c r="L2171" s="149">
        <v>1.8157000000000001</v>
      </c>
      <c r="M2171" s="149"/>
      <c r="N2171" s="134">
        <f>+(L2171*J2171)/8</f>
        <v>38881.999999999993</v>
      </c>
      <c r="O2171" s="134"/>
      <c r="P2171" s="134"/>
      <c r="Q2171" s="133">
        <v>0.3</v>
      </c>
      <c r="R2171" s="133"/>
      <c r="S2171" s="133"/>
      <c r="T2171" s="134">
        <f>+Q2171*N2171</f>
        <v>11664.599999999997</v>
      </c>
      <c r="U2171" s="134"/>
      <c r="V2171" s="135"/>
    </row>
    <row r="2172" spans="1:22" s="34" customFormat="1" x14ac:dyDescent="0.25">
      <c r="A2172" s="132"/>
      <c r="B2172" s="133"/>
      <c r="C2172" s="133"/>
      <c r="D2172" s="133"/>
      <c r="E2172" s="133"/>
      <c r="F2172" s="133"/>
      <c r="G2172" s="133"/>
      <c r="H2172" s="133"/>
      <c r="I2172" s="133"/>
      <c r="J2172" s="133"/>
      <c r="K2172" s="133"/>
      <c r="L2172" s="133"/>
      <c r="M2172" s="133"/>
      <c r="N2172" s="133"/>
      <c r="O2172" s="133"/>
      <c r="P2172" s="133"/>
      <c r="Q2172" s="133"/>
      <c r="R2172" s="133"/>
      <c r="S2172" s="133"/>
      <c r="T2172" s="134"/>
      <c r="U2172" s="134"/>
      <c r="V2172" s="135"/>
    </row>
    <row r="2173" spans="1:22" s="34" customFormat="1" x14ac:dyDescent="0.25">
      <c r="A2173" s="132"/>
      <c r="B2173" s="133"/>
      <c r="C2173" s="133"/>
      <c r="D2173" s="133"/>
      <c r="E2173" s="133"/>
      <c r="F2173" s="133"/>
      <c r="G2173" s="133"/>
      <c r="H2173" s="133"/>
      <c r="I2173" s="133"/>
      <c r="J2173" s="133"/>
      <c r="K2173" s="133"/>
      <c r="L2173" s="133"/>
      <c r="M2173" s="133"/>
      <c r="N2173" s="133"/>
      <c r="O2173" s="133"/>
      <c r="P2173" s="133"/>
      <c r="Q2173" s="133"/>
      <c r="R2173" s="133"/>
      <c r="S2173" s="133"/>
      <c r="T2173" s="134"/>
      <c r="U2173" s="134"/>
      <c r="V2173" s="135"/>
    </row>
    <row r="2174" spans="1:22" s="34" customFormat="1" x14ac:dyDescent="0.25">
      <c r="A2174" s="136" t="s">
        <v>71</v>
      </c>
      <c r="B2174" s="137"/>
      <c r="C2174" s="137"/>
      <c r="D2174" s="137"/>
      <c r="E2174" s="137"/>
      <c r="F2174" s="137"/>
      <c r="G2174" s="137"/>
      <c r="H2174" s="137"/>
      <c r="I2174" s="137"/>
      <c r="J2174" s="137"/>
      <c r="K2174" s="137"/>
      <c r="L2174" s="137"/>
      <c r="M2174" s="137"/>
      <c r="N2174" s="137"/>
      <c r="O2174" s="137"/>
      <c r="P2174" s="137"/>
      <c r="Q2174" s="137"/>
      <c r="R2174" s="137"/>
      <c r="S2174" s="137"/>
      <c r="T2174" s="134">
        <f>+T2171</f>
        <v>11664.599999999997</v>
      </c>
      <c r="U2174" s="134"/>
      <c r="V2174" s="135"/>
    </row>
    <row r="2175" spans="1:22" s="43" customFormat="1" x14ac:dyDescent="0.2">
      <c r="A2175" s="136" t="s">
        <v>15</v>
      </c>
      <c r="B2175" s="137"/>
      <c r="C2175" s="137"/>
      <c r="D2175" s="137"/>
      <c r="E2175" s="137"/>
      <c r="F2175" s="137"/>
      <c r="G2175" s="137"/>
      <c r="H2175" s="137"/>
      <c r="I2175" s="137"/>
      <c r="J2175" s="137"/>
      <c r="K2175" s="137"/>
      <c r="L2175" s="137"/>
      <c r="M2175" s="137"/>
      <c r="N2175" s="137"/>
      <c r="O2175" s="137"/>
      <c r="P2175" s="137"/>
      <c r="Q2175" s="137"/>
      <c r="R2175" s="137"/>
      <c r="S2175" s="137"/>
      <c r="T2175" s="134">
        <f>ROUND(T2174+T2167+T2160+T2153,0)</f>
        <v>79535</v>
      </c>
      <c r="U2175" s="134"/>
      <c r="V2175" s="135"/>
    </row>
    <row r="2176" spans="1:22" s="43" customFormat="1" x14ac:dyDescent="0.2">
      <c r="A2176" s="44" t="s">
        <v>87</v>
      </c>
      <c r="B2176" s="45">
        <f>+'[1]CARGA PRESTACIONAL'!$E$40</f>
        <v>0.29949999999999999</v>
      </c>
      <c r="C2176" s="46"/>
      <c r="D2176" s="47"/>
      <c r="E2176" s="48"/>
      <c r="F2176" s="46"/>
      <c r="G2176" s="46"/>
      <c r="H2176" s="46"/>
      <c r="I2176" s="46"/>
      <c r="J2176" s="46"/>
      <c r="K2176" s="46"/>
      <c r="L2176" s="46"/>
      <c r="M2176" s="47"/>
      <c r="N2176" s="18"/>
      <c r="O2176" s="18"/>
      <c r="P2176" s="18"/>
      <c r="Q2176" s="18"/>
      <c r="R2176" s="18"/>
      <c r="S2176" s="18" t="s">
        <v>19</v>
      </c>
      <c r="T2176" s="134">
        <f>+T2175*B2176</f>
        <v>23820.732499999998</v>
      </c>
      <c r="U2176" s="134"/>
      <c r="V2176" s="135"/>
    </row>
    <row r="2177" spans="1:39" s="43" customFormat="1" x14ac:dyDescent="0.2">
      <c r="A2177" s="138" t="s">
        <v>88</v>
      </c>
      <c r="B2177" s="139"/>
      <c r="C2177" s="139"/>
      <c r="D2177" s="139"/>
      <c r="E2177" s="139"/>
      <c r="F2177" s="139"/>
      <c r="G2177" s="139"/>
      <c r="H2177" s="139"/>
      <c r="I2177" s="139"/>
      <c r="J2177" s="139"/>
      <c r="K2177" s="139"/>
      <c r="L2177" s="139"/>
      <c r="M2177" s="139"/>
      <c r="N2177" s="139"/>
      <c r="O2177" s="139"/>
      <c r="P2177" s="139"/>
      <c r="Q2177" s="139"/>
      <c r="R2177" s="139"/>
      <c r="S2177" s="139"/>
      <c r="T2177" s="140">
        <f>+T2176+T2175</f>
        <v>103355.7325</v>
      </c>
      <c r="U2177" s="140"/>
      <c r="V2177" s="141"/>
    </row>
    <row r="2178" spans="1:39" s="43" customFormat="1" x14ac:dyDescent="0.2">
      <c r="A2178" s="138" t="s">
        <v>89</v>
      </c>
      <c r="B2178" s="139"/>
      <c r="C2178" s="139"/>
      <c r="D2178" s="139"/>
      <c r="E2178" s="139"/>
      <c r="F2178" s="139"/>
      <c r="G2178" s="139"/>
      <c r="H2178" s="139"/>
      <c r="I2178" s="139"/>
      <c r="J2178" s="139"/>
      <c r="K2178" s="139"/>
      <c r="L2178" s="139"/>
      <c r="M2178" s="139"/>
      <c r="N2178" s="139"/>
      <c r="O2178" s="139"/>
      <c r="P2178" s="139"/>
      <c r="Q2178" s="139"/>
      <c r="R2178" s="139"/>
      <c r="S2178" s="139"/>
      <c r="T2178" s="140">
        <f>ROUND(T2177*T2146,0)</f>
        <v>2170470</v>
      </c>
      <c r="U2178" s="140"/>
      <c r="V2178" s="141"/>
    </row>
    <row r="2179" spans="1:39" s="43" customFormat="1" x14ac:dyDescent="0.2">
      <c r="A2179" s="49"/>
      <c r="B2179" s="29"/>
      <c r="C2179" s="29"/>
      <c r="D2179" s="29"/>
      <c r="E2179" s="29"/>
      <c r="F2179" s="29"/>
      <c r="G2179" s="29"/>
      <c r="H2179" s="29"/>
      <c r="I2179" s="29"/>
      <c r="J2179" s="29"/>
      <c r="K2179" s="29"/>
      <c r="L2179" s="29"/>
      <c r="M2179" s="29"/>
      <c r="N2179" s="29"/>
      <c r="O2179" s="29"/>
      <c r="P2179" s="29"/>
      <c r="Q2179" s="29"/>
      <c r="R2179" s="29"/>
      <c r="S2179" s="29"/>
      <c r="T2179" s="50"/>
      <c r="U2179" s="50"/>
      <c r="V2179" s="51"/>
    </row>
    <row r="2180" spans="1:39" s="34" customFormat="1" ht="43.5" customHeight="1" x14ac:dyDescent="0.25">
      <c r="A2180" s="142" t="s">
        <v>121</v>
      </c>
      <c r="B2180" s="143"/>
      <c r="C2180" s="143"/>
      <c r="D2180" s="143"/>
      <c r="E2180" s="143"/>
      <c r="F2180" s="143"/>
      <c r="G2180" s="143"/>
      <c r="H2180" s="143"/>
      <c r="I2180" s="143"/>
      <c r="J2180" s="143"/>
      <c r="K2180" s="143"/>
      <c r="L2180" s="143"/>
      <c r="M2180" s="143"/>
      <c r="N2180" s="143"/>
      <c r="O2180" s="143"/>
      <c r="P2180" s="143"/>
      <c r="Q2180" s="143"/>
      <c r="R2180" s="143"/>
      <c r="S2180" s="143"/>
      <c r="T2180" s="143"/>
      <c r="U2180" s="143"/>
      <c r="V2180" s="144"/>
    </row>
    <row r="2181" spans="1:39" s="34" customFormat="1" x14ac:dyDescent="0.25">
      <c r="A2181" s="24"/>
      <c r="B2181" s="25"/>
      <c r="C2181" s="25"/>
      <c r="D2181" s="25"/>
      <c r="E2181" s="25"/>
      <c r="F2181" s="25"/>
      <c r="G2181" s="25"/>
      <c r="H2181" s="25"/>
      <c r="I2181" s="25"/>
      <c r="J2181" s="25"/>
      <c r="K2181" s="25"/>
      <c r="L2181" s="25"/>
      <c r="M2181" s="25"/>
      <c r="N2181" s="25"/>
      <c r="O2181" s="25"/>
      <c r="P2181" s="25"/>
      <c r="Q2181" s="25"/>
      <c r="R2181" s="25"/>
      <c r="S2181" s="26"/>
      <c r="T2181" s="27"/>
      <c r="U2181" s="27"/>
      <c r="V2181" s="28"/>
    </row>
    <row r="2182" spans="1:39" s="34" customFormat="1" ht="46.5" customHeight="1" x14ac:dyDescent="0.25">
      <c r="A2182" s="24"/>
      <c r="B2182" s="25"/>
      <c r="C2182" s="25"/>
      <c r="D2182" s="29"/>
      <c r="E2182" s="30" t="s">
        <v>90</v>
      </c>
      <c r="F2182" s="54"/>
      <c r="G2182" s="54"/>
      <c r="H2182" s="54"/>
      <c r="I2182" s="54"/>
      <c r="J2182" s="54"/>
      <c r="K2182" s="54"/>
      <c r="L2182" s="54"/>
      <c r="M2182" s="55"/>
      <c r="N2182" s="25"/>
      <c r="O2182" s="25"/>
      <c r="P2182" s="25"/>
      <c r="Q2182" s="25"/>
      <c r="R2182" s="25"/>
      <c r="S2182" s="26"/>
      <c r="T2182" s="27"/>
      <c r="U2182" s="27"/>
      <c r="V2182" s="28"/>
    </row>
    <row r="2183" spans="1:39" s="34" customFormat="1" x14ac:dyDescent="0.25">
      <c r="A2183" s="24"/>
      <c r="B2183" s="25"/>
      <c r="C2183" s="25"/>
      <c r="D2183" s="25"/>
      <c r="E2183" s="131" t="s">
        <v>105</v>
      </c>
      <c r="F2183" s="131"/>
      <c r="G2183" s="131"/>
      <c r="H2183" s="131"/>
      <c r="I2183" s="131"/>
      <c r="J2183" s="131"/>
      <c r="K2183" s="131"/>
      <c r="L2183" s="131"/>
      <c r="M2183" s="131"/>
      <c r="N2183" s="57"/>
      <c r="O2183" s="57"/>
      <c r="P2183" s="25"/>
      <c r="Q2183" s="25"/>
      <c r="R2183" s="25"/>
      <c r="S2183" s="26"/>
      <c r="T2183" s="27"/>
      <c r="U2183" s="27"/>
      <c r="V2183" s="28"/>
    </row>
    <row r="2184" spans="1:39" s="34" customFormat="1" x14ac:dyDescent="0.25">
      <c r="A2184" s="24"/>
      <c r="B2184" s="25"/>
      <c r="C2184" s="25"/>
      <c r="D2184" s="25"/>
      <c r="E2184" s="131"/>
      <c r="F2184" s="131"/>
      <c r="G2184" s="131"/>
      <c r="H2184" s="131"/>
      <c r="I2184" s="131"/>
      <c r="J2184" s="131"/>
      <c r="K2184" s="131"/>
      <c r="L2184" s="131"/>
      <c r="M2184" s="131"/>
      <c r="N2184" s="57"/>
      <c r="O2184" s="57"/>
      <c r="P2184" s="25"/>
      <c r="Q2184" s="25"/>
      <c r="R2184" s="25"/>
      <c r="S2184" s="26"/>
      <c r="T2184" s="27"/>
      <c r="U2184" s="27"/>
      <c r="V2184" s="28"/>
    </row>
    <row r="2185" spans="1:39" s="34" customFormat="1" ht="14.25" thickBot="1" x14ac:dyDescent="0.3">
      <c r="A2185" s="58"/>
      <c r="B2185" s="59"/>
      <c r="C2185" s="59"/>
      <c r="D2185" s="59"/>
      <c r="E2185" s="59"/>
      <c r="F2185" s="60"/>
      <c r="G2185" s="60"/>
      <c r="H2185" s="60"/>
      <c r="I2185" s="60"/>
      <c r="J2185" s="60"/>
      <c r="K2185" s="60"/>
      <c r="L2185" s="59"/>
      <c r="M2185" s="59"/>
      <c r="N2185" s="59"/>
      <c r="O2185" s="59"/>
      <c r="P2185" s="59"/>
      <c r="Q2185" s="59"/>
      <c r="R2185" s="59"/>
      <c r="S2185" s="59"/>
      <c r="T2185" s="61"/>
      <c r="U2185" s="61"/>
      <c r="V2185" s="62"/>
    </row>
    <row r="2186" spans="1:39" ht="14.25" thickBot="1" x14ac:dyDescent="0.3"/>
    <row r="2187" spans="1:39" s="32" customFormat="1" ht="30" customHeight="1" x14ac:dyDescent="0.25">
      <c r="A2187" s="154"/>
      <c r="B2187" s="155"/>
      <c r="C2187" s="155"/>
      <c r="D2187" s="156"/>
      <c r="E2187" s="163" t="s">
        <v>92</v>
      </c>
      <c r="F2187" s="164"/>
      <c r="G2187" s="164"/>
      <c r="H2187" s="164"/>
      <c r="I2187" s="164"/>
      <c r="J2187" s="164"/>
      <c r="K2187" s="164"/>
      <c r="L2187" s="164"/>
      <c r="M2187" s="164"/>
      <c r="N2187" s="164"/>
      <c r="O2187" s="164"/>
      <c r="P2187" s="164"/>
      <c r="Q2187" s="164"/>
      <c r="R2187" s="164"/>
      <c r="S2187" s="165"/>
      <c r="T2187" s="169" t="s">
        <v>47</v>
      </c>
      <c r="U2187" s="170"/>
      <c r="V2187" s="171"/>
    </row>
    <row r="2188" spans="1:39" s="32" customFormat="1" ht="30" customHeight="1" thickBot="1" x14ac:dyDescent="0.3">
      <c r="A2188" s="157"/>
      <c r="B2188" s="158"/>
      <c r="C2188" s="158"/>
      <c r="D2188" s="159"/>
      <c r="E2188" s="166"/>
      <c r="F2188" s="167"/>
      <c r="G2188" s="167"/>
      <c r="H2188" s="167"/>
      <c r="I2188" s="167"/>
      <c r="J2188" s="167"/>
      <c r="K2188" s="167"/>
      <c r="L2188" s="167"/>
      <c r="M2188" s="167"/>
      <c r="N2188" s="167"/>
      <c r="O2188" s="167"/>
      <c r="P2188" s="167"/>
      <c r="Q2188" s="167"/>
      <c r="R2188" s="167"/>
      <c r="S2188" s="168"/>
      <c r="T2188" s="172"/>
      <c r="U2188" s="173"/>
      <c r="V2188" s="174"/>
    </row>
    <row r="2189" spans="1:39" s="32" customFormat="1" ht="5.0999999999999996" customHeight="1" thickBot="1" x14ac:dyDescent="0.25">
      <c r="A2189" s="157"/>
      <c r="B2189" s="158"/>
      <c r="C2189" s="158"/>
      <c r="D2189" s="159"/>
      <c r="E2189" s="175"/>
      <c r="F2189" s="176"/>
      <c r="G2189" s="176"/>
      <c r="H2189" s="176"/>
      <c r="I2189" s="176"/>
      <c r="J2189" s="176"/>
      <c r="K2189" s="176"/>
      <c r="L2189" s="176"/>
      <c r="M2189" s="176"/>
      <c r="N2189" s="176"/>
      <c r="O2189" s="176"/>
      <c r="P2189" s="176"/>
      <c r="Q2189" s="176"/>
      <c r="R2189" s="176"/>
      <c r="S2189" s="176"/>
      <c r="T2189" s="176"/>
      <c r="U2189" s="176"/>
      <c r="V2189" s="177"/>
    </row>
    <row r="2190" spans="1:39" s="32" customFormat="1" ht="24.95" customHeight="1" thickBot="1" x14ac:dyDescent="0.3">
      <c r="A2190" s="157"/>
      <c r="B2190" s="158"/>
      <c r="C2190" s="158"/>
      <c r="D2190" s="159"/>
      <c r="E2190" s="178" t="s">
        <v>48</v>
      </c>
      <c r="F2190" s="179"/>
      <c r="G2190" s="179"/>
      <c r="H2190" s="179"/>
      <c r="I2190" s="179"/>
      <c r="J2190" s="179"/>
      <c r="K2190" s="179"/>
      <c r="L2190" s="179"/>
      <c r="M2190" s="179"/>
      <c r="N2190" s="179"/>
      <c r="O2190" s="179"/>
      <c r="P2190" s="179"/>
      <c r="Q2190" s="179"/>
      <c r="R2190" s="179"/>
      <c r="S2190" s="179"/>
      <c r="T2190" s="179"/>
      <c r="U2190" s="179"/>
      <c r="V2190" s="180"/>
    </row>
    <row r="2191" spans="1:39" s="32" customFormat="1" ht="5.0999999999999996" customHeight="1" thickBot="1" x14ac:dyDescent="0.3">
      <c r="A2191" s="160"/>
      <c r="B2191" s="161"/>
      <c r="C2191" s="161"/>
      <c r="D2191" s="162"/>
      <c r="E2191" s="181"/>
      <c r="F2191" s="182"/>
      <c r="G2191" s="182"/>
      <c r="H2191" s="182"/>
      <c r="I2191" s="182"/>
      <c r="J2191" s="182"/>
      <c r="K2191" s="182"/>
      <c r="L2191" s="182"/>
      <c r="M2191" s="182"/>
      <c r="N2191" s="182"/>
      <c r="O2191" s="182"/>
      <c r="P2191" s="182"/>
      <c r="Q2191" s="182"/>
      <c r="R2191" s="182"/>
      <c r="S2191" s="182"/>
      <c r="T2191" s="182"/>
      <c r="U2191" s="182"/>
      <c r="V2191" s="183"/>
    </row>
    <row r="2192" spans="1:39" s="34" customFormat="1" x14ac:dyDescent="0.25">
      <c r="A2192" s="211" t="s">
        <v>49</v>
      </c>
      <c r="B2192" s="212"/>
      <c r="C2192" s="212"/>
      <c r="D2192" s="212"/>
      <c r="E2192" s="212"/>
      <c r="F2192" s="212"/>
      <c r="G2192" s="212"/>
      <c r="H2192" s="212"/>
      <c r="I2192" s="212"/>
      <c r="J2192" s="212"/>
      <c r="K2192" s="212"/>
      <c r="L2192" s="212"/>
      <c r="M2192" s="212"/>
      <c r="N2192" s="212"/>
      <c r="O2192" s="212"/>
      <c r="P2192" s="212"/>
      <c r="Q2192" s="212"/>
      <c r="R2192" s="212"/>
      <c r="S2192" s="212"/>
      <c r="T2192" s="212"/>
      <c r="U2192" s="212"/>
      <c r="V2192" s="213"/>
      <c r="AE2192" s="35"/>
      <c r="AF2192" s="35"/>
      <c r="AG2192" s="35"/>
      <c r="AH2192" s="35"/>
      <c r="AI2192" s="35"/>
      <c r="AJ2192" s="35"/>
      <c r="AK2192" s="35"/>
      <c r="AL2192" s="35"/>
      <c r="AM2192" s="35"/>
    </row>
    <row r="2193" spans="1:39" s="34" customFormat="1" x14ac:dyDescent="0.25">
      <c r="A2193" s="184" t="s">
        <v>50</v>
      </c>
      <c r="B2193" s="185"/>
      <c r="C2193" s="185"/>
      <c r="D2193" s="185"/>
      <c r="E2193" s="36" t="s">
        <v>51</v>
      </c>
      <c r="F2193" s="37"/>
      <c r="G2193" s="37"/>
      <c r="H2193" s="37"/>
      <c r="I2193" s="37"/>
      <c r="J2193" s="186" t="s">
        <v>52</v>
      </c>
      <c r="K2193" s="186"/>
      <c r="L2193" s="186"/>
      <c r="M2193" s="186"/>
      <c r="N2193" s="186"/>
      <c r="O2193" s="186"/>
      <c r="P2193" s="186" t="s">
        <v>53</v>
      </c>
      <c r="Q2193" s="186"/>
      <c r="R2193" s="186"/>
      <c r="S2193" s="186"/>
      <c r="T2193" s="186"/>
      <c r="U2193" s="186"/>
      <c r="V2193" s="187"/>
      <c r="AE2193" s="35"/>
      <c r="AF2193" s="35"/>
      <c r="AG2193" s="35"/>
      <c r="AH2193" s="35"/>
      <c r="AI2193" s="35"/>
      <c r="AJ2193" s="35"/>
      <c r="AK2193" s="35"/>
      <c r="AL2193" s="35"/>
      <c r="AM2193" s="35"/>
    </row>
    <row r="2194" spans="1:39" s="34" customFormat="1" ht="30.75" customHeight="1" x14ac:dyDescent="0.25">
      <c r="A2194" s="188" t="s">
        <v>54</v>
      </c>
      <c r="B2194" s="189"/>
      <c r="C2194" s="189"/>
      <c r="D2194" s="190"/>
      <c r="E2194" s="191" t="s">
        <v>24</v>
      </c>
      <c r="F2194" s="191"/>
      <c r="G2194" s="191"/>
      <c r="H2194" s="191"/>
      <c r="I2194" s="191"/>
      <c r="J2194" s="191"/>
      <c r="K2194" s="191"/>
      <c r="L2194" s="191"/>
      <c r="M2194" s="191"/>
      <c r="N2194" s="191"/>
      <c r="O2194" s="191"/>
      <c r="P2194" s="191"/>
      <c r="Q2194" s="191"/>
      <c r="R2194" s="191"/>
      <c r="S2194" s="191"/>
      <c r="T2194" s="191"/>
      <c r="U2194" s="191"/>
      <c r="V2194" s="192"/>
    </row>
    <row r="2195" spans="1:39" s="34" customFormat="1" x14ac:dyDescent="0.25">
      <c r="A2195" s="193" t="s">
        <v>55</v>
      </c>
      <c r="B2195" s="194"/>
      <c r="C2195" s="194"/>
      <c r="D2195" s="194"/>
      <c r="E2195" s="195"/>
      <c r="F2195" s="195"/>
      <c r="G2195" s="195"/>
      <c r="H2195" s="195"/>
      <c r="I2195" s="195"/>
      <c r="J2195" s="195"/>
      <c r="K2195" s="195"/>
      <c r="L2195" s="195"/>
      <c r="M2195" s="195"/>
      <c r="N2195" s="195"/>
      <c r="O2195" s="195"/>
      <c r="P2195" s="195"/>
      <c r="Q2195" s="195"/>
      <c r="R2195" s="195"/>
      <c r="S2195" s="195"/>
      <c r="T2195" s="195"/>
      <c r="U2195" s="195"/>
      <c r="V2195" s="196"/>
    </row>
    <row r="2196" spans="1:39" s="34" customFormat="1" x14ac:dyDescent="0.25">
      <c r="A2196" s="193" t="s">
        <v>56</v>
      </c>
      <c r="B2196" s="194"/>
      <c r="C2196" s="194"/>
      <c r="D2196" s="194"/>
      <c r="E2196" s="195"/>
      <c r="F2196" s="195"/>
      <c r="G2196" s="195"/>
      <c r="H2196" s="195"/>
      <c r="I2196" s="195"/>
      <c r="J2196" s="195"/>
      <c r="K2196" s="195"/>
      <c r="L2196" s="195"/>
      <c r="M2196" s="195"/>
      <c r="N2196" s="195"/>
      <c r="O2196" s="195"/>
      <c r="P2196" s="195"/>
      <c r="Q2196" s="195"/>
      <c r="R2196" s="195"/>
      <c r="S2196" s="195"/>
      <c r="T2196" s="195"/>
      <c r="U2196" s="195"/>
      <c r="V2196" s="196"/>
    </row>
    <row r="2197" spans="1:39" s="34" customFormat="1" x14ac:dyDescent="0.25">
      <c r="A2197" s="193" t="s">
        <v>57</v>
      </c>
      <c r="B2197" s="194"/>
      <c r="C2197" s="194"/>
      <c r="D2197" s="194"/>
      <c r="E2197" s="195"/>
      <c r="F2197" s="195"/>
      <c r="G2197" s="195"/>
      <c r="H2197" s="195"/>
      <c r="I2197" s="195"/>
      <c r="J2197" s="195"/>
      <c r="K2197" s="195"/>
      <c r="L2197" s="195"/>
      <c r="M2197" s="195"/>
      <c r="N2197" s="195"/>
      <c r="O2197" s="195"/>
      <c r="P2197" s="195"/>
      <c r="Q2197" s="195"/>
      <c r="R2197" s="195"/>
      <c r="S2197" s="195"/>
      <c r="T2197" s="195"/>
      <c r="U2197" s="195"/>
      <c r="V2197" s="196"/>
    </row>
    <row r="2198" spans="1:39" s="34" customFormat="1" x14ac:dyDescent="0.25">
      <c r="A2198" s="38"/>
      <c r="B2198" s="39"/>
      <c r="C2198" s="39"/>
      <c r="D2198" s="40"/>
      <c r="E2198" s="40"/>
      <c r="F2198" s="40"/>
      <c r="G2198" s="40"/>
      <c r="H2198" s="40"/>
      <c r="I2198" s="40"/>
      <c r="J2198" s="40"/>
      <c r="K2198" s="40"/>
      <c r="L2198" s="40"/>
      <c r="M2198" s="40"/>
      <c r="N2198" s="40"/>
      <c r="O2198" s="40"/>
      <c r="P2198" s="40"/>
      <c r="Q2198" s="40"/>
      <c r="R2198" s="40"/>
      <c r="S2198" s="40"/>
      <c r="T2198" s="27"/>
      <c r="U2198" s="27"/>
      <c r="V2198" s="28"/>
    </row>
    <row r="2199" spans="1:39" s="34" customFormat="1" x14ac:dyDescent="0.25">
      <c r="A2199" s="150" t="s">
        <v>58</v>
      </c>
      <c r="B2199" s="151"/>
      <c r="C2199" s="151"/>
      <c r="D2199" s="151"/>
      <c r="E2199" s="151"/>
      <c r="F2199" s="151"/>
      <c r="G2199" s="151"/>
      <c r="H2199" s="151"/>
      <c r="I2199" s="151"/>
      <c r="J2199" s="151"/>
      <c r="K2199" s="151"/>
      <c r="L2199" s="151"/>
      <c r="M2199" s="151"/>
      <c r="N2199" s="151"/>
      <c r="O2199" s="151"/>
      <c r="P2199" s="151"/>
      <c r="Q2199" s="151"/>
      <c r="R2199" s="151"/>
      <c r="S2199" s="151"/>
      <c r="T2199" s="151"/>
      <c r="U2199" s="151"/>
      <c r="V2199" s="197"/>
    </row>
    <row r="2200" spans="1:39" s="34" customFormat="1" x14ac:dyDescent="0.25">
      <c r="A2200" s="198" t="s">
        <v>59</v>
      </c>
      <c r="B2200" s="199"/>
      <c r="C2200" s="199" t="s">
        <v>60</v>
      </c>
      <c r="D2200" s="199"/>
      <c r="E2200" s="199"/>
      <c r="F2200" s="199"/>
      <c r="G2200" s="199"/>
      <c r="H2200" s="199"/>
      <c r="I2200" s="199"/>
      <c r="J2200" s="199"/>
      <c r="K2200" s="199"/>
      <c r="L2200" s="199"/>
      <c r="M2200" s="199"/>
      <c r="N2200" s="199"/>
      <c r="O2200" s="199"/>
      <c r="P2200" s="199"/>
      <c r="Q2200" s="199"/>
      <c r="R2200" s="199" t="s">
        <v>61</v>
      </c>
      <c r="S2200" s="199"/>
      <c r="T2200" s="200" t="s">
        <v>62</v>
      </c>
      <c r="U2200" s="200"/>
      <c r="V2200" s="201"/>
    </row>
    <row r="2201" spans="1:39" s="34" customFormat="1" ht="39" customHeight="1" x14ac:dyDescent="0.25">
      <c r="A2201" s="202">
        <v>13.2</v>
      </c>
      <c r="B2201" s="203"/>
      <c r="C2201" s="204" t="s">
        <v>97</v>
      </c>
      <c r="D2201" s="205"/>
      <c r="E2201" s="205"/>
      <c r="F2201" s="205"/>
      <c r="G2201" s="205"/>
      <c r="H2201" s="205"/>
      <c r="I2201" s="205"/>
      <c r="J2201" s="205"/>
      <c r="K2201" s="205"/>
      <c r="L2201" s="205"/>
      <c r="M2201" s="205"/>
      <c r="N2201" s="205"/>
      <c r="O2201" s="205"/>
      <c r="P2201" s="205"/>
      <c r="Q2201" s="205"/>
      <c r="R2201" s="205" t="s">
        <v>8</v>
      </c>
      <c r="S2201" s="205"/>
      <c r="T2201" s="206" t="e">
        <f>+'OFERTA ECONOMICA'!#REF!</f>
        <v>#REF!</v>
      </c>
      <c r="U2201" s="206"/>
      <c r="V2201" s="207"/>
    </row>
    <row r="2202" spans="1:39" s="34" customFormat="1" x14ac:dyDescent="0.25">
      <c r="A2202" s="41"/>
      <c r="B2202" s="40"/>
      <c r="C2202" s="40"/>
      <c r="D2202" s="40"/>
      <c r="E2202" s="40"/>
      <c r="F2202" s="40"/>
      <c r="G2202" s="40"/>
      <c r="H2202" s="40"/>
      <c r="I2202" s="40"/>
      <c r="J2202" s="40"/>
      <c r="K2202" s="40"/>
      <c r="L2202" s="40"/>
      <c r="M2202" s="40"/>
      <c r="N2202" s="40"/>
      <c r="O2202" s="40"/>
      <c r="P2202" s="40"/>
      <c r="Q2202" s="40"/>
      <c r="R2202" s="40"/>
      <c r="S2202" s="40"/>
      <c r="T2202" s="27"/>
      <c r="U2202" s="27"/>
      <c r="V2202" s="28"/>
    </row>
    <row r="2203" spans="1:39" s="34" customFormat="1" x14ac:dyDescent="0.25">
      <c r="A2203" s="145" t="s">
        <v>64</v>
      </c>
      <c r="B2203" s="146"/>
      <c r="C2203" s="146"/>
      <c r="D2203" s="146"/>
      <c r="E2203" s="146"/>
      <c r="F2203" s="146"/>
      <c r="G2203" s="146"/>
      <c r="H2203" s="146"/>
      <c r="I2203" s="146"/>
      <c r="J2203" s="146"/>
      <c r="K2203" s="146"/>
      <c r="L2203" s="146"/>
      <c r="M2203" s="146"/>
      <c r="N2203" s="146"/>
      <c r="O2203" s="146"/>
      <c r="P2203" s="146"/>
      <c r="Q2203" s="146"/>
      <c r="R2203" s="146"/>
      <c r="S2203" s="146"/>
      <c r="T2203" s="146"/>
      <c r="U2203" s="146"/>
      <c r="V2203" s="147"/>
    </row>
    <row r="2204" spans="1:39" s="34" customFormat="1" x14ac:dyDescent="0.25">
      <c r="A2204" s="132" t="s">
        <v>60</v>
      </c>
      <c r="B2204" s="133"/>
      <c r="C2204" s="133"/>
      <c r="D2204" s="133"/>
      <c r="E2204" s="133"/>
      <c r="F2204" s="133"/>
      <c r="G2204" s="133"/>
      <c r="H2204" s="133" t="s">
        <v>65</v>
      </c>
      <c r="I2204" s="133"/>
      <c r="J2204" s="133"/>
      <c r="K2204" s="133" t="s">
        <v>66</v>
      </c>
      <c r="L2204" s="133"/>
      <c r="M2204" s="133"/>
      <c r="N2204" s="133"/>
      <c r="O2204" s="133" t="s">
        <v>67</v>
      </c>
      <c r="P2204" s="133"/>
      <c r="Q2204" s="133"/>
      <c r="R2204" s="133" t="s">
        <v>68</v>
      </c>
      <c r="S2204" s="133"/>
      <c r="T2204" s="134" t="s">
        <v>69</v>
      </c>
      <c r="U2204" s="134"/>
      <c r="V2204" s="135"/>
    </row>
    <row r="2205" spans="1:39" s="34" customFormat="1" x14ac:dyDescent="0.25">
      <c r="A2205" s="132"/>
      <c r="B2205" s="133"/>
      <c r="C2205" s="133"/>
      <c r="D2205" s="133"/>
      <c r="E2205" s="133"/>
      <c r="F2205" s="133"/>
      <c r="G2205" s="133"/>
      <c r="H2205" s="133"/>
      <c r="I2205" s="133"/>
      <c r="J2205" s="133"/>
      <c r="K2205" s="133"/>
      <c r="L2205" s="133"/>
      <c r="M2205" s="133"/>
      <c r="N2205" s="133"/>
      <c r="O2205" s="153"/>
      <c r="P2205" s="153"/>
      <c r="Q2205" s="153"/>
      <c r="R2205" s="133"/>
      <c r="S2205" s="133"/>
      <c r="T2205" s="134"/>
      <c r="U2205" s="134"/>
      <c r="V2205" s="135"/>
    </row>
    <row r="2206" spans="1:39" s="34" customFormat="1" x14ac:dyDescent="0.25">
      <c r="A2206" s="132" t="s">
        <v>70</v>
      </c>
      <c r="B2206" s="133"/>
      <c r="C2206" s="133"/>
      <c r="D2206" s="133"/>
      <c r="E2206" s="133"/>
      <c r="F2206" s="133"/>
      <c r="G2206" s="133"/>
      <c r="H2206" s="133"/>
      <c r="I2206" s="133"/>
      <c r="J2206" s="133"/>
      <c r="K2206" s="133"/>
      <c r="L2206" s="133"/>
      <c r="M2206" s="133"/>
      <c r="N2206" s="133"/>
      <c r="O2206" s="153"/>
      <c r="P2206" s="153"/>
      <c r="Q2206" s="153"/>
      <c r="R2206" s="209">
        <v>0.03</v>
      </c>
      <c r="S2206" s="210"/>
      <c r="T2206" s="134">
        <f>+T2226*R2206</f>
        <v>349.93799999999987</v>
      </c>
      <c r="U2206" s="134"/>
      <c r="V2206" s="135"/>
    </row>
    <row r="2207" spans="1:39" s="34" customFormat="1" x14ac:dyDescent="0.25">
      <c r="A2207" s="132"/>
      <c r="B2207" s="133"/>
      <c r="C2207" s="133"/>
      <c r="D2207" s="133"/>
      <c r="E2207" s="133"/>
      <c r="F2207" s="133"/>
      <c r="G2207" s="133"/>
      <c r="H2207" s="133"/>
      <c r="I2207" s="133"/>
      <c r="J2207" s="133"/>
      <c r="K2207" s="133"/>
      <c r="L2207" s="133"/>
      <c r="M2207" s="133"/>
      <c r="N2207" s="133"/>
      <c r="O2207" s="153"/>
      <c r="P2207" s="153"/>
      <c r="Q2207" s="153"/>
      <c r="R2207" s="133"/>
      <c r="S2207" s="133"/>
      <c r="T2207" s="134"/>
      <c r="U2207" s="134"/>
      <c r="V2207" s="135"/>
    </row>
    <row r="2208" spans="1:39" s="34" customFormat="1" x14ac:dyDescent="0.25">
      <c r="A2208" s="136" t="s">
        <v>71</v>
      </c>
      <c r="B2208" s="137"/>
      <c r="C2208" s="137"/>
      <c r="D2208" s="137"/>
      <c r="E2208" s="137"/>
      <c r="F2208" s="137"/>
      <c r="G2208" s="137"/>
      <c r="H2208" s="137"/>
      <c r="I2208" s="137"/>
      <c r="J2208" s="137"/>
      <c r="K2208" s="137"/>
      <c r="L2208" s="137"/>
      <c r="M2208" s="137"/>
      <c r="N2208" s="137"/>
      <c r="O2208" s="137"/>
      <c r="P2208" s="137"/>
      <c r="Q2208" s="137"/>
      <c r="R2208" s="137"/>
      <c r="S2208" s="137"/>
      <c r="T2208" s="134">
        <f>+SUM(T2205:V2207)</f>
        <v>349.93799999999987</v>
      </c>
      <c r="U2208" s="134"/>
      <c r="V2208" s="135"/>
    </row>
    <row r="2209" spans="1:22" s="34" customFormat="1" x14ac:dyDescent="0.25">
      <c r="A2209" s="19"/>
      <c r="B2209" s="20"/>
      <c r="C2209" s="20"/>
      <c r="D2209" s="20"/>
      <c r="E2209" s="20"/>
      <c r="F2209" s="20"/>
      <c r="G2209" s="20"/>
      <c r="H2209" s="20"/>
      <c r="I2209" s="20"/>
      <c r="J2209" s="20"/>
      <c r="K2209" s="20"/>
      <c r="L2209" s="20"/>
      <c r="M2209" s="20"/>
      <c r="N2209" s="20"/>
      <c r="O2209" s="20"/>
      <c r="P2209" s="20"/>
      <c r="Q2209" s="20"/>
      <c r="R2209" s="20"/>
      <c r="S2209" s="21"/>
      <c r="T2209" s="22"/>
      <c r="U2209" s="22"/>
      <c r="V2209" s="23"/>
    </row>
    <row r="2210" spans="1:22" s="34" customFormat="1" x14ac:dyDescent="0.25">
      <c r="A2210" s="145" t="s">
        <v>72</v>
      </c>
      <c r="B2210" s="146"/>
      <c r="C2210" s="146"/>
      <c r="D2210" s="146"/>
      <c r="E2210" s="146"/>
      <c r="F2210" s="146"/>
      <c r="G2210" s="146"/>
      <c r="H2210" s="146"/>
      <c r="I2210" s="146"/>
      <c r="J2210" s="146"/>
      <c r="K2210" s="146"/>
      <c r="L2210" s="146"/>
      <c r="M2210" s="146"/>
      <c r="N2210" s="146"/>
      <c r="O2210" s="146"/>
      <c r="P2210" s="146"/>
      <c r="Q2210" s="146"/>
      <c r="R2210" s="146"/>
      <c r="S2210" s="146"/>
      <c r="T2210" s="146"/>
      <c r="U2210" s="146"/>
      <c r="V2210" s="147"/>
    </row>
    <row r="2211" spans="1:22" s="34" customFormat="1" x14ac:dyDescent="0.25">
      <c r="A2211" s="132" t="s">
        <v>60</v>
      </c>
      <c r="B2211" s="133"/>
      <c r="C2211" s="133"/>
      <c r="D2211" s="133"/>
      <c r="E2211" s="133"/>
      <c r="F2211" s="133"/>
      <c r="G2211" s="133"/>
      <c r="H2211" s="133"/>
      <c r="I2211" s="133"/>
      <c r="J2211" s="133"/>
      <c r="K2211" s="133"/>
      <c r="L2211" s="133"/>
      <c r="M2211" s="133" t="s">
        <v>61</v>
      </c>
      <c r="N2211" s="133"/>
      <c r="O2211" s="133" t="s">
        <v>62</v>
      </c>
      <c r="P2211" s="133"/>
      <c r="Q2211" s="133" t="s">
        <v>73</v>
      </c>
      <c r="R2211" s="133"/>
      <c r="S2211" s="133"/>
      <c r="T2211" s="134" t="s">
        <v>74</v>
      </c>
      <c r="U2211" s="134"/>
      <c r="V2211" s="135"/>
    </row>
    <row r="2212" spans="1:22" s="34" customFormat="1" x14ac:dyDescent="0.25">
      <c r="A2212" s="132" t="s">
        <v>93</v>
      </c>
      <c r="B2212" s="133"/>
      <c r="C2212" s="133"/>
      <c r="D2212" s="133"/>
      <c r="E2212" s="133"/>
      <c r="F2212" s="133"/>
      <c r="G2212" s="133"/>
      <c r="H2212" s="133"/>
      <c r="I2212" s="133"/>
      <c r="J2212" s="133"/>
      <c r="K2212" s="133"/>
      <c r="L2212" s="133"/>
      <c r="M2212" s="133" t="s">
        <v>6</v>
      </c>
      <c r="N2212" s="133"/>
      <c r="O2212" s="133">
        <v>0.1</v>
      </c>
      <c r="P2212" s="133"/>
      <c r="Q2212" s="134">
        <v>22900</v>
      </c>
      <c r="R2212" s="134"/>
      <c r="S2212" s="134"/>
      <c r="T2212" s="134">
        <f>+Q2212*O2212</f>
        <v>2290</v>
      </c>
      <c r="U2212" s="134"/>
      <c r="V2212" s="135"/>
    </row>
    <row r="2213" spans="1:22" s="34" customFormat="1" x14ac:dyDescent="0.25">
      <c r="A2213" s="150" t="s">
        <v>94</v>
      </c>
      <c r="B2213" s="151"/>
      <c r="C2213" s="151"/>
      <c r="D2213" s="151"/>
      <c r="E2213" s="151"/>
      <c r="F2213" s="151"/>
      <c r="G2213" s="151"/>
      <c r="H2213" s="151"/>
      <c r="I2213" s="151"/>
      <c r="J2213" s="151"/>
      <c r="K2213" s="151"/>
      <c r="L2213" s="152"/>
      <c r="M2213" s="133" t="s">
        <v>95</v>
      </c>
      <c r="N2213" s="133"/>
      <c r="O2213" s="133">
        <v>3</v>
      </c>
      <c r="P2213" s="133"/>
      <c r="Q2213" s="134">
        <v>2072</v>
      </c>
      <c r="R2213" s="134"/>
      <c r="S2213" s="134"/>
      <c r="T2213" s="134">
        <f>+Q2213*O2213</f>
        <v>6216</v>
      </c>
      <c r="U2213" s="134"/>
      <c r="V2213" s="135"/>
    </row>
    <row r="2214" spans="1:22" s="34" customFormat="1" x14ac:dyDescent="0.25">
      <c r="A2214" s="223"/>
      <c r="B2214" s="224"/>
      <c r="C2214" s="224"/>
      <c r="D2214" s="224"/>
      <c r="E2214" s="224"/>
      <c r="F2214" s="224"/>
      <c r="G2214" s="224"/>
      <c r="H2214" s="224"/>
      <c r="I2214" s="224"/>
      <c r="J2214" s="224"/>
      <c r="K2214" s="224"/>
      <c r="L2214" s="225"/>
      <c r="M2214" s="226"/>
      <c r="N2214" s="226"/>
      <c r="O2214" s="226"/>
      <c r="P2214" s="226"/>
      <c r="Q2214" s="227"/>
      <c r="R2214" s="228"/>
      <c r="S2214" s="229"/>
      <c r="T2214" s="227"/>
      <c r="U2214" s="228"/>
      <c r="V2214" s="230"/>
    </row>
    <row r="2215" spans="1:22" s="34" customFormat="1" x14ac:dyDescent="0.25">
      <c r="A2215" s="136" t="s">
        <v>71</v>
      </c>
      <c r="B2215" s="137"/>
      <c r="C2215" s="137"/>
      <c r="D2215" s="137"/>
      <c r="E2215" s="137"/>
      <c r="F2215" s="137"/>
      <c r="G2215" s="137"/>
      <c r="H2215" s="137"/>
      <c r="I2215" s="137"/>
      <c r="J2215" s="137"/>
      <c r="K2215" s="137"/>
      <c r="L2215" s="137"/>
      <c r="M2215" s="137"/>
      <c r="N2215" s="137"/>
      <c r="O2215" s="137"/>
      <c r="P2215" s="137"/>
      <c r="Q2215" s="137"/>
      <c r="R2215" s="137"/>
      <c r="S2215" s="137"/>
      <c r="T2215" s="134">
        <f>+SUM(T2212:V2214)</f>
        <v>8506</v>
      </c>
      <c r="U2215" s="134"/>
      <c r="V2215" s="135"/>
    </row>
    <row r="2216" spans="1:22" s="34" customFormat="1" x14ac:dyDescent="0.25">
      <c r="A2216" s="19"/>
      <c r="B2216" s="20"/>
      <c r="C2216" s="20"/>
      <c r="D2216" s="20"/>
      <c r="E2216" s="20"/>
      <c r="F2216" s="20"/>
      <c r="G2216" s="20"/>
      <c r="H2216" s="20"/>
      <c r="I2216" s="20"/>
      <c r="J2216" s="20"/>
      <c r="K2216" s="20"/>
      <c r="L2216" s="20"/>
      <c r="M2216" s="20"/>
      <c r="N2216" s="20"/>
      <c r="O2216" s="20"/>
      <c r="P2216" s="20"/>
      <c r="Q2216" s="20"/>
      <c r="R2216" s="20"/>
      <c r="S2216" s="21"/>
      <c r="T2216" s="22"/>
      <c r="U2216" s="22"/>
      <c r="V2216" s="23"/>
    </row>
    <row r="2217" spans="1:22" s="34" customFormat="1" x14ac:dyDescent="0.25">
      <c r="A2217" s="145" t="s">
        <v>75</v>
      </c>
      <c r="B2217" s="146"/>
      <c r="C2217" s="146"/>
      <c r="D2217" s="146"/>
      <c r="E2217" s="146"/>
      <c r="F2217" s="146"/>
      <c r="G2217" s="146"/>
      <c r="H2217" s="146"/>
      <c r="I2217" s="146"/>
      <c r="J2217" s="146"/>
      <c r="K2217" s="146"/>
      <c r="L2217" s="146"/>
      <c r="M2217" s="146"/>
      <c r="N2217" s="146"/>
      <c r="O2217" s="146"/>
      <c r="P2217" s="146"/>
      <c r="Q2217" s="146"/>
      <c r="R2217" s="146"/>
      <c r="S2217" s="146"/>
      <c r="T2217" s="146"/>
      <c r="U2217" s="146"/>
      <c r="V2217" s="147"/>
    </row>
    <row r="2218" spans="1:22" s="34" customFormat="1" x14ac:dyDescent="0.25">
      <c r="A2218" s="132" t="s">
        <v>76</v>
      </c>
      <c r="B2218" s="133"/>
      <c r="C2218" s="133"/>
      <c r="D2218" s="133"/>
      <c r="E2218" s="133"/>
      <c r="F2218" s="133"/>
      <c r="G2218" s="133"/>
      <c r="H2218" s="133"/>
      <c r="I2218" s="133"/>
      <c r="J2218" s="133"/>
      <c r="K2218" s="133" t="s">
        <v>77</v>
      </c>
      <c r="L2218" s="133"/>
      <c r="M2218" s="133" t="s">
        <v>78</v>
      </c>
      <c r="N2218" s="133"/>
      <c r="O2218" s="133" t="s">
        <v>79</v>
      </c>
      <c r="P2218" s="133"/>
      <c r="Q2218" s="133"/>
      <c r="R2218" s="133" t="s">
        <v>80</v>
      </c>
      <c r="S2218" s="133"/>
      <c r="T2218" s="134" t="s">
        <v>69</v>
      </c>
      <c r="U2218" s="134"/>
      <c r="V2218" s="135"/>
    </row>
    <row r="2219" spans="1:22" s="34" customFormat="1" x14ac:dyDescent="0.25">
      <c r="A2219" s="132"/>
      <c r="B2219" s="133"/>
      <c r="C2219" s="133"/>
      <c r="D2219" s="133"/>
      <c r="E2219" s="133"/>
      <c r="F2219" s="133"/>
      <c r="G2219" s="133"/>
      <c r="H2219" s="133"/>
      <c r="I2219" s="133"/>
      <c r="J2219" s="133"/>
      <c r="K2219" s="133"/>
      <c r="L2219" s="133"/>
      <c r="M2219" s="133"/>
      <c r="N2219" s="133"/>
      <c r="O2219" s="133"/>
      <c r="P2219" s="133"/>
      <c r="Q2219" s="133"/>
      <c r="R2219" s="133"/>
      <c r="S2219" s="133"/>
      <c r="T2219" s="134"/>
      <c r="U2219" s="134"/>
      <c r="V2219" s="135"/>
    </row>
    <row r="2220" spans="1:22" s="34" customFormat="1" x14ac:dyDescent="0.25">
      <c r="A2220" s="132"/>
      <c r="B2220" s="133"/>
      <c r="C2220" s="133"/>
      <c r="D2220" s="133"/>
      <c r="E2220" s="133"/>
      <c r="F2220" s="133"/>
      <c r="G2220" s="133"/>
      <c r="H2220" s="133"/>
      <c r="I2220" s="133"/>
      <c r="J2220" s="133"/>
      <c r="K2220" s="133"/>
      <c r="L2220" s="133"/>
      <c r="M2220" s="133"/>
      <c r="N2220" s="133"/>
      <c r="O2220" s="133"/>
      <c r="P2220" s="133"/>
      <c r="Q2220" s="133"/>
      <c r="R2220" s="133"/>
      <c r="S2220" s="133"/>
      <c r="T2220" s="134"/>
      <c r="U2220" s="134"/>
      <c r="V2220" s="135"/>
    </row>
    <row r="2221" spans="1:22" s="34" customFormat="1" x14ac:dyDescent="0.25">
      <c r="A2221" s="132"/>
      <c r="B2221" s="133"/>
      <c r="C2221" s="133"/>
      <c r="D2221" s="133"/>
      <c r="E2221" s="133"/>
      <c r="F2221" s="133"/>
      <c r="G2221" s="133"/>
      <c r="H2221" s="133"/>
      <c r="I2221" s="133"/>
      <c r="J2221" s="133"/>
      <c r="K2221" s="133"/>
      <c r="L2221" s="133"/>
      <c r="M2221" s="133"/>
      <c r="N2221" s="133"/>
      <c r="O2221" s="133"/>
      <c r="P2221" s="133"/>
      <c r="Q2221" s="133"/>
      <c r="R2221" s="133"/>
      <c r="S2221" s="133"/>
      <c r="T2221" s="134"/>
      <c r="U2221" s="134"/>
      <c r="V2221" s="135"/>
    </row>
    <row r="2222" spans="1:22" s="34" customFormat="1" x14ac:dyDescent="0.25">
      <c r="A2222" s="136" t="s">
        <v>71</v>
      </c>
      <c r="B2222" s="137"/>
      <c r="C2222" s="137"/>
      <c r="D2222" s="137"/>
      <c r="E2222" s="137"/>
      <c r="F2222" s="137"/>
      <c r="G2222" s="137"/>
      <c r="H2222" s="137"/>
      <c r="I2222" s="137"/>
      <c r="J2222" s="137"/>
      <c r="K2222" s="137"/>
      <c r="L2222" s="137"/>
      <c r="M2222" s="137"/>
      <c r="N2222" s="137"/>
      <c r="O2222" s="137"/>
      <c r="P2222" s="137"/>
      <c r="Q2222" s="137"/>
      <c r="R2222" s="137"/>
      <c r="S2222" s="137"/>
      <c r="T2222" s="134"/>
      <c r="U2222" s="134"/>
      <c r="V2222" s="135"/>
    </row>
    <row r="2223" spans="1:22" s="34" customFormat="1" x14ac:dyDescent="0.25">
      <c r="A2223" s="19"/>
      <c r="B2223" s="20"/>
      <c r="C2223" s="20"/>
      <c r="D2223" s="20"/>
      <c r="E2223" s="20"/>
      <c r="F2223" s="20"/>
      <c r="G2223" s="20"/>
      <c r="H2223" s="20"/>
      <c r="I2223" s="20"/>
      <c r="J2223" s="20"/>
      <c r="K2223" s="20"/>
      <c r="L2223" s="20"/>
      <c r="M2223" s="20"/>
      <c r="N2223" s="20"/>
      <c r="O2223" s="20"/>
      <c r="P2223" s="20"/>
      <c r="Q2223" s="20"/>
      <c r="R2223" s="20"/>
      <c r="S2223" s="21"/>
      <c r="T2223" s="22"/>
      <c r="U2223" s="22"/>
      <c r="V2223" s="23"/>
    </row>
    <row r="2224" spans="1:22" s="34" customFormat="1" x14ac:dyDescent="0.25">
      <c r="A2224" s="145" t="s">
        <v>81</v>
      </c>
      <c r="B2224" s="146"/>
      <c r="C2224" s="146"/>
      <c r="D2224" s="146"/>
      <c r="E2224" s="146"/>
      <c r="F2224" s="146"/>
      <c r="G2224" s="146"/>
      <c r="H2224" s="146"/>
      <c r="I2224" s="146"/>
      <c r="J2224" s="146"/>
      <c r="K2224" s="146"/>
      <c r="L2224" s="146"/>
      <c r="M2224" s="146"/>
      <c r="N2224" s="146"/>
      <c r="O2224" s="146"/>
      <c r="P2224" s="146"/>
      <c r="Q2224" s="146"/>
      <c r="R2224" s="146"/>
      <c r="S2224" s="146"/>
      <c r="T2224" s="146"/>
      <c r="U2224" s="146"/>
      <c r="V2224" s="147"/>
    </row>
    <row r="2225" spans="1:22" s="34" customFormat="1" x14ac:dyDescent="0.25">
      <c r="A2225" s="132" t="s">
        <v>82</v>
      </c>
      <c r="B2225" s="133"/>
      <c r="C2225" s="133"/>
      <c r="D2225" s="133"/>
      <c r="E2225" s="133"/>
      <c r="F2225" s="133"/>
      <c r="G2225" s="133"/>
      <c r="H2225" s="133"/>
      <c r="I2225" s="133"/>
      <c r="J2225" s="133" t="s">
        <v>83</v>
      </c>
      <c r="K2225" s="133"/>
      <c r="L2225" s="133" t="s">
        <v>84</v>
      </c>
      <c r="M2225" s="133"/>
      <c r="N2225" s="133" t="s">
        <v>85</v>
      </c>
      <c r="O2225" s="133"/>
      <c r="P2225" s="133"/>
      <c r="Q2225" s="133" t="s">
        <v>68</v>
      </c>
      <c r="R2225" s="133"/>
      <c r="S2225" s="133"/>
      <c r="T2225" s="134" t="s">
        <v>69</v>
      </c>
      <c r="U2225" s="134"/>
      <c r="V2225" s="135"/>
    </row>
    <row r="2226" spans="1:22" s="34" customFormat="1" x14ac:dyDescent="0.25">
      <c r="A2226" s="132" t="s">
        <v>86</v>
      </c>
      <c r="B2226" s="133"/>
      <c r="C2226" s="133"/>
      <c r="D2226" s="133"/>
      <c r="E2226" s="133"/>
      <c r="F2226" s="133"/>
      <c r="G2226" s="133"/>
      <c r="H2226" s="133"/>
      <c r="I2226" s="133"/>
      <c r="J2226" s="148">
        <f>+J2171</f>
        <v>171314.64448972844</v>
      </c>
      <c r="K2226" s="133"/>
      <c r="L2226" s="149">
        <v>1.8157000000000001</v>
      </c>
      <c r="M2226" s="149"/>
      <c r="N2226" s="134">
        <f>+(L2226*J2226)/8</f>
        <v>38881.999999999993</v>
      </c>
      <c r="O2226" s="134"/>
      <c r="P2226" s="134"/>
      <c r="Q2226" s="133">
        <v>0.3</v>
      </c>
      <c r="R2226" s="133"/>
      <c r="S2226" s="133"/>
      <c r="T2226" s="134">
        <f>+Q2226*N2226</f>
        <v>11664.599999999997</v>
      </c>
      <c r="U2226" s="134"/>
      <c r="V2226" s="135"/>
    </row>
    <row r="2227" spans="1:22" s="34" customFormat="1" x14ac:dyDescent="0.25">
      <c r="A2227" s="132"/>
      <c r="B2227" s="133"/>
      <c r="C2227" s="133"/>
      <c r="D2227" s="133"/>
      <c r="E2227" s="133"/>
      <c r="F2227" s="133"/>
      <c r="G2227" s="133"/>
      <c r="H2227" s="133"/>
      <c r="I2227" s="133"/>
      <c r="J2227" s="133"/>
      <c r="K2227" s="133"/>
      <c r="L2227" s="133"/>
      <c r="M2227" s="133"/>
      <c r="N2227" s="133"/>
      <c r="O2227" s="133"/>
      <c r="P2227" s="133"/>
      <c r="Q2227" s="133"/>
      <c r="R2227" s="133"/>
      <c r="S2227" s="133"/>
      <c r="T2227" s="134"/>
      <c r="U2227" s="134"/>
      <c r="V2227" s="135"/>
    </row>
    <row r="2228" spans="1:22" s="34" customFormat="1" x14ac:dyDescent="0.25">
      <c r="A2228" s="132"/>
      <c r="B2228" s="133"/>
      <c r="C2228" s="133"/>
      <c r="D2228" s="133"/>
      <c r="E2228" s="133"/>
      <c r="F2228" s="133"/>
      <c r="G2228" s="133"/>
      <c r="H2228" s="133"/>
      <c r="I2228" s="133"/>
      <c r="J2228" s="133"/>
      <c r="K2228" s="133"/>
      <c r="L2228" s="133"/>
      <c r="M2228" s="133"/>
      <c r="N2228" s="133"/>
      <c r="O2228" s="133"/>
      <c r="P2228" s="133"/>
      <c r="Q2228" s="133"/>
      <c r="R2228" s="133"/>
      <c r="S2228" s="133"/>
      <c r="T2228" s="134"/>
      <c r="U2228" s="134"/>
      <c r="V2228" s="135"/>
    </row>
    <row r="2229" spans="1:22" s="34" customFormat="1" x14ac:dyDescent="0.25">
      <c r="A2229" s="136" t="s">
        <v>71</v>
      </c>
      <c r="B2229" s="137"/>
      <c r="C2229" s="137"/>
      <c r="D2229" s="137"/>
      <c r="E2229" s="137"/>
      <c r="F2229" s="137"/>
      <c r="G2229" s="137"/>
      <c r="H2229" s="137"/>
      <c r="I2229" s="137"/>
      <c r="J2229" s="137"/>
      <c r="K2229" s="137"/>
      <c r="L2229" s="137"/>
      <c r="M2229" s="137"/>
      <c r="N2229" s="137"/>
      <c r="O2229" s="137"/>
      <c r="P2229" s="137"/>
      <c r="Q2229" s="137"/>
      <c r="R2229" s="137"/>
      <c r="S2229" s="137"/>
      <c r="T2229" s="134">
        <f>+T2226</f>
        <v>11664.599999999997</v>
      </c>
      <c r="U2229" s="134"/>
      <c r="V2229" s="135"/>
    </row>
    <row r="2230" spans="1:22" s="43" customFormat="1" x14ac:dyDescent="0.2">
      <c r="A2230" s="136" t="s">
        <v>15</v>
      </c>
      <c r="B2230" s="137"/>
      <c r="C2230" s="137"/>
      <c r="D2230" s="137"/>
      <c r="E2230" s="137"/>
      <c r="F2230" s="137"/>
      <c r="G2230" s="137"/>
      <c r="H2230" s="137"/>
      <c r="I2230" s="137"/>
      <c r="J2230" s="137"/>
      <c r="K2230" s="137"/>
      <c r="L2230" s="137"/>
      <c r="M2230" s="137"/>
      <c r="N2230" s="137"/>
      <c r="O2230" s="137"/>
      <c r="P2230" s="137"/>
      <c r="Q2230" s="137"/>
      <c r="R2230" s="137"/>
      <c r="S2230" s="137"/>
      <c r="T2230" s="134">
        <f>ROUND(T2229+T2222+T2215+T2208,0)</f>
        <v>20521</v>
      </c>
      <c r="U2230" s="134"/>
      <c r="V2230" s="135"/>
    </row>
    <row r="2231" spans="1:22" s="43" customFormat="1" x14ac:dyDescent="0.2">
      <c r="A2231" s="44" t="s">
        <v>87</v>
      </c>
      <c r="B2231" s="45">
        <f>+'[1]CARGA PRESTACIONAL'!$E$40</f>
        <v>0.29949999999999999</v>
      </c>
      <c r="C2231" s="46"/>
      <c r="D2231" s="47"/>
      <c r="E2231" s="48"/>
      <c r="F2231" s="46"/>
      <c r="G2231" s="46"/>
      <c r="H2231" s="46"/>
      <c r="I2231" s="46"/>
      <c r="J2231" s="46"/>
      <c r="K2231" s="46"/>
      <c r="L2231" s="46"/>
      <c r="M2231" s="47"/>
      <c r="N2231" s="18"/>
      <c r="O2231" s="18"/>
      <c r="P2231" s="18"/>
      <c r="Q2231" s="18"/>
      <c r="R2231" s="18"/>
      <c r="S2231" s="18" t="s">
        <v>19</v>
      </c>
      <c r="T2231" s="134">
        <f>+T2230*B2231</f>
        <v>6146.0394999999999</v>
      </c>
      <c r="U2231" s="134"/>
      <c r="V2231" s="135"/>
    </row>
    <row r="2232" spans="1:22" s="43" customFormat="1" x14ac:dyDescent="0.2">
      <c r="A2232" s="138" t="s">
        <v>88</v>
      </c>
      <c r="B2232" s="139"/>
      <c r="C2232" s="139"/>
      <c r="D2232" s="139"/>
      <c r="E2232" s="139"/>
      <c r="F2232" s="139"/>
      <c r="G2232" s="139"/>
      <c r="H2232" s="139"/>
      <c r="I2232" s="139"/>
      <c r="J2232" s="139"/>
      <c r="K2232" s="139"/>
      <c r="L2232" s="139"/>
      <c r="M2232" s="139"/>
      <c r="N2232" s="139"/>
      <c r="O2232" s="139"/>
      <c r="P2232" s="139"/>
      <c r="Q2232" s="139"/>
      <c r="R2232" s="139"/>
      <c r="S2232" s="139"/>
      <c r="T2232" s="140">
        <f>+T2231+T2230</f>
        <v>26667.039499999999</v>
      </c>
      <c r="U2232" s="140"/>
      <c r="V2232" s="141"/>
    </row>
    <row r="2233" spans="1:22" s="43" customFormat="1" x14ac:dyDescent="0.2">
      <c r="A2233" s="138" t="s">
        <v>89</v>
      </c>
      <c r="B2233" s="139"/>
      <c r="C2233" s="139"/>
      <c r="D2233" s="139"/>
      <c r="E2233" s="139"/>
      <c r="F2233" s="139"/>
      <c r="G2233" s="139"/>
      <c r="H2233" s="139"/>
      <c r="I2233" s="139"/>
      <c r="J2233" s="139"/>
      <c r="K2233" s="139"/>
      <c r="L2233" s="139"/>
      <c r="M2233" s="139"/>
      <c r="N2233" s="139"/>
      <c r="O2233" s="139"/>
      <c r="P2233" s="139"/>
      <c r="Q2233" s="139"/>
      <c r="R2233" s="139"/>
      <c r="S2233" s="139"/>
      <c r="T2233" s="140" t="e">
        <f>ROUND(T2232*T2201,0)</f>
        <v>#REF!</v>
      </c>
      <c r="U2233" s="140"/>
      <c r="V2233" s="141"/>
    </row>
    <row r="2234" spans="1:22" s="43" customFormat="1" x14ac:dyDescent="0.2">
      <c r="A2234" s="49"/>
      <c r="B2234" s="29"/>
      <c r="C2234" s="29"/>
      <c r="D2234" s="29"/>
      <c r="E2234" s="29"/>
      <c r="F2234" s="29"/>
      <c r="G2234" s="29"/>
      <c r="H2234" s="29"/>
      <c r="I2234" s="29"/>
      <c r="J2234" s="29"/>
      <c r="K2234" s="29"/>
      <c r="L2234" s="29"/>
      <c r="M2234" s="29"/>
      <c r="N2234" s="29"/>
      <c r="O2234" s="29"/>
      <c r="P2234" s="29"/>
      <c r="Q2234" s="29"/>
      <c r="R2234" s="29"/>
      <c r="S2234" s="29"/>
      <c r="T2234" s="50"/>
      <c r="U2234" s="50"/>
      <c r="V2234" s="51"/>
    </row>
    <row r="2235" spans="1:22" s="34" customFormat="1" ht="43.5" customHeight="1" x14ac:dyDescent="0.25">
      <c r="A2235" s="142" t="s">
        <v>121</v>
      </c>
      <c r="B2235" s="143"/>
      <c r="C2235" s="143"/>
      <c r="D2235" s="143"/>
      <c r="E2235" s="143"/>
      <c r="F2235" s="143"/>
      <c r="G2235" s="143"/>
      <c r="H2235" s="143"/>
      <c r="I2235" s="143"/>
      <c r="J2235" s="143"/>
      <c r="K2235" s="143"/>
      <c r="L2235" s="143"/>
      <c r="M2235" s="143"/>
      <c r="N2235" s="143"/>
      <c r="O2235" s="143"/>
      <c r="P2235" s="143"/>
      <c r="Q2235" s="143"/>
      <c r="R2235" s="143"/>
      <c r="S2235" s="143"/>
      <c r="T2235" s="143"/>
      <c r="U2235" s="143"/>
      <c r="V2235" s="144"/>
    </row>
    <row r="2236" spans="1:22" s="34" customFormat="1" x14ac:dyDescent="0.25">
      <c r="A2236" s="24"/>
      <c r="B2236" s="25"/>
      <c r="C2236" s="25"/>
      <c r="D2236" s="25"/>
      <c r="E2236" s="25"/>
      <c r="F2236" s="25"/>
      <c r="G2236" s="25"/>
      <c r="H2236" s="25"/>
      <c r="I2236" s="25"/>
      <c r="J2236" s="25"/>
      <c r="K2236" s="25"/>
      <c r="L2236" s="25"/>
      <c r="M2236" s="25"/>
      <c r="N2236" s="25"/>
      <c r="O2236" s="25"/>
      <c r="P2236" s="25"/>
      <c r="Q2236" s="25"/>
      <c r="R2236" s="25"/>
      <c r="S2236" s="26"/>
      <c r="T2236" s="27"/>
      <c r="U2236" s="27"/>
      <c r="V2236" s="28"/>
    </row>
    <row r="2237" spans="1:22" s="34" customFormat="1" ht="46.5" customHeight="1" x14ac:dyDescent="0.25">
      <c r="A2237" s="24"/>
      <c r="B2237" s="25"/>
      <c r="C2237" s="25"/>
      <c r="D2237" s="29"/>
      <c r="E2237" s="30" t="s">
        <v>90</v>
      </c>
      <c r="F2237" s="54"/>
      <c r="G2237" s="54"/>
      <c r="H2237" s="54"/>
      <c r="I2237" s="54"/>
      <c r="J2237" s="54"/>
      <c r="K2237" s="54"/>
      <c r="L2237" s="54"/>
      <c r="M2237" s="55"/>
      <c r="N2237" s="25"/>
      <c r="O2237" s="25"/>
      <c r="P2237" s="25"/>
      <c r="Q2237" s="25"/>
      <c r="R2237" s="25"/>
      <c r="S2237" s="26"/>
      <c r="T2237" s="27"/>
      <c r="U2237" s="27"/>
      <c r="V2237" s="28"/>
    </row>
    <row r="2238" spans="1:22" s="34" customFormat="1" x14ac:dyDescent="0.25">
      <c r="A2238" s="24"/>
      <c r="B2238" s="25"/>
      <c r="C2238" s="25"/>
      <c r="D2238" s="25"/>
      <c r="E2238" s="131" t="s">
        <v>105</v>
      </c>
      <c r="F2238" s="131"/>
      <c r="G2238" s="131"/>
      <c r="H2238" s="131"/>
      <c r="I2238" s="131"/>
      <c r="J2238" s="131"/>
      <c r="K2238" s="131"/>
      <c r="L2238" s="131"/>
      <c r="M2238" s="131"/>
      <c r="N2238" s="57"/>
      <c r="O2238" s="57"/>
      <c r="P2238" s="25"/>
      <c r="Q2238" s="25"/>
      <c r="R2238" s="25"/>
      <c r="S2238" s="26"/>
      <c r="T2238" s="27"/>
      <c r="U2238" s="27"/>
      <c r="V2238" s="28"/>
    </row>
    <row r="2239" spans="1:22" s="34" customFormat="1" x14ac:dyDescent="0.25">
      <c r="A2239" s="24"/>
      <c r="B2239" s="25"/>
      <c r="C2239" s="25"/>
      <c r="D2239" s="25"/>
      <c r="E2239" s="131"/>
      <c r="F2239" s="131"/>
      <c r="G2239" s="131"/>
      <c r="H2239" s="131"/>
      <c r="I2239" s="131"/>
      <c r="J2239" s="131"/>
      <c r="K2239" s="131"/>
      <c r="L2239" s="131"/>
      <c r="M2239" s="131"/>
      <c r="N2239" s="57"/>
      <c r="O2239" s="57"/>
      <c r="P2239" s="25"/>
      <c r="Q2239" s="25"/>
      <c r="R2239" s="25"/>
      <c r="S2239" s="26"/>
      <c r="T2239" s="27"/>
      <c r="U2239" s="27"/>
      <c r="V2239" s="28"/>
    </row>
    <row r="2240" spans="1:22" s="34" customFormat="1" ht="14.25" thickBot="1" x14ac:dyDescent="0.3">
      <c r="A2240" s="58"/>
      <c r="B2240" s="59"/>
      <c r="C2240" s="59"/>
      <c r="D2240" s="59"/>
      <c r="E2240" s="59"/>
      <c r="F2240" s="60"/>
      <c r="G2240" s="60"/>
      <c r="H2240" s="60"/>
      <c r="I2240" s="60"/>
      <c r="J2240" s="60"/>
      <c r="K2240" s="60"/>
      <c r="L2240" s="59"/>
      <c r="M2240" s="59"/>
      <c r="N2240" s="59"/>
      <c r="O2240" s="59"/>
      <c r="P2240" s="59"/>
      <c r="Q2240" s="59"/>
      <c r="R2240" s="59"/>
      <c r="S2240" s="59"/>
      <c r="T2240" s="61"/>
      <c r="U2240" s="61"/>
      <c r="V2240" s="62"/>
    </row>
    <row r="2241" spans="1:22" ht="14.25" thickBot="1" x14ac:dyDescent="0.3"/>
    <row r="2242" spans="1:22" ht="12" x14ac:dyDescent="0.2">
      <c r="A2242" s="154"/>
      <c r="B2242" s="155"/>
      <c r="C2242" s="155"/>
      <c r="D2242" s="156"/>
      <c r="E2242" s="163" t="s">
        <v>92</v>
      </c>
      <c r="F2242" s="164"/>
      <c r="G2242" s="164"/>
      <c r="H2242" s="164"/>
      <c r="I2242" s="164"/>
      <c r="J2242" s="164"/>
      <c r="K2242" s="164"/>
      <c r="L2242" s="164"/>
      <c r="M2242" s="164"/>
      <c r="N2242" s="164"/>
      <c r="O2242" s="164"/>
      <c r="P2242" s="164"/>
      <c r="Q2242" s="164"/>
      <c r="R2242" s="164"/>
      <c r="S2242" s="165"/>
      <c r="T2242" s="169" t="s">
        <v>47</v>
      </c>
      <c r="U2242" s="170"/>
      <c r="V2242" s="171"/>
    </row>
    <row r="2243" spans="1:22" ht="27.75" customHeight="1" thickBot="1" x14ac:dyDescent="0.25">
      <c r="A2243" s="157"/>
      <c r="B2243" s="158"/>
      <c r="C2243" s="158"/>
      <c r="D2243" s="159"/>
      <c r="E2243" s="166"/>
      <c r="F2243" s="167"/>
      <c r="G2243" s="167"/>
      <c r="H2243" s="167"/>
      <c r="I2243" s="167"/>
      <c r="J2243" s="167"/>
      <c r="K2243" s="167"/>
      <c r="L2243" s="167"/>
      <c r="M2243" s="167"/>
      <c r="N2243" s="167"/>
      <c r="O2243" s="167"/>
      <c r="P2243" s="167"/>
      <c r="Q2243" s="167"/>
      <c r="R2243" s="167"/>
      <c r="S2243" s="168"/>
      <c r="T2243" s="172"/>
      <c r="U2243" s="173"/>
      <c r="V2243" s="174"/>
    </row>
    <row r="2244" spans="1:22" ht="12.75" thickBot="1" x14ac:dyDescent="0.25">
      <c r="A2244" s="157"/>
      <c r="B2244" s="158"/>
      <c r="C2244" s="158"/>
      <c r="D2244" s="159"/>
      <c r="E2244" s="175"/>
      <c r="F2244" s="176"/>
      <c r="G2244" s="176"/>
      <c r="H2244" s="176"/>
      <c r="I2244" s="176"/>
      <c r="J2244" s="176"/>
      <c r="K2244" s="176"/>
      <c r="L2244" s="176"/>
      <c r="M2244" s="176"/>
      <c r="N2244" s="176"/>
      <c r="O2244" s="176"/>
      <c r="P2244" s="176"/>
      <c r="Q2244" s="176"/>
      <c r="R2244" s="176"/>
      <c r="S2244" s="176"/>
      <c r="T2244" s="176"/>
      <c r="U2244" s="176"/>
      <c r="V2244" s="177"/>
    </row>
    <row r="2245" spans="1:22" ht="12.75" thickBot="1" x14ac:dyDescent="0.25">
      <c r="A2245" s="157"/>
      <c r="B2245" s="158"/>
      <c r="C2245" s="158"/>
      <c r="D2245" s="159"/>
      <c r="E2245" s="178" t="s">
        <v>48</v>
      </c>
      <c r="F2245" s="179"/>
      <c r="G2245" s="179"/>
      <c r="H2245" s="179"/>
      <c r="I2245" s="179"/>
      <c r="J2245" s="179"/>
      <c r="K2245" s="179"/>
      <c r="L2245" s="179"/>
      <c r="M2245" s="179"/>
      <c r="N2245" s="179"/>
      <c r="O2245" s="179"/>
      <c r="P2245" s="179"/>
      <c r="Q2245" s="179"/>
      <c r="R2245" s="179"/>
      <c r="S2245" s="179"/>
      <c r="T2245" s="179"/>
      <c r="U2245" s="179"/>
      <c r="V2245" s="180"/>
    </row>
    <row r="2246" spans="1:22" ht="12.75" thickBot="1" x14ac:dyDescent="0.25">
      <c r="A2246" s="160"/>
      <c r="B2246" s="161"/>
      <c r="C2246" s="161"/>
      <c r="D2246" s="162"/>
      <c r="E2246" s="181"/>
      <c r="F2246" s="182"/>
      <c r="G2246" s="182"/>
      <c r="H2246" s="182"/>
      <c r="I2246" s="182"/>
      <c r="J2246" s="182"/>
      <c r="K2246" s="182"/>
      <c r="L2246" s="182"/>
      <c r="M2246" s="182"/>
      <c r="N2246" s="182"/>
      <c r="O2246" s="182"/>
      <c r="P2246" s="182"/>
      <c r="Q2246" s="182"/>
      <c r="R2246" s="182"/>
      <c r="S2246" s="182"/>
      <c r="T2246" s="182"/>
      <c r="U2246" s="182"/>
      <c r="V2246" s="183"/>
    </row>
    <row r="2247" spans="1:22" ht="12" x14ac:dyDescent="0.2">
      <c r="A2247" s="211" t="s">
        <v>49</v>
      </c>
      <c r="B2247" s="212"/>
      <c r="C2247" s="212"/>
      <c r="D2247" s="212"/>
      <c r="E2247" s="212"/>
      <c r="F2247" s="212"/>
      <c r="G2247" s="212"/>
      <c r="H2247" s="212"/>
      <c r="I2247" s="212"/>
      <c r="J2247" s="212"/>
      <c r="K2247" s="212"/>
      <c r="L2247" s="212"/>
      <c r="M2247" s="212"/>
      <c r="N2247" s="212"/>
      <c r="O2247" s="212"/>
      <c r="P2247" s="212"/>
      <c r="Q2247" s="212"/>
      <c r="R2247" s="212"/>
      <c r="S2247" s="212"/>
      <c r="T2247" s="212"/>
      <c r="U2247" s="212"/>
      <c r="V2247" s="213"/>
    </row>
    <row r="2248" spans="1:22" ht="12" x14ac:dyDescent="0.2">
      <c r="A2248" s="184" t="s">
        <v>50</v>
      </c>
      <c r="B2248" s="185"/>
      <c r="C2248" s="185"/>
      <c r="D2248" s="185"/>
      <c r="E2248" s="36" t="s">
        <v>51</v>
      </c>
      <c r="F2248" s="37"/>
      <c r="G2248" s="37"/>
      <c r="H2248" s="37"/>
      <c r="I2248" s="37"/>
      <c r="J2248" s="186" t="s">
        <v>52</v>
      </c>
      <c r="K2248" s="186"/>
      <c r="L2248" s="186"/>
      <c r="M2248" s="186"/>
      <c r="N2248" s="186"/>
      <c r="O2248" s="186"/>
      <c r="P2248" s="186" t="s">
        <v>53</v>
      </c>
      <c r="Q2248" s="186"/>
      <c r="R2248" s="186"/>
      <c r="S2248" s="186"/>
      <c r="T2248" s="186"/>
      <c r="U2248" s="186"/>
      <c r="V2248" s="187"/>
    </row>
    <row r="2249" spans="1:22" ht="12" x14ac:dyDescent="0.2">
      <c r="A2249" s="188" t="s">
        <v>54</v>
      </c>
      <c r="B2249" s="189"/>
      <c r="C2249" s="189"/>
      <c r="D2249" s="190"/>
      <c r="E2249" s="191" t="s">
        <v>24</v>
      </c>
      <c r="F2249" s="191"/>
      <c r="G2249" s="191"/>
      <c r="H2249" s="191"/>
      <c r="I2249" s="191"/>
      <c r="J2249" s="191"/>
      <c r="K2249" s="191"/>
      <c r="L2249" s="191"/>
      <c r="M2249" s="191"/>
      <c r="N2249" s="191"/>
      <c r="O2249" s="191"/>
      <c r="P2249" s="191"/>
      <c r="Q2249" s="191"/>
      <c r="R2249" s="191"/>
      <c r="S2249" s="191"/>
      <c r="T2249" s="191"/>
      <c r="U2249" s="191"/>
      <c r="V2249" s="192"/>
    </row>
    <row r="2250" spans="1:22" ht="12" x14ac:dyDescent="0.2">
      <c r="A2250" s="193" t="s">
        <v>55</v>
      </c>
      <c r="B2250" s="194"/>
      <c r="C2250" s="194"/>
      <c r="D2250" s="194"/>
      <c r="E2250" s="195"/>
      <c r="F2250" s="195"/>
      <c r="G2250" s="195"/>
      <c r="H2250" s="195"/>
      <c r="I2250" s="195"/>
      <c r="J2250" s="195"/>
      <c r="K2250" s="195"/>
      <c r="L2250" s="195"/>
      <c r="M2250" s="195"/>
      <c r="N2250" s="195"/>
      <c r="O2250" s="195"/>
      <c r="P2250" s="195"/>
      <c r="Q2250" s="195"/>
      <c r="R2250" s="195"/>
      <c r="S2250" s="195"/>
      <c r="T2250" s="195"/>
      <c r="U2250" s="195"/>
      <c r="V2250" s="196"/>
    </row>
    <row r="2251" spans="1:22" ht="12" x14ac:dyDescent="0.2">
      <c r="A2251" s="193" t="s">
        <v>56</v>
      </c>
      <c r="B2251" s="194"/>
      <c r="C2251" s="194"/>
      <c r="D2251" s="194"/>
      <c r="E2251" s="195"/>
      <c r="F2251" s="195"/>
      <c r="G2251" s="195"/>
      <c r="H2251" s="195"/>
      <c r="I2251" s="195"/>
      <c r="J2251" s="195"/>
      <c r="K2251" s="195"/>
      <c r="L2251" s="195"/>
      <c r="M2251" s="195"/>
      <c r="N2251" s="195"/>
      <c r="O2251" s="195"/>
      <c r="P2251" s="195"/>
      <c r="Q2251" s="195"/>
      <c r="R2251" s="195"/>
      <c r="S2251" s="195"/>
      <c r="T2251" s="195"/>
      <c r="U2251" s="195"/>
      <c r="V2251" s="196"/>
    </row>
    <row r="2252" spans="1:22" ht="12" x14ac:dyDescent="0.2">
      <c r="A2252" s="193" t="s">
        <v>57</v>
      </c>
      <c r="B2252" s="194"/>
      <c r="C2252" s="194"/>
      <c r="D2252" s="194"/>
      <c r="E2252" s="195"/>
      <c r="F2252" s="195"/>
      <c r="G2252" s="195"/>
      <c r="H2252" s="195"/>
      <c r="I2252" s="195"/>
      <c r="J2252" s="195"/>
      <c r="K2252" s="195"/>
      <c r="L2252" s="195"/>
      <c r="M2252" s="195"/>
      <c r="N2252" s="195"/>
      <c r="O2252" s="195"/>
      <c r="P2252" s="195"/>
      <c r="Q2252" s="195"/>
      <c r="R2252" s="195"/>
      <c r="S2252" s="195"/>
      <c r="T2252" s="195"/>
      <c r="U2252" s="195"/>
      <c r="V2252" s="196"/>
    </row>
    <row r="2253" spans="1:22" ht="12" x14ac:dyDescent="0.2">
      <c r="A2253" s="38"/>
      <c r="B2253" s="39"/>
      <c r="C2253" s="39"/>
      <c r="D2253" s="40"/>
      <c r="E2253" s="40"/>
      <c r="F2253" s="40"/>
      <c r="G2253" s="40"/>
      <c r="H2253" s="40"/>
      <c r="I2253" s="40"/>
      <c r="J2253" s="40"/>
      <c r="K2253" s="40"/>
      <c r="L2253" s="40"/>
      <c r="M2253" s="40"/>
      <c r="N2253" s="40"/>
      <c r="O2253" s="40"/>
      <c r="P2253" s="40"/>
      <c r="Q2253" s="40"/>
      <c r="R2253" s="40"/>
      <c r="S2253" s="40"/>
      <c r="T2253" s="27"/>
      <c r="U2253" s="27"/>
      <c r="V2253" s="28"/>
    </row>
    <row r="2254" spans="1:22" ht="12" x14ac:dyDescent="0.2">
      <c r="A2254" s="150" t="s">
        <v>58</v>
      </c>
      <c r="B2254" s="151"/>
      <c r="C2254" s="151"/>
      <c r="D2254" s="151"/>
      <c r="E2254" s="151"/>
      <c r="F2254" s="151"/>
      <c r="G2254" s="151"/>
      <c r="H2254" s="151"/>
      <c r="I2254" s="151"/>
      <c r="J2254" s="151"/>
      <c r="K2254" s="151"/>
      <c r="L2254" s="151"/>
      <c r="M2254" s="151"/>
      <c r="N2254" s="151"/>
      <c r="O2254" s="151"/>
      <c r="P2254" s="151"/>
      <c r="Q2254" s="151"/>
      <c r="R2254" s="151"/>
      <c r="S2254" s="151"/>
      <c r="T2254" s="151"/>
      <c r="U2254" s="151"/>
      <c r="V2254" s="197"/>
    </row>
    <row r="2255" spans="1:22" ht="12" x14ac:dyDescent="0.2">
      <c r="A2255" s="198" t="s">
        <v>59</v>
      </c>
      <c r="B2255" s="199"/>
      <c r="C2255" s="199" t="s">
        <v>60</v>
      </c>
      <c r="D2255" s="199"/>
      <c r="E2255" s="199"/>
      <c r="F2255" s="199"/>
      <c r="G2255" s="199"/>
      <c r="H2255" s="199"/>
      <c r="I2255" s="199"/>
      <c r="J2255" s="199"/>
      <c r="K2255" s="199"/>
      <c r="L2255" s="199"/>
      <c r="M2255" s="199"/>
      <c r="N2255" s="199"/>
      <c r="O2255" s="199"/>
      <c r="P2255" s="199"/>
      <c r="Q2255" s="199"/>
      <c r="R2255" s="199" t="s">
        <v>61</v>
      </c>
      <c r="S2255" s="199"/>
      <c r="T2255" s="200" t="s">
        <v>62</v>
      </c>
      <c r="U2255" s="200"/>
      <c r="V2255" s="201"/>
    </row>
    <row r="2256" spans="1:22" s="86" customFormat="1" ht="40.5" customHeight="1" x14ac:dyDescent="0.25">
      <c r="A2256" s="214">
        <v>14.1</v>
      </c>
      <c r="B2256" s="215"/>
      <c r="C2256" s="216" t="s">
        <v>156</v>
      </c>
      <c r="D2256" s="217"/>
      <c r="E2256" s="217"/>
      <c r="F2256" s="217"/>
      <c r="G2256" s="217"/>
      <c r="H2256" s="217"/>
      <c r="I2256" s="217"/>
      <c r="J2256" s="217"/>
      <c r="K2256" s="217"/>
      <c r="L2256" s="217"/>
      <c r="M2256" s="217"/>
      <c r="N2256" s="217"/>
      <c r="O2256" s="217"/>
      <c r="P2256" s="217"/>
      <c r="Q2256" s="217"/>
      <c r="R2256" s="217" t="s">
        <v>8</v>
      </c>
      <c r="S2256" s="217"/>
      <c r="T2256" s="218">
        <f>+'OFERTA ECONOMICA'!C134</f>
        <v>496.14</v>
      </c>
      <c r="U2256" s="218"/>
      <c r="V2256" s="219"/>
    </row>
    <row r="2257" spans="1:22" ht="12" x14ac:dyDescent="0.2">
      <c r="A2257" s="41"/>
      <c r="B2257" s="40"/>
      <c r="C2257" s="40"/>
      <c r="D2257" s="40"/>
      <c r="E2257" s="40"/>
      <c r="F2257" s="40"/>
      <c r="G2257" s="40"/>
      <c r="H2257" s="40"/>
      <c r="I2257" s="40"/>
      <c r="J2257" s="40"/>
      <c r="K2257" s="40"/>
      <c r="L2257" s="40"/>
      <c r="M2257" s="40"/>
      <c r="N2257" s="40"/>
      <c r="O2257" s="40"/>
      <c r="P2257" s="40"/>
      <c r="Q2257" s="40"/>
      <c r="R2257" s="40"/>
      <c r="S2257" s="40"/>
      <c r="T2257" s="27"/>
      <c r="U2257" s="27"/>
      <c r="V2257" s="28"/>
    </row>
    <row r="2258" spans="1:22" ht="12" x14ac:dyDescent="0.2">
      <c r="A2258" s="145" t="s">
        <v>64</v>
      </c>
      <c r="B2258" s="146"/>
      <c r="C2258" s="146"/>
      <c r="D2258" s="146"/>
      <c r="E2258" s="146"/>
      <c r="F2258" s="146"/>
      <c r="G2258" s="146"/>
      <c r="H2258" s="146"/>
      <c r="I2258" s="146"/>
      <c r="J2258" s="146"/>
      <c r="K2258" s="146"/>
      <c r="L2258" s="146"/>
      <c r="M2258" s="146"/>
      <c r="N2258" s="146"/>
      <c r="O2258" s="146"/>
      <c r="P2258" s="146"/>
      <c r="Q2258" s="146"/>
      <c r="R2258" s="146"/>
      <c r="S2258" s="146"/>
      <c r="T2258" s="146"/>
      <c r="U2258" s="146"/>
      <c r="V2258" s="147"/>
    </row>
    <row r="2259" spans="1:22" ht="12" x14ac:dyDescent="0.2">
      <c r="A2259" s="132" t="s">
        <v>60</v>
      </c>
      <c r="B2259" s="133"/>
      <c r="C2259" s="133"/>
      <c r="D2259" s="133"/>
      <c r="E2259" s="133"/>
      <c r="F2259" s="133"/>
      <c r="G2259" s="133"/>
      <c r="H2259" s="133" t="s">
        <v>65</v>
      </c>
      <c r="I2259" s="133"/>
      <c r="J2259" s="133"/>
      <c r="K2259" s="133" t="s">
        <v>66</v>
      </c>
      <c r="L2259" s="133"/>
      <c r="M2259" s="133"/>
      <c r="N2259" s="133"/>
      <c r="O2259" s="133" t="s">
        <v>67</v>
      </c>
      <c r="P2259" s="133"/>
      <c r="Q2259" s="133"/>
      <c r="R2259" s="133" t="s">
        <v>68</v>
      </c>
      <c r="S2259" s="133"/>
      <c r="T2259" s="134" t="s">
        <v>69</v>
      </c>
      <c r="U2259" s="134"/>
      <c r="V2259" s="135"/>
    </row>
    <row r="2260" spans="1:22" ht="12" x14ac:dyDescent="0.2">
      <c r="A2260" s="132" t="s">
        <v>148</v>
      </c>
      <c r="B2260" s="133"/>
      <c r="C2260" s="133"/>
      <c r="D2260" s="133"/>
      <c r="E2260" s="133"/>
      <c r="F2260" s="133"/>
      <c r="G2260" s="133"/>
      <c r="H2260" s="133"/>
      <c r="I2260" s="133"/>
      <c r="J2260" s="133"/>
      <c r="K2260" s="133"/>
      <c r="L2260" s="133"/>
      <c r="M2260" s="133"/>
      <c r="N2260" s="133"/>
      <c r="O2260" s="153">
        <v>5500</v>
      </c>
      <c r="P2260" s="153"/>
      <c r="Q2260" s="153"/>
      <c r="R2260" s="133" t="s">
        <v>278</v>
      </c>
      <c r="S2260" s="133"/>
      <c r="T2260" s="134">
        <f>+O2260*0.01</f>
        <v>55</v>
      </c>
      <c r="U2260" s="134"/>
      <c r="V2260" s="135"/>
    </row>
    <row r="2261" spans="1:22" ht="12" x14ac:dyDescent="0.2">
      <c r="A2261" s="132" t="s">
        <v>70</v>
      </c>
      <c r="B2261" s="133"/>
      <c r="C2261" s="133"/>
      <c r="D2261" s="133"/>
      <c r="E2261" s="133"/>
      <c r="F2261" s="133"/>
      <c r="G2261" s="133"/>
      <c r="H2261" s="133"/>
      <c r="I2261" s="133"/>
      <c r="J2261" s="133"/>
      <c r="K2261" s="133"/>
      <c r="L2261" s="133"/>
      <c r="M2261" s="133"/>
      <c r="N2261" s="133"/>
      <c r="O2261" s="153"/>
      <c r="P2261" s="153"/>
      <c r="Q2261" s="153"/>
      <c r="R2261" s="209">
        <v>0.03</v>
      </c>
      <c r="S2261" s="210"/>
      <c r="T2261" s="134">
        <f>+R2261*T2284</f>
        <v>241.77892974749997</v>
      </c>
      <c r="U2261" s="134"/>
      <c r="V2261" s="135"/>
    </row>
    <row r="2262" spans="1:22" s="34" customFormat="1" x14ac:dyDescent="0.25">
      <c r="A2262" s="132" t="s">
        <v>214</v>
      </c>
      <c r="B2262" s="133"/>
      <c r="C2262" s="133"/>
      <c r="D2262" s="133"/>
      <c r="E2262" s="133"/>
      <c r="F2262" s="133"/>
      <c r="G2262" s="133"/>
      <c r="H2262" s="133"/>
      <c r="I2262" s="133"/>
      <c r="J2262" s="133"/>
      <c r="K2262" s="133"/>
      <c r="L2262" s="133"/>
      <c r="M2262" s="133"/>
      <c r="N2262" s="133"/>
      <c r="O2262" s="153">
        <v>20000</v>
      </c>
      <c r="P2262" s="153"/>
      <c r="Q2262" s="153"/>
      <c r="R2262" s="133">
        <v>0.01</v>
      </c>
      <c r="S2262" s="133"/>
      <c r="T2262" s="220">
        <f>+R2262*O2262</f>
        <v>200</v>
      </c>
      <c r="U2262" s="221"/>
      <c r="V2262" s="222"/>
    </row>
    <row r="2263" spans="1:22" ht="12" x14ac:dyDescent="0.2">
      <c r="A2263" s="132" t="s">
        <v>279</v>
      </c>
      <c r="B2263" s="133"/>
      <c r="C2263" s="133"/>
      <c r="D2263" s="133"/>
      <c r="E2263" s="133"/>
      <c r="F2263" s="133"/>
      <c r="G2263" s="133"/>
      <c r="H2263" s="133"/>
      <c r="I2263" s="133"/>
      <c r="J2263" s="133"/>
      <c r="K2263" s="133"/>
      <c r="L2263" s="133"/>
      <c r="M2263" s="133"/>
      <c r="N2263" s="133"/>
      <c r="O2263" s="133"/>
      <c r="P2263" s="133"/>
      <c r="Q2263" s="133"/>
      <c r="R2263" s="133"/>
      <c r="S2263" s="133"/>
      <c r="T2263" s="134"/>
      <c r="U2263" s="134"/>
      <c r="V2263" s="135"/>
    </row>
    <row r="2264" spans="1:22" ht="12" x14ac:dyDescent="0.2">
      <c r="A2264" s="136" t="s">
        <v>71</v>
      </c>
      <c r="B2264" s="137"/>
      <c r="C2264" s="137"/>
      <c r="D2264" s="137"/>
      <c r="E2264" s="137"/>
      <c r="F2264" s="137"/>
      <c r="G2264" s="137"/>
      <c r="H2264" s="137"/>
      <c r="I2264" s="137"/>
      <c r="J2264" s="137"/>
      <c r="K2264" s="137"/>
      <c r="L2264" s="137"/>
      <c r="M2264" s="137"/>
      <c r="N2264" s="137"/>
      <c r="O2264" s="137"/>
      <c r="P2264" s="137"/>
      <c r="Q2264" s="137"/>
      <c r="R2264" s="137"/>
      <c r="S2264" s="137"/>
      <c r="T2264" s="134">
        <f>+SUM(T2260:V2263)</f>
        <v>496.7789297475</v>
      </c>
      <c r="U2264" s="134"/>
      <c r="V2264" s="135"/>
    </row>
    <row r="2265" spans="1:22" ht="12" x14ac:dyDescent="0.2">
      <c r="A2265" s="19"/>
      <c r="B2265" s="20"/>
      <c r="C2265" s="20"/>
      <c r="D2265" s="20"/>
      <c r="E2265" s="20"/>
      <c r="F2265" s="20"/>
      <c r="G2265" s="20"/>
      <c r="H2265" s="20"/>
      <c r="I2265" s="20"/>
      <c r="J2265" s="20"/>
      <c r="K2265" s="20"/>
      <c r="L2265" s="20"/>
      <c r="M2265" s="20"/>
      <c r="N2265" s="20"/>
      <c r="O2265" s="20"/>
      <c r="P2265" s="20"/>
      <c r="Q2265" s="20"/>
      <c r="R2265" s="20"/>
      <c r="S2265" s="21"/>
      <c r="T2265" s="22"/>
      <c r="U2265" s="22"/>
      <c r="V2265" s="23"/>
    </row>
    <row r="2266" spans="1:22" ht="12" x14ac:dyDescent="0.2">
      <c r="A2266" s="145" t="s">
        <v>72</v>
      </c>
      <c r="B2266" s="146"/>
      <c r="C2266" s="146"/>
      <c r="D2266" s="146"/>
      <c r="E2266" s="146"/>
      <c r="F2266" s="146"/>
      <c r="G2266" s="146"/>
      <c r="H2266" s="146"/>
      <c r="I2266" s="146"/>
      <c r="J2266" s="146"/>
      <c r="K2266" s="146"/>
      <c r="L2266" s="146"/>
      <c r="M2266" s="146"/>
      <c r="N2266" s="146"/>
      <c r="O2266" s="146"/>
      <c r="P2266" s="146"/>
      <c r="Q2266" s="146"/>
      <c r="R2266" s="146"/>
      <c r="S2266" s="146"/>
      <c r="T2266" s="146"/>
      <c r="U2266" s="146"/>
      <c r="V2266" s="147"/>
    </row>
    <row r="2267" spans="1:22" ht="12" x14ac:dyDescent="0.2">
      <c r="A2267" s="132" t="s">
        <v>60</v>
      </c>
      <c r="B2267" s="133"/>
      <c r="C2267" s="133"/>
      <c r="D2267" s="133"/>
      <c r="E2267" s="133"/>
      <c r="F2267" s="133"/>
      <c r="G2267" s="133"/>
      <c r="H2267" s="133"/>
      <c r="I2267" s="133"/>
      <c r="J2267" s="133"/>
      <c r="K2267" s="133"/>
      <c r="L2267" s="133"/>
      <c r="M2267" s="133" t="s">
        <v>61</v>
      </c>
      <c r="N2267" s="133"/>
      <c r="O2267" s="133" t="s">
        <v>62</v>
      </c>
      <c r="P2267" s="133"/>
      <c r="Q2267" s="133" t="s">
        <v>73</v>
      </c>
      <c r="R2267" s="133"/>
      <c r="S2267" s="133"/>
      <c r="T2267" s="134" t="s">
        <v>74</v>
      </c>
      <c r="U2267" s="134"/>
      <c r="V2267" s="135"/>
    </row>
    <row r="2268" spans="1:22" ht="12" customHeight="1" x14ac:dyDescent="0.2">
      <c r="A2268" s="132" t="s">
        <v>212</v>
      </c>
      <c r="B2268" s="133"/>
      <c r="C2268" s="133"/>
      <c r="D2268" s="133"/>
      <c r="E2268" s="133"/>
      <c r="F2268" s="133"/>
      <c r="G2268" s="133"/>
      <c r="H2268" s="133"/>
      <c r="I2268" s="133"/>
      <c r="J2268" s="133"/>
      <c r="K2268" s="133"/>
      <c r="L2268" s="133"/>
      <c r="M2268" s="133" t="s">
        <v>117</v>
      </c>
      <c r="N2268" s="133"/>
      <c r="O2268" s="133">
        <v>7.0000000000000007E-2</v>
      </c>
      <c r="P2268" s="133"/>
      <c r="Q2268" s="134">
        <v>53900</v>
      </c>
      <c r="R2268" s="134"/>
      <c r="S2268" s="134"/>
      <c r="T2268" s="134">
        <f>+Q2268*O2268</f>
        <v>3773.0000000000005</v>
      </c>
      <c r="U2268" s="134"/>
      <c r="V2268" s="135"/>
    </row>
    <row r="2269" spans="1:22" ht="12" customHeight="1" x14ac:dyDescent="0.2">
      <c r="A2269" s="132" t="s">
        <v>151</v>
      </c>
      <c r="B2269" s="133"/>
      <c r="C2269" s="133"/>
      <c r="D2269" s="133"/>
      <c r="E2269" s="133"/>
      <c r="F2269" s="133"/>
      <c r="G2269" s="133"/>
      <c r="H2269" s="133"/>
      <c r="I2269" s="133"/>
      <c r="J2269" s="133"/>
      <c r="K2269" s="133"/>
      <c r="L2269" s="133"/>
      <c r="M2269" s="133" t="s">
        <v>117</v>
      </c>
      <c r="N2269" s="133"/>
      <c r="O2269" s="133">
        <v>0.08</v>
      </c>
      <c r="P2269" s="133"/>
      <c r="Q2269" s="134">
        <f>499900/5</f>
        <v>99980</v>
      </c>
      <c r="R2269" s="134"/>
      <c r="S2269" s="134"/>
      <c r="T2269" s="134">
        <f>+Q2269*O2269</f>
        <v>7998.4000000000005</v>
      </c>
      <c r="U2269" s="134"/>
      <c r="V2269" s="135"/>
    </row>
    <row r="2270" spans="1:22" ht="12" customHeight="1" x14ac:dyDescent="0.2">
      <c r="A2270" s="132" t="s">
        <v>211</v>
      </c>
      <c r="B2270" s="133"/>
      <c r="C2270" s="133"/>
      <c r="D2270" s="133"/>
      <c r="E2270" s="133"/>
      <c r="F2270" s="133"/>
      <c r="G2270" s="133"/>
      <c r="H2270" s="133"/>
      <c r="I2270" s="133"/>
      <c r="J2270" s="133"/>
      <c r="K2270" s="133"/>
      <c r="L2270" s="133"/>
      <c r="M2270" s="133" t="s">
        <v>95</v>
      </c>
      <c r="N2270" s="133"/>
      <c r="O2270" s="133">
        <v>0.01</v>
      </c>
      <c r="P2270" s="133"/>
      <c r="Q2270" s="134">
        <f>8533.5/0.3</f>
        <v>28445</v>
      </c>
      <c r="R2270" s="134"/>
      <c r="S2270" s="134"/>
      <c r="T2270" s="134">
        <f>+Q2270*O2270</f>
        <v>284.45</v>
      </c>
      <c r="U2270" s="134"/>
      <c r="V2270" s="135"/>
    </row>
    <row r="2271" spans="1:22" ht="12" customHeight="1" x14ac:dyDescent="0.2">
      <c r="A2271" s="132" t="s">
        <v>208</v>
      </c>
      <c r="B2271" s="133"/>
      <c r="C2271" s="133"/>
      <c r="D2271" s="133"/>
      <c r="E2271" s="133"/>
      <c r="F2271" s="133"/>
      <c r="G2271" s="133"/>
      <c r="H2271" s="133"/>
      <c r="I2271" s="133"/>
      <c r="J2271" s="133"/>
      <c r="K2271" s="133"/>
      <c r="L2271" s="133"/>
      <c r="M2271" s="133" t="s">
        <v>117</v>
      </c>
      <c r="N2271" s="133"/>
      <c r="O2271" s="133">
        <v>0.04</v>
      </c>
      <c r="P2271" s="133"/>
      <c r="Q2271" s="134">
        <v>80900</v>
      </c>
      <c r="R2271" s="134"/>
      <c r="S2271" s="134"/>
      <c r="T2271" s="134">
        <f>+Q2271*O2271</f>
        <v>3236</v>
      </c>
      <c r="U2271" s="134"/>
      <c r="V2271" s="135"/>
    </row>
    <row r="2272" spans="1:22" ht="12" customHeight="1" x14ac:dyDescent="0.2">
      <c r="A2272" s="150"/>
      <c r="B2272" s="151"/>
      <c r="C2272" s="151"/>
      <c r="D2272" s="151"/>
      <c r="E2272" s="151"/>
      <c r="F2272" s="151"/>
      <c r="G2272" s="151"/>
      <c r="H2272" s="151"/>
      <c r="I2272" s="151"/>
      <c r="J2272" s="151"/>
      <c r="K2272" s="151"/>
      <c r="L2272" s="152"/>
      <c r="M2272" s="208"/>
      <c r="N2272" s="152"/>
      <c r="O2272" s="208"/>
      <c r="P2272" s="152"/>
      <c r="Q2272" s="134"/>
      <c r="R2272" s="134"/>
      <c r="S2272" s="134"/>
      <c r="T2272" s="134"/>
      <c r="U2272" s="134"/>
      <c r="V2272" s="135"/>
    </row>
    <row r="2273" spans="1:22" ht="12" x14ac:dyDescent="0.2">
      <c r="A2273" s="136" t="s">
        <v>71</v>
      </c>
      <c r="B2273" s="137"/>
      <c r="C2273" s="137"/>
      <c r="D2273" s="137"/>
      <c r="E2273" s="137"/>
      <c r="F2273" s="137"/>
      <c r="G2273" s="137"/>
      <c r="H2273" s="137"/>
      <c r="I2273" s="137"/>
      <c r="J2273" s="137"/>
      <c r="K2273" s="137"/>
      <c r="L2273" s="137"/>
      <c r="M2273" s="137"/>
      <c r="N2273" s="137"/>
      <c r="O2273" s="137"/>
      <c r="P2273" s="137"/>
      <c r="Q2273" s="137"/>
      <c r="R2273" s="137"/>
      <c r="S2273" s="137"/>
      <c r="T2273" s="134">
        <f>+SUM(T2268:V2272)</f>
        <v>15291.850000000002</v>
      </c>
      <c r="U2273" s="134"/>
      <c r="V2273" s="135"/>
    </row>
    <row r="2274" spans="1:22" ht="12" x14ac:dyDescent="0.2">
      <c r="A2274" s="19"/>
      <c r="B2274" s="20"/>
      <c r="C2274" s="20"/>
      <c r="D2274" s="20"/>
      <c r="E2274" s="20"/>
      <c r="F2274" s="20"/>
      <c r="G2274" s="20"/>
      <c r="H2274" s="20"/>
      <c r="I2274" s="20"/>
      <c r="J2274" s="20"/>
      <c r="K2274" s="20"/>
      <c r="L2274" s="20"/>
      <c r="M2274" s="20"/>
      <c r="N2274" s="20"/>
      <c r="O2274" s="20"/>
      <c r="P2274" s="20"/>
      <c r="Q2274" s="20"/>
      <c r="R2274" s="20"/>
      <c r="S2274" s="21"/>
      <c r="T2274" s="22"/>
      <c r="U2274" s="22"/>
      <c r="V2274" s="23"/>
    </row>
    <row r="2275" spans="1:22" ht="12" x14ac:dyDescent="0.2">
      <c r="A2275" s="145" t="s">
        <v>75</v>
      </c>
      <c r="B2275" s="146"/>
      <c r="C2275" s="146"/>
      <c r="D2275" s="146"/>
      <c r="E2275" s="146"/>
      <c r="F2275" s="146"/>
      <c r="G2275" s="146"/>
      <c r="H2275" s="146"/>
      <c r="I2275" s="146"/>
      <c r="J2275" s="146"/>
      <c r="K2275" s="146"/>
      <c r="L2275" s="146"/>
      <c r="M2275" s="146"/>
      <c r="N2275" s="146"/>
      <c r="O2275" s="146"/>
      <c r="P2275" s="146"/>
      <c r="Q2275" s="146"/>
      <c r="R2275" s="146"/>
      <c r="S2275" s="146"/>
      <c r="T2275" s="146"/>
      <c r="U2275" s="146"/>
      <c r="V2275" s="147"/>
    </row>
    <row r="2276" spans="1:22" ht="12" x14ac:dyDescent="0.2">
      <c r="A2276" s="132" t="s">
        <v>76</v>
      </c>
      <c r="B2276" s="133"/>
      <c r="C2276" s="133"/>
      <c r="D2276" s="133"/>
      <c r="E2276" s="133"/>
      <c r="F2276" s="133"/>
      <c r="G2276" s="133"/>
      <c r="H2276" s="133"/>
      <c r="I2276" s="133"/>
      <c r="J2276" s="133"/>
      <c r="K2276" s="133" t="s">
        <v>77</v>
      </c>
      <c r="L2276" s="133"/>
      <c r="M2276" s="133" t="s">
        <v>78</v>
      </c>
      <c r="N2276" s="133"/>
      <c r="O2276" s="133" t="s">
        <v>79</v>
      </c>
      <c r="P2276" s="133"/>
      <c r="Q2276" s="133"/>
      <c r="R2276" s="133" t="s">
        <v>80</v>
      </c>
      <c r="S2276" s="133"/>
      <c r="T2276" s="134" t="s">
        <v>69</v>
      </c>
      <c r="U2276" s="134"/>
      <c r="V2276" s="135"/>
    </row>
    <row r="2277" spans="1:22" ht="12" x14ac:dyDescent="0.2">
      <c r="A2277" s="132"/>
      <c r="B2277" s="133"/>
      <c r="C2277" s="133"/>
      <c r="D2277" s="133"/>
      <c r="E2277" s="133"/>
      <c r="F2277" s="133"/>
      <c r="G2277" s="133"/>
      <c r="H2277" s="133"/>
      <c r="I2277" s="133"/>
      <c r="J2277" s="133"/>
      <c r="K2277" s="133"/>
      <c r="L2277" s="133"/>
      <c r="M2277" s="133"/>
      <c r="N2277" s="133"/>
      <c r="O2277" s="133"/>
      <c r="P2277" s="133"/>
      <c r="Q2277" s="133"/>
      <c r="R2277" s="133"/>
      <c r="S2277" s="133"/>
      <c r="T2277" s="134"/>
      <c r="U2277" s="134"/>
      <c r="V2277" s="135"/>
    </row>
    <row r="2278" spans="1:22" ht="12" x14ac:dyDescent="0.2">
      <c r="A2278" s="132"/>
      <c r="B2278" s="133"/>
      <c r="C2278" s="133"/>
      <c r="D2278" s="133"/>
      <c r="E2278" s="133"/>
      <c r="F2278" s="133"/>
      <c r="G2278" s="133"/>
      <c r="H2278" s="133"/>
      <c r="I2278" s="133"/>
      <c r="J2278" s="133"/>
      <c r="K2278" s="133"/>
      <c r="L2278" s="133"/>
      <c r="M2278" s="133"/>
      <c r="N2278" s="133"/>
      <c r="O2278" s="133"/>
      <c r="P2278" s="133"/>
      <c r="Q2278" s="133"/>
      <c r="R2278" s="133"/>
      <c r="S2278" s="133"/>
      <c r="T2278" s="134"/>
      <c r="U2278" s="134"/>
      <c r="V2278" s="135"/>
    </row>
    <row r="2279" spans="1:22" ht="12" x14ac:dyDescent="0.2">
      <c r="A2279" s="132"/>
      <c r="B2279" s="133"/>
      <c r="C2279" s="133"/>
      <c r="D2279" s="133"/>
      <c r="E2279" s="133"/>
      <c r="F2279" s="133"/>
      <c r="G2279" s="133"/>
      <c r="H2279" s="133"/>
      <c r="I2279" s="133"/>
      <c r="J2279" s="133"/>
      <c r="K2279" s="133"/>
      <c r="L2279" s="133"/>
      <c r="M2279" s="133"/>
      <c r="N2279" s="133"/>
      <c r="O2279" s="133"/>
      <c r="P2279" s="133"/>
      <c r="Q2279" s="133"/>
      <c r="R2279" s="133"/>
      <c r="S2279" s="133"/>
      <c r="T2279" s="134"/>
      <c r="U2279" s="134"/>
      <c r="V2279" s="135"/>
    </row>
    <row r="2280" spans="1:22" ht="12" x14ac:dyDescent="0.2">
      <c r="A2280" s="136" t="s">
        <v>71</v>
      </c>
      <c r="B2280" s="137"/>
      <c r="C2280" s="137"/>
      <c r="D2280" s="137"/>
      <c r="E2280" s="137"/>
      <c r="F2280" s="137"/>
      <c r="G2280" s="137"/>
      <c r="H2280" s="137"/>
      <c r="I2280" s="137"/>
      <c r="J2280" s="137"/>
      <c r="K2280" s="137"/>
      <c r="L2280" s="137"/>
      <c r="M2280" s="137"/>
      <c r="N2280" s="137"/>
      <c r="O2280" s="137"/>
      <c r="P2280" s="137"/>
      <c r="Q2280" s="137"/>
      <c r="R2280" s="137"/>
      <c r="S2280" s="137"/>
      <c r="T2280" s="134"/>
      <c r="U2280" s="134"/>
      <c r="V2280" s="135"/>
    </row>
    <row r="2281" spans="1:22" ht="12" x14ac:dyDescent="0.2">
      <c r="A2281" s="19"/>
      <c r="B2281" s="20"/>
      <c r="C2281" s="20"/>
      <c r="D2281" s="20"/>
      <c r="E2281" s="20"/>
      <c r="F2281" s="20"/>
      <c r="G2281" s="20"/>
      <c r="H2281" s="20"/>
      <c r="I2281" s="20"/>
      <c r="J2281" s="20"/>
      <c r="K2281" s="20"/>
      <c r="L2281" s="20"/>
      <c r="M2281" s="20"/>
      <c r="N2281" s="20"/>
      <c r="O2281" s="20"/>
      <c r="P2281" s="20"/>
      <c r="Q2281" s="20"/>
      <c r="R2281" s="20"/>
      <c r="S2281" s="21"/>
      <c r="T2281" s="22"/>
      <c r="U2281" s="22"/>
      <c r="V2281" s="23"/>
    </row>
    <row r="2282" spans="1:22" ht="12" x14ac:dyDescent="0.2">
      <c r="A2282" s="145" t="s">
        <v>81</v>
      </c>
      <c r="B2282" s="146"/>
      <c r="C2282" s="146"/>
      <c r="D2282" s="146"/>
      <c r="E2282" s="146"/>
      <c r="F2282" s="146"/>
      <c r="G2282" s="146"/>
      <c r="H2282" s="146"/>
      <c r="I2282" s="146"/>
      <c r="J2282" s="146"/>
      <c r="K2282" s="146"/>
      <c r="L2282" s="146"/>
      <c r="M2282" s="146"/>
      <c r="N2282" s="146"/>
      <c r="O2282" s="146"/>
      <c r="P2282" s="146"/>
      <c r="Q2282" s="146"/>
      <c r="R2282" s="146"/>
      <c r="S2282" s="146"/>
      <c r="T2282" s="146"/>
      <c r="U2282" s="146"/>
      <c r="V2282" s="147"/>
    </row>
    <row r="2283" spans="1:22" ht="12" x14ac:dyDescent="0.2">
      <c r="A2283" s="132" t="s">
        <v>82</v>
      </c>
      <c r="B2283" s="133"/>
      <c r="C2283" s="133"/>
      <c r="D2283" s="133"/>
      <c r="E2283" s="133"/>
      <c r="F2283" s="133"/>
      <c r="G2283" s="133"/>
      <c r="H2283" s="133"/>
      <c r="I2283" s="133"/>
      <c r="J2283" s="133" t="s">
        <v>83</v>
      </c>
      <c r="K2283" s="133"/>
      <c r="L2283" s="133" t="s">
        <v>84</v>
      </c>
      <c r="M2283" s="133"/>
      <c r="N2283" s="133" t="s">
        <v>85</v>
      </c>
      <c r="O2283" s="133"/>
      <c r="P2283" s="133"/>
      <c r="Q2283" s="133" t="s">
        <v>68</v>
      </c>
      <c r="R2283" s="133"/>
      <c r="S2283" s="133"/>
      <c r="T2283" s="134" t="s">
        <v>69</v>
      </c>
      <c r="U2283" s="134"/>
      <c r="V2283" s="135"/>
    </row>
    <row r="2284" spans="1:22" ht="12" x14ac:dyDescent="0.2">
      <c r="A2284" s="132" t="s">
        <v>209</v>
      </c>
      <c r="B2284" s="133"/>
      <c r="C2284" s="133"/>
      <c r="D2284" s="133"/>
      <c r="E2284" s="133"/>
      <c r="F2284" s="133"/>
      <c r="G2284" s="133"/>
      <c r="H2284" s="133"/>
      <c r="I2284" s="133"/>
      <c r="J2284" s="148">
        <v>591823</v>
      </c>
      <c r="K2284" s="133"/>
      <c r="L2284" s="149">
        <v>1.8157000000000001</v>
      </c>
      <c r="M2284" s="149"/>
      <c r="N2284" s="134">
        <f>+(L2284*J2284)/8</f>
        <v>134321.6276375</v>
      </c>
      <c r="O2284" s="134"/>
      <c r="P2284" s="134"/>
      <c r="Q2284" s="133">
        <v>0.06</v>
      </c>
      <c r="R2284" s="133"/>
      <c r="S2284" s="133"/>
      <c r="T2284" s="134">
        <f>+Q2284*N2284</f>
        <v>8059.2976582499996</v>
      </c>
      <c r="U2284" s="134"/>
      <c r="V2284" s="135"/>
    </row>
    <row r="2285" spans="1:22" ht="12" x14ac:dyDescent="0.2">
      <c r="A2285" s="132"/>
      <c r="B2285" s="133"/>
      <c r="C2285" s="133"/>
      <c r="D2285" s="133"/>
      <c r="E2285" s="133"/>
      <c r="F2285" s="133"/>
      <c r="G2285" s="133"/>
      <c r="H2285" s="133"/>
      <c r="I2285" s="133"/>
      <c r="J2285" s="133"/>
      <c r="K2285" s="133"/>
      <c r="L2285" s="133"/>
      <c r="M2285" s="133"/>
      <c r="N2285" s="134"/>
      <c r="O2285" s="134"/>
      <c r="P2285" s="134"/>
      <c r="Q2285" s="133"/>
      <c r="R2285" s="133"/>
      <c r="S2285" s="133"/>
      <c r="T2285" s="134"/>
      <c r="U2285" s="134"/>
      <c r="V2285" s="135"/>
    </row>
    <row r="2286" spans="1:22" ht="12" x14ac:dyDescent="0.2">
      <c r="A2286" s="132"/>
      <c r="B2286" s="133"/>
      <c r="C2286" s="133"/>
      <c r="D2286" s="133"/>
      <c r="E2286" s="133"/>
      <c r="F2286" s="133"/>
      <c r="G2286" s="133"/>
      <c r="H2286" s="133"/>
      <c r="I2286" s="133"/>
      <c r="J2286" s="133"/>
      <c r="K2286" s="133"/>
      <c r="L2286" s="133"/>
      <c r="M2286" s="133"/>
      <c r="N2286" s="133"/>
      <c r="O2286" s="133"/>
      <c r="P2286" s="133"/>
      <c r="Q2286" s="133"/>
      <c r="R2286" s="133"/>
      <c r="S2286" s="133"/>
      <c r="T2286" s="134"/>
      <c r="U2286" s="134"/>
      <c r="V2286" s="135"/>
    </row>
    <row r="2287" spans="1:22" ht="12" x14ac:dyDescent="0.2">
      <c r="A2287" s="136" t="s">
        <v>71</v>
      </c>
      <c r="B2287" s="137"/>
      <c r="C2287" s="137"/>
      <c r="D2287" s="137"/>
      <c r="E2287" s="137"/>
      <c r="F2287" s="137"/>
      <c r="G2287" s="137"/>
      <c r="H2287" s="137"/>
      <c r="I2287" s="137"/>
      <c r="J2287" s="137"/>
      <c r="K2287" s="137"/>
      <c r="L2287" s="137"/>
      <c r="M2287" s="137"/>
      <c r="N2287" s="137"/>
      <c r="O2287" s="137"/>
      <c r="P2287" s="137"/>
      <c r="Q2287" s="137"/>
      <c r="R2287" s="137"/>
      <c r="S2287" s="137"/>
      <c r="T2287" s="134">
        <f>+T2284</f>
        <v>8059.2976582499996</v>
      </c>
      <c r="U2287" s="134"/>
      <c r="V2287" s="135"/>
    </row>
    <row r="2288" spans="1:22" ht="12" x14ac:dyDescent="0.2">
      <c r="A2288" s="136" t="s">
        <v>15</v>
      </c>
      <c r="B2288" s="137"/>
      <c r="C2288" s="137"/>
      <c r="D2288" s="137"/>
      <c r="E2288" s="137"/>
      <c r="F2288" s="137"/>
      <c r="G2288" s="137"/>
      <c r="H2288" s="137"/>
      <c r="I2288" s="137"/>
      <c r="J2288" s="137"/>
      <c r="K2288" s="137"/>
      <c r="L2288" s="137"/>
      <c r="M2288" s="137"/>
      <c r="N2288" s="137"/>
      <c r="O2288" s="137"/>
      <c r="P2288" s="137"/>
      <c r="Q2288" s="137"/>
      <c r="R2288" s="137"/>
      <c r="S2288" s="137"/>
      <c r="T2288" s="134">
        <f>ROUND(T2287+T2280+T2273+T2264,0)</f>
        <v>23848</v>
      </c>
      <c r="U2288" s="134"/>
      <c r="V2288" s="135"/>
    </row>
    <row r="2289" spans="1:22" ht="12" x14ac:dyDescent="0.2">
      <c r="A2289" s="44" t="s">
        <v>87</v>
      </c>
      <c r="B2289" s="45">
        <f>+'[1]CARGA PRESTACIONAL'!$E$40</f>
        <v>0.29949999999999999</v>
      </c>
      <c r="C2289" s="46"/>
      <c r="D2289" s="47"/>
      <c r="E2289" s="48"/>
      <c r="F2289" s="46"/>
      <c r="G2289" s="46"/>
      <c r="H2289" s="46"/>
      <c r="I2289" s="46"/>
      <c r="J2289" s="46"/>
      <c r="K2289" s="46"/>
      <c r="L2289" s="46"/>
      <c r="M2289" s="47"/>
      <c r="N2289" s="18"/>
      <c r="O2289" s="18"/>
      <c r="P2289" s="18"/>
      <c r="Q2289" s="18"/>
      <c r="R2289" s="18"/>
      <c r="S2289" s="18" t="s">
        <v>19</v>
      </c>
      <c r="T2289" s="134">
        <f>+T2288*B2289</f>
        <v>7142.4759999999997</v>
      </c>
      <c r="U2289" s="134"/>
      <c r="V2289" s="135"/>
    </row>
    <row r="2290" spans="1:22" ht="12" x14ac:dyDescent="0.2">
      <c r="A2290" s="138" t="s">
        <v>88</v>
      </c>
      <c r="B2290" s="139"/>
      <c r="C2290" s="139"/>
      <c r="D2290" s="139"/>
      <c r="E2290" s="139"/>
      <c r="F2290" s="139"/>
      <c r="G2290" s="139"/>
      <c r="H2290" s="139"/>
      <c r="I2290" s="139"/>
      <c r="J2290" s="139"/>
      <c r="K2290" s="139"/>
      <c r="L2290" s="139"/>
      <c r="M2290" s="139"/>
      <c r="N2290" s="139"/>
      <c r="O2290" s="139"/>
      <c r="P2290" s="139"/>
      <c r="Q2290" s="139"/>
      <c r="R2290" s="139"/>
      <c r="S2290" s="139"/>
      <c r="T2290" s="140">
        <f>+T2289+T2288</f>
        <v>30990.475999999999</v>
      </c>
      <c r="U2290" s="140"/>
      <c r="V2290" s="141"/>
    </row>
    <row r="2291" spans="1:22" ht="12" x14ac:dyDescent="0.2">
      <c r="A2291" s="138" t="s">
        <v>89</v>
      </c>
      <c r="B2291" s="139"/>
      <c r="C2291" s="139"/>
      <c r="D2291" s="139"/>
      <c r="E2291" s="139"/>
      <c r="F2291" s="139"/>
      <c r="G2291" s="139"/>
      <c r="H2291" s="139"/>
      <c r="I2291" s="139"/>
      <c r="J2291" s="139"/>
      <c r="K2291" s="139"/>
      <c r="L2291" s="139"/>
      <c r="M2291" s="139"/>
      <c r="N2291" s="139"/>
      <c r="O2291" s="139"/>
      <c r="P2291" s="139"/>
      <c r="Q2291" s="139"/>
      <c r="R2291" s="139"/>
      <c r="S2291" s="139"/>
      <c r="T2291" s="140">
        <f>ROUND(T2290*T2256,0)</f>
        <v>15375615</v>
      </c>
      <c r="U2291" s="140"/>
      <c r="V2291" s="141"/>
    </row>
    <row r="2292" spans="1:22" ht="12" x14ac:dyDescent="0.2">
      <c r="A2292" s="49"/>
      <c r="B2292" s="29"/>
      <c r="C2292" s="29"/>
      <c r="D2292" s="29"/>
      <c r="E2292" s="29"/>
      <c r="F2292" s="29"/>
      <c r="G2292" s="29"/>
      <c r="H2292" s="29"/>
      <c r="I2292" s="29"/>
      <c r="J2292" s="29"/>
      <c r="K2292" s="29"/>
      <c r="L2292" s="29"/>
      <c r="M2292" s="29"/>
      <c r="N2292" s="29"/>
      <c r="O2292" s="29"/>
      <c r="P2292" s="29"/>
      <c r="Q2292" s="29"/>
      <c r="R2292" s="29"/>
      <c r="S2292" s="29"/>
      <c r="T2292" s="50"/>
      <c r="U2292" s="50"/>
      <c r="V2292" s="51"/>
    </row>
    <row r="2293" spans="1:22" s="34" customFormat="1" ht="43.5" customHeight="1" x14ac:dyDescent="0.25">
      <c r="A2293" s="142" t="s">
        <v>121</v>
      </c>
      <c r="B2293" s="143"/>
      <c r="C2293" s="143"/>
      <c r="D2293" s="143"/>
      <c r="E2293" s="143"/>
      <c r="F2293" s="143"/>
      <c r="G2293" s="143"/>
      <c r="H2293" s="143"/>
      <c r="I2293" s="143"/>
      <c r="J2293" s="143"/>
      <c r="K2293" s="143"/>
      <c r="L2293" s="143"/>
      <c r="M2293" s="143"/>
      <c r="N2293" s="143"/>
      <c r="O2293" s="143"/>
      <c r="P2293" s="143"/>
      <c r="Q2293" s="143"/>
      <c r="R2293" s="143"/>
      <c r="S2293" s="143"/>
      <c r="T2293" s="143"/>
      <c r="U2293" s="143"/>
      <c r="V2293" s="144"/>
    </row>
    <row r="2294" spans="1:22" s="34" customFormat="1" x14ac:dyDescent="0.25">
      <c r="A2294" s="24"/>
      <c r="B2294" s="25"/>
      <c r="C2294" s="25"/>
      <c r="D2294" s="25"/>
      <c r="E2294" s="25"/>
      <c r="F2294" s="25"/>
      <c r="G2294" s="25"/>
      <c r="H2294" s="25"/>
      <c r="I2294" s="25"/>
      <c r="J2294" s="25"/>
      <c r="K2294" s="25"/>
      <c r="L2294" s="25"/>
      <c r="M2294" s="25"/>
      <c r="N2294" s="25"/>
      <c r="O2294" s="25"/>
      <c r="P2294" s="25"/>
      <c r="Q2294" s="25"/>
      <c r="R2294" s="25"/>
      <c r="S2294" s="26"/>
      <c r="T2294" s="27"/>
      <c r="U2294" s="27"/>
      <c r="V2294" s="28"/>
    </row>
    <row r="2295" spans="1:22" s="34" customFormat="1" ht="46.5" customHeight="1" x14ac:dyDescent="0.25">
      <c r="A2295" s="24"/>
      <c r="B2295" s="25"/>
      <c r="C2295" s="25"/>
      <c r="D2295" s="29"/>
      <c r="E2295" s="30" t="s">
        <v>90</v>
      </c>
      <c r="F2295" s="54"/>
      <c r="G2295" s="54"/>
      <c r="H2295" s="54"/>
      <c r="I2295" s="54"/>
      <c r="J2295" s="54"/>
      <c r="K2295" s="54"/>
      <c r="L2295" s="54"/>
      <c r="M2295" s="55"/>
      <c r="N2295" s="25"/>
      <c r="O2295" s="25"/>
      <c r="P2295" s="25"/>
      <c r="Q2295" s="25"/>
      <c r="R2295" s="25"/>
      <c r="S2295" s="26"/>
      <c r="T2295" s="27"/>
      <c r="U2295" s="27"/>
      <c r="V2295" s="28"/>
    </row>
    <row r="2296" spans="1:22" s="34" customFormat="1" x14ac:dyDescent="0.25">
      <c r="A2296" s="24"/>
      <c r="B2296" s="25"/>
      <c r="C2296" s="25"/>
      <c r="D2296" s="25"/>
      <c r="E2296" s="131" t="s">
        <v>105</v>
      </c>
      <c r="F2296" s="131"/>
      <c r="G2296" s="131"/>
      <c r="H2296" s="131"/>
      <c r="I2296" s="131"/>
      <c r="J2296" s="131"/>
      <c r="K2296" s="131"/>
      <c r="L2296" s="131"/>
      <c r="M2296" s="131"/>
      <c r="N2296" s="57"/>
      <c r="O2296" s="57"/>
      <c r="P2296" s="25"/>
      <c r="Q2296" s="25"/>
      <c r="R2296" s="25"/>
      <c r="S2296" s="26"/>
      <c r="T2296" s="27"/>
      <c r="U2296" s="27"/>
      <c r="V2296" s="28"/>
    </row>
    <row r="2297" spans="1:22" ht="12" x14ac:dyDescent="0.2">
      <c r="A2297" s="24"/>
      <c r="B2297" s="25"/>
      <c r="C2297" s="25"/>
      <c r="D2297" s="25"/>
      <c r="E2297" s="131"/>
      <c r="F2297" s="131"/>
      <c r="G2297" s="131"/>
      <c r="H2297" s="131"/>
      <c r="I2297" s="131"/>
      <c r="J2297" s="131"/>
      <c r="K2297" s="131"/>
      <c r="L2297" s="131"/>
      <c r="M2297" s="131"/>
      <c r="N2297" s="57"/>
      <c r="O2297" s="57"/>
      <c r="P2297" s="25"/>
      <c r="Q2297" s="25"/>
      <c r="R2297" s="25"/>
      <c r="S2297" s="26"/>
      <c r="T2297" s="27"/>
      <c r="U2297" s="27"/>
      <c r="V2297" s="28"/>
    </row>
    <row r="2298" spans="1:22" ht="12.75" thickBot="1" x14ac:dyDescent="0.25">
      <c r="A2298" s="58"/>
      <c r="B2298" s="59"/>
      <c r="C2298" s="59"/>
      <c r="D2298" s="59"/>
      <c r="E2298" s="59"/>
      <c r="F2298" s="60"/>
      <c r="G2298" s="60"/>
      <c r="H2298" s="60"/>
      <c r="I2298" s="60"/>
      <c r="J2298" s="60"/>
      <c r="K2298" s="60"/>
      <c r="L2298" s="59"/>
      <c r="M2298" s="59"/>
      <c r="N2298" s="59"/>
      <c r="O2298" s="59"/>
      <c r="P2298" s="59"/>
      <c r="Q2298" s="59"/>
      <c r="R2298" s="59"/>
      <c r="S2298" s="59"/>
      <c r="T2298" s="61"/>
      <c r="U2298" s="61"/>
      <c r="V2298" s="62"/>
    </row>
    <row r="2299" spans="1:22" ht="14.25" thickBot="1" x14ac:dyDescent="0.3"/>
    <row r="2300" spans="1:22" ht="12" x14ac:dyDescent="0.2">
      <c r="A2300" s="154"/>
      <c r="B2300" s="155"/>
      <c r="C2300" s="155"/>
      <c r="D2300" s="156"/>
      <c r="E2300" s="163" t="s">
        <v>92</v>
      </c>
      <c r="F2300" s="164"/>
      <c r="G2300" s="164"/>
      <c r="H2300" s="164"/>
      <c r="I2300" s="164"/>
      <c r="J2300" s="164"/>
      <c r="K2300" s="164"/>
      <c r="L2300" s="164"/>
      <c r="M2300" s="164"/>
      <c r="N2300" s="164"/>
      <c r="O2300" s="164"/>
      <c r="P2300" s="164"/>
      <c r="Q2300" s="164"/>
      <c r="R2300" s="164"/>
      <c r="S2300" s="165"/>
      <c r="T2300" s="169" t="s">
        <v>47</v>
      </c>
      <c r="U2300" s="170"/>
      <c r="V2300" s="171"/>
    </row>
    <row r="2301" spans="1:22" ht="27.75" customHeight="1" thickBot="1" x14ac:dyDescent="0.25">
      <c r="A2301" s="157"/>
      <c r="B2301" s="158"/>
      <c r="C2301" s="158"/>
      <c r="D2301" s="159"/>
      <c r="E2301" s="166"/>
      <c r="F2301" s="167"/>
      <c r="G2301" s="167"/>
      <c r="H2301" s="167"/>
      <c r="I2301" s="167"/>
      <c r="J2301" s="167"/>
      <c r="K2301" s="167"/>
      <c r="L2301" s="167"/>
      <c r="M2301" s="167"/>
      <c r="N2301" s="167"/>
      <c r="O2301" s="167"/>
      <c r="P2301" s="167"/>
      <c r="Q2301" s="167"/>
      <c r="R2301" s="167"/>
      <c r="S2301" s="168"/>
      <c r="T2301" s="172"/>
      <c r="U2301" s="173"/>
      <c r="V2301" s="174"/>
    </row>
    <row r="2302" spans="1:22" ht="12.75" thickBot="1" x14ac:dyDescent="0.25">
      <c r="A2302" s="157"/>
      <c r="B2302" s="158"/>
      <c r="C2302" s="158"/>
      <c r="D2302" s="159"/>
      <c r="E2302" s="175"/>
      <c r="F2302" s="176"/>
      <c r="G2302" s="176"/>
      <c r="H2302" s="176"/>
      <c r="I2302" s="176"/>
      <c r="J2302" s="176"/>
      <c r="K2302" s="176"/>
      <c r="L2302" s="176"/>
      <c r="M2302" s="176"/>
      <c r="N2302" s="176"/>
      <c r="O2302" s="176"/>
      <c r="P2302" s="176"/>
      <c r="Q2302" s="176"/>
      <c r="R2302" s="176"/>
      <c r="S2302" s="176"/>
      <c r="T2302" s="176"/>
      <c r="U2302" s="176"/>
      <c r="V2302" s="177"/>
    </row>
    <row r="2303" spans="1:22" ht="12.75" thickBot="1" x14ac:dyDescent="0.25">
      <c r="A2303" s="157"/>
      <c r="B2303" s="158"/>
      <c r="C2303" s="158"/>
      <c r="D2303" s="159"/>
      <c r="E2303" s="178" t="s">
        <v>48</v>
      </c>
      <c r="F2303" s="179"/>
      <c r="G2303" s="179"/>
      <c r="H2303" s="179"/>
      <c r="I2303" s="179"/>
      <c r="J2303" s="179"/>
      <c r="K2303" s="179"/>
      <c r="L2303" s="179"/>
      <c r="M2303" s="179"/>
      <c r="N2303" s="179"/>
      <c r="O2303" s="179"/>
      <c r="P2303" s="179"/>
      <c r="Q2303" s="179"/>
      <c r="R2303" s="179"/>
      <c r="S2303" s="179"/>
      <c r="T2303" s="179"/>
      <c r="U2303" s="179"/>
      <c r="V2303" s="180"/>
    </row>
    <row r="2304" spans="1:22" ht="12.75" thickBot="1" x14ac:dyDescent="0.25">
      <c r="A2304" s="160"/>
      <c r="B2304" s="161"/>
      <c r="C2304" s="161"/>
      <c r="D2304" s="162"/>
      <c r="E2304" s="181"/>
      <c r="F2304" s="182"/>
      <c r="G2304" s="182"/>
      <c r="H2304" s="182"/>
      <c r="I2304" s="182"/>
      <c r="J2304" s="182"/>
      <c r="K2304" s="182"/>
      <c r="L2304" s="182"/>
      <c r="M2304" s="182"/>
      <c r="N2304" s="182"/>
      <c r="O2304" s="182"/>
      <c r="P2304" s="182"/>
      <c r="Q2304" s="182"/>
      <c r="R2304" s="182"/>
      <c r="S2304" s="182"/>
      <c r="T2304" s="182"/>
      <c r="U2304" s="182"/>
      <c r="V2304" s="183"/>
    </row>
    <row r="2305" spans="1:22" ht="12" x14ac:dyDescent="0.2">
      <c r="A2305" s="211" t="s">
        <v>49</v>
      </c>
      <c r="B2305" s="212"/>
      <c r="C2305" s="212"/>
      <c r="D2305" s="212"/>
      <c r="E2305" s="212"/>
      <c r="F2305" s="212"/>
      <c r="G2305" s="212"/>
      <c r="H2305" s="212"/>
      <c r="I2305" s="212"/>
      <c r="J2305" s="212"/>
      <c r="K2305" s="212"/>
      <c r="L2305" s="212"/>
      <c r="M2305" s="212"/>
      <c r="N2305" s="212"/>
      <c r="O2305" s="212"/>
      <c r="P2305" s="212"/>
      <c r="Q2305" s="212"/>
      <c r="R2305" s="212"/>
      <c r="S2305" s="212"/>
      <c r="T2305" s="212"/>
      <c r="U2305" s="212"/>
      <c r="V2305" s="213"/>
    </row>
    <row r="2306" spans="1:22" ht="12" x14ac:dyDescent="0.2">
      <c r="A2306" s="184" t="s">
        <v>50</v>
      </c>
      <c r="B2306" s="185"/>
      <c r="C2306" s="185"/>
      <c r="D2306" s="185"/>
      <c r="E2306" s="36" t="s">
        <v>51</v>
      </c>
      <c r="F2306" s="37"/>
      <c r="G2306" s="37"/>
      <c r="H2306" s="37"/>
      <c r="I2306" s="37"/>
      <c r="J2306" s="186" t="s">
        <v>52</v>
      </c>
      <c r="K2306" s="186"/>
      <c r="L2306" s="186"/>
      <c r="M2306" s="186"/>
      <c r="N2306" s="186"/>
      <c r="O2306" s="186"/>
      <c r="P2306" s="186" t="s">
        <v>53</v>
      </c>
      <c r="Q2306" s="186"/>
      <c r="R2306" s="186"/>
      <c r="S2306" s="186"/>
      <c r="T2306" s="186"/>
      <c r="U2306" s="186"/>
      <c r="V2306" s="187"/>
    </row>
    <row r="2307" spans="1:22" ht="12" x14ac:dyDescent="0.2">
      <c r="A2307" s="188" t="s">
        <v>54</v>
      </c>
      <c r="B2307" s="189"/>
      <c r="C2307" s="189"/>
      <c r="D2307" s="190"/>
      <c r="E2307" s="191" t="s">
        <v>24</v>
      </c>
      <c r="F2307" s="191"/>
      <c r="G2307" s="191"/>
      <c r="H2307" s="191"/>
      <c r="I2307" s="191"/>
      <c r="J2307" s="191"/>
      <c r="K2307" s="191"/>
      <c r="L2307" s="191"/>
      <c r="M2307" s="191"/>
      <c r="N2307" s="191"/>
      <c r="O2307" s="191"/>
      <c r="P2307" s="191"/>
      <c r="Q2307" s="191"/>
      <c r="R2307" s="191"/>
      <c r="S2307" s="191"/>
      <c r="T2307" s="191"/>
      <c r="U2307" s="191"/>
      <c r="V2307" s="192"/>
    </row>
    <row r="2308" spans="1:22" ht="12" x14ac:dyDescent="0.2">
      <c r="A2308" s="193" t="s">
        <v>55</v>
      </c>
      <c r="B2308" s="194"/>
      <c r="C2308" s="194"/>
      <c r="D2308" s="194"/>
      <c r="E2308" s="195"/>
      <c r="F2308" s="195"/>
      <c r="G2308" s="195"/>
      <c r="H2308" s="195"/>
      <c r="I2308" s="195"/>
      <c r="J2308" s="195"/>
      <c r="K2308" s="195"/>
      <c r="L2308" s="195"/>
      <c r="M2308" s="195"/>
      <c r="N2308" s="195"/>
      <c r="O2308" s="195"/>
      <c r="P2308" s="195"/>
      <c r="Q2308" s="195"/>
      <c r="R2308" s="195"/>
      <c r="S2308" s="195"/>
      <c r="T2308" s="195"/>
      <c r="U2308" s="195"/>
      <c r="V2308" s="196"/>
    </row>
    <row r="2309" spans="1:22" ht="12" x14ac:dyDescent="0.2">
      <c r="A2309" s="193" t="s">
        <v>56</v>
      </c>
      <c r="B2309" s="194"/>
      <c r="C2309" s="194"/>
      <c r="D2309" s="194"/>
      <c r="E2309" s="195"/>
      <c r="F2309" s="195"/>
      <c r="G2309" s="195"/>
      <c r="H2309" s="195"/>
      <c r="I2309" s="195"/>
      <c r="J2309" s="195"/>
      <c r="K2309" s="195"/>
      <c r="L2309" s="195"/>
      <c r="M2309" s="195"/>
      <c r="N2309" s="195"/>
      <c r="O2309" s="195"/>
      <c r="P2309" s="195"/>
      <c r="Q2309" s="195"/>
      <c r="R2309" s="195"/>
      <c r="S2309" s="195"/>
      <c r="T2309" s="195"/>
      <c r="U2309" s="195"/>
      <c r="V2309" s="196"/>
    </row>
    <row r="2310" spans="1:22" ht="12" x14ac:dyDescent="0.2">
      <c r="A2310" s="193" t="s">
        <v>57</v>
      </c>
      <c r="B2310" s="194"/>
      <c r="C2310" s="194"/>
      <c r="D2310" s="194"/>
      <c r="E2310" s="195"/>
      <c r="F2310" s="195"/>
      <c r="G2310" s="195"/>
      <c r="H2310" s="195"/>
      <c r="I2310" s="195"/>
      <c r="J2310" s="195"/>
      <c r="K2310" s="195"/>
      <c r="L2310" s="195"/>
      <c r="M2310" s="195"/>
      <c r="N2310" s="195"/>
      <c r="O2310" s="195"/>
      <c r="P2310" s="195"/>
      <c r="Q2310" s="195"/>
      <c r="R2310" s="195"/>
      <c r="S2310" s="195"/>
      <c r="T2310" s="195"/>
      <c r="U2310" s="195"/>
      <c r="V2310" s="196"/>
    </row>
    <row r="2311" spans="1:22" ht="12" x14ac:dyDescent="0.2">
      <c r="A2311" s="38"/>
      <c r="B2311" s="39"/>
      <c r="C2311" s="39"/>
      <c r="D2311" s="40"/>
      <c r="E2311" s="40"/>
      <c r="F2311" s="40"/>
      <c r="G2311" s="40"/>
      <c r="H2311" s="40"/>
      <c r="I2311" s="40"/>
      <c r="J2311" s="40"/>
      <c r="K2311" s="40"/>
      <c r="L2311" s="40"/>
      <c r="M2311" s="40"/>
      <c r="N2311" s="40"/>
      <c r="O2311" s="40"/>
      <c r="P2311" s="40"/>
      <c r="Q2311" s="40"/>
      <c r="R2311" s="40"/>
      <c r="S2311" s="40"/>
      <c r="T2311" s="27"/>
      <c r="U2311" s="27"/>
      <c r="V2311" s="28"/>
    </row>
    <row r="2312" spans="1:22" ht="12" x14ac:dyDescent="0.2">
      <c r="A2312" s="150" t="s">
        <v>58</v>
      </c>
      <c r="B2312" s="151"/>
      <c r="C2312" s="151"/>
      <c r="D2312" s="151"/>
      <c r="E2312" s="151"/>
      <c r="F2312" s="151"/>
      <c r="G2312" s="151"/>
      <c r="H2312" s="151"/>
      <c r="I2312" s="151"/>
      <c r="J2312" s="151"/>
      <c r="K2312" s="151"/>
      <c r="L2312" s="151"/>
      <c r="M2312" s="151"/>
      <c r="N2312" s="151"/>
      <c r="O2312" s="151"/>
      <c r="P2312" s="151"/>
      <c r="Q2312" s="151"/>
      <c r="R2312" s="151"/>
      <c r="S2312" s="151"/>
      <c r="T2312" s="151"/>
      <c r="U2312" s="151"/>
      <c r="V2312" s="197"/>
    </row>
    <row r="2313" spans="1:22" ht="12" x14ac:dyDescent="0.2">
      <c r="A2313" s="198" t="s">
        <v>59</v>
      </c>
      <c r="B2313" s="199"/>
      <c r="C2313" s="199" t="s">
        <v>60</v>
      </c>
      <c r="D2313" s="199"/>
      <c r="E2313" s="199"/>
      <c r="F2313" s="199"/>
      <c r="G2313" s="199"/>
      <c r="H2313" s="199"/>
      <c r="I2313" s="199"/>
      <c r="J2313" s="199"/>
      <c r="K2313" s="199"/>
      <c r="L2313" s="199"/>
      <c r="M2313" s="199"/>
      <c r="N2313" s="199"/>
      <c r="O2313" s="199"/>
      <c r="P2313" s="199"/>
      <c r="Q2313" s="199"/>
      <c r="R2313" s="199" t="s">
        <v>61</v>
      </c>
      <c r="S2313" s="199"/>
      <c r="T2313" s="200" t="s">
        <v>62</v>
      </c>
      <c r="U2313" s="200"/>
      <c r="V2313" s="201"/>
    </row>
    <row r="2314" spans="1:22" s="86" customFormat="1" ht="63.75" customHeight="1" x14ac:dyDescent="0.25">
      <c r="A2314" s="214">
        <v>15.1</v>
      </c>
      <c r="B2314" s="215"/>
      <c r="C2314" s="216" t="s">
        <v>41</v>
      </c>
      <c r="D2314" s="217"/>
      <c r="E2314" s="217"/>
      <c r="F2314" s="217"/>
      <c r="G2314" s="217"/>
      <c r="H2314" s="217"/>
      <c r="I2314" s="217"/>
      <c r="J2314" s="217"/>
      <c r="K2314" s="217"/>
      <c r="L2314" s="217"/>
      <c r="M2314" s="217"/>
      <c r="N2314" s="217"/>
      <c r="O2314" s="217"/>
      <c r="P2314" s="217"/>
      <c r="Q2314" s="217"/>
      <c r="R2314" s="217" t="s">
        <v>61</v>
      </c>
      <c r="S2314" s="217"/>
      <c r="T2314" s="218">
        <f>+'OFERTA ECONOMICA'!C143</f>
        <v>3</v>
      </c>
      <c r="U2314" s="218"/>
      <c r="V2314" s="219"/>
    </row>
    <row r="2315" spans="1:22" ht="12" x14ac:dyDescent="0.2">
      <c r="A2315" s="41"/>
      <c r="B2315" s="40"/>
      <c r="C2315" s="40"/>
      <c r="D2315" s="40"/>
      <c r="E2315" s="40"/>
      <c r="F2315" s="40"/>
      <c r="G2315" s="40"/>
      <c r="H2315" s="40"/>
      <c r="I2315" s="40"/>
      <c r="J2315" s="40"/>
      <c r="K2315" s="40"/>
      <c r="L2315" s="40"/>
      <c r="M2315" s="40"/>
      <c r="N2315" s="40"/>
      <c r="O2315" s="40"/>
      <c r="P2315" s="40"/>
      <c r="Q2315" s="40"/>
      <c r="R2315" s="40"/>
      <c r="S2315" s="40"/>
      <c r="T2315" s="27"/>
      <c r="U2315" s="27"/>
      <c r="V2315" s="28"/>
    </row>
    <row r="2316" spans="1:22" ht="12" x14ac:dyDescent="0.2">
      <c r="A2316" s="145" t="s">
        <v>64</v>
      </c>
      <c r="B2316" s="146"/>
      <c r="C2316" s="146"/>
      <c r="D2316" s="146"/>
      <c r="E2316" s="146"/>
      <c r="F2316" s="146"/>
      <c r="G2316" s="146"/>
      <c r="H2316" s="146"/>
      <c r="I2316" s="146"/>
      <c r="J2316" s="146"/>
      <c r="K2316" s="146"/>
      <c r="L2316" s="146"/>
      <c r="M2316" s="146"/>
      <c r="N2316" s="146"/>
      <c r="O2316" s="146"/>
      <c r="P2316" s="146"/>
      <c r="Q2316" s="146"/>
      <c r="R2316" s="146"/>
      <c r="S2316" s="146"/>
      <c r="T2316" s="146"/>
      <c r="U2316" s="146"/>
      <c r="V2316" s="147"/>
    </row>
    <row r="2317" spans="1:22" ht="12" x14ac:dyDescent="0.2">
      <c r="A2317" s="132" t="s">
        <v>60</v>
      </c>
      <c r="B2317" s="133"/>
      <c r="C2317" s="133"/>
      <c r="D2317" s="133"/>
      <c r="E2317" s="133"/>
      <c r="F2317" s="133"/>
      <c r="G2317" s="133"/>
      <c r="H2317" s="133" t="s">
        <v>65</v>
      </c>
      <c r="I2317" s="133"/>
      <c r="J2317" s="133"/>
      <c r="K2317" s="133" t="s">
        <v>66</v>
      </c>
      <c r="L2317" s="133"/>
      <c r="M2317" s="133"/>
      <c r="N2317" s="133"/>
      <c r="O2317" s="133" t="s">
        <v>67</v>
      </c>
      <c r="P2317" s="133"/>
      <c r="Q2317" s="133"/>
      <c r="R2317" s="133" t="s">
        <v>68</v>
      </c>
      <c r="S2317" s="133"/>
      <c r="T2317" s="134" t="s">
        <v>69</v>
      </c>
      <c r="U2317" s="134"/>
      <c r="V2317" s="135"/>
    </row>
    <row r="2318" spans="1:22" ht="12" x14ac:dyDescent="0.2">
      <c r="A2318" s="132" t="s">
        <v>148</v>
      </c>
      <c r="B2318" s="133"/>
      <c r="C2318" s="133"/>
      <c r="D2318" s="133"/>
      <c r="E2318" s="133"/>
      <c r="F2318" s="133"/>
      <c r="G2318" s="133"/>
      <c r="H2318" s="133"/>
      <c r="I2318" s="133"/>
      <c r="J2318" s="133"/>
      <c r="K2318" s="133"/>
      <c r="L2318" s="133"/>
      <c r="M2318" s="133"/>
      <c r="N2318" s="133"/>
      <c r="O2318" s="153">
        <v>5500</v>
      </c>
      <c r="P2318" s="153"/>
      <c r="Q2318" s="153"/>
      <c r="R2318" s="133" t="s">
        <v>281</v>
      </c>
      <c r="S2318" s="133"/>
      <c r="T2318" s="134">
        <f>+O2318*0.03</f>
        <v>165</v>
      </c>
      <c r="U2318" s="134"/>
      <c r="V2318" s="135"/>
    </row>
    <row r="2319" spans="1:22" ht="12" x14ac:dyDescent="0.2">
      <c r="A2319" s="132" t="s">
        <v>70</v>
      </c>
      <c r="B2319" s="133"/>
      <c r="C2319" s="133"/>
      <c r="D2319" s="133"/>
      <c r="E2319" s="133"/>
      <c r="F2319" s="133"/>
      <c r="G2319" s="133"/>
      <c r="H2319" s="133"/>
      <c r="I2319" s="133"/>
      <c r="J2319" s="133"/>
      <c r="K2319" s="133"/>
      <c r="L2319" s="133"/>
      <c r="M2319" s="133"/>
      <c r="N2319" s="133"/>
      <c r="O2319" s="153"/>
      <c r="P2319" s="153"/>
      <c r="Q2319" s="153"/>
      <c r="R2319" s="209">
        <v>0.03</v>
      </c>
      <c r="S2319" s="210"/>
      <c r="T2319" s="134">
        <f>+R2319*T2340</f>
        <v>349.93799999999987</v>
      </c>
      <c r="U2319" s="134"/>
      <c r="V2319" s="135"/>
    </row>
    <row r="2320" spans="1:22" ht="12" x14ac:dyDescent="0.2">
      <c r="A2320" s="136" t="s">
        <v>71</v>
      </c>
      <c r="B2320" s="137"/>
      <c r="C2320" s="137"/>
      <c r="D2320" s="137"/>
      <c r="E2320" s="137"/>
      <c r="F2320" s="137"/>
      <c r="G2320" s="137"/>
      <c r="H2320" s="137"/>
      <c r="I2320" s="137"/>
      <c r="J2320" s="137"/>
      <c r="K2320" s="137"/>
      <c r="L2320" s="137"/>
      <c r="M2320" s="137"/>
      <c r="N2320" s="137"/>
      <c r="O2320" s="137"/>
      <c r="P2320" s="137"/>
      <c r="Q2320" s="137"/>
      <c r="R2320" s="137"/>
      <c r="S2320" s="137"/>
      <c r="T2320" s="134">
        <f>+T2319+T2318</f>
        <v>514.93799999999987</v>
      </c>
      <c r="U2320" s="134"/>
      <c r="V2320" s="135"/>
    </row>
    <row r="2321" spans="1:22" ht="12" x14ac:dyDescent="0.2">
      <c r="A2321" s="19"/>
      <c r="B2321" s="20"/>
      <c r="C2321" s="20"/>
      <c r="D2321" s="20"/>
      <c r="E2321" s="20"/>
      <c r="F2321" s="20"/>
      <c r="G2321" s="20"/>
      <c r="H2321" s="20"/>
      <c r="I2321" s="20"/>
      <c r="J2321" s="20"/>
      <c r="K2321" s="20"/>
      <c r="L2321" s="20"/>
      <c r="M2321" s="20"/>
      <c r="N2321" s="20"/>
      <c r="O2321" s="20"/>
      <c r="P2321" s="20"/>
      <c r="Q2321" s="20"/>
      <c r="R2321" s="20"/>
      <c r="S2321" s="21"/>
      <c r="T2321" s="22"/>
      <c r="U2321" s="22"/>
      <c r="V2321" s="23"/>
    </row>
    <row r="2322" spans="1:22" ht="12" x14ac:dyDescent="0.2">
      <c r="A2322" s="145" t="s">
        <v>72</v>
      </c>
      <c r="B2322" s="146"/>
      <c r="C2322" s="146"/>
      <c r="D2322" s="146"/>
      <c r="E2322" s="146"/>
      <c r="F2322" s="146"/>
      <c r="G2322" s="146"/>
      <c r="H2322" s="146"/>
      <c r="I2322" s="146"/>
      <c r="J2322" s="146"/>
      <c r="K2322" s="146"/>
      <c r="L2322" s="146"/>
      <c r="M2322" s="146"/>
      <c r="N2322" s="146"/>
      <c r="O2322" s="146"/>
      <c r="P2322" s="146"/>
      <c r="Q2322" s="146"/>
      <c r="R2322" s="146"/>
      <c r="S2322" s="146"/>
      <c r="T2322" s="146"/>
      <c r="U2322" s="146"/>
      <c r="V2322" s="147"/>
    </row>
    <row r="2323" spans="1:22" ht="12" x14ac:dyDescent="0.2">
      <c r="A2323" s="132" t="s">
        <v>60</v>
      </c>
      <c r="B2323" s="133"/>
      <c r="C2323" s="133"/>
      <c r="D2323" s="133"/>
      <c r="E2323" s="133"/>
      <c r="F2323" s="133"/>
      <c r="G2323" s="133"/>
      <c r="H2323" s="133"/>
      <c r="I2323" s="133"/>
      <c r="J2323" s="133"/>
      <c r="K2323" s="133"/>
      <c r="L2323" s="133"/>
      <c r="M2323" s="133" t="s">
        <v>61</v>
      </c>
      <c r="N2323" s="133"/>
      <c r="O2323" s="133" t="s">
        <v>62</v>
      </c>
      <c r="P2323" s="133"/>
      <c r="Q2323" s="133" t="s">
        <v>73</v>
      </c>
      <c r="R2323" s="133"/>
      <c r="S2323" s="133"/>
      <c r="T2323" s="134" t="s">
        <v>74</v>
      </c>
      <c r="U2323" s="134"/>
      <c r="V2323" s="135"/>
    </row>
    <row r="2324" spans="1:22" ht="12" customHeight="1" x14ac:dyDescent="0.2">
      <c r="A2324" s="132" t="s">
        <v>284</v>
      </c>
      <c r="B2324" s="133"/>
      <c r="C2324" s="133"/>
      <c r="D2324" s="133"/>
      <c r="E2324" s="133"/>
      <c r="F2324" s="133"/>
      <c r="G2324" s="133"/>
      <c r="H2324" s="133"/>
      <c r="I2324" s="133"/>
      <c r="J2324" s="133"/>
      <c r="K2324" s="133"/>
      <c r="L2324" s="133"/>
      <c r="M2324" s="133" t="s">
        <v>285</v>
      </c>
      <c r="N2324" s="133"/>
      <c r="O2324" s="133">
        <v>0.01</v>
      </c>
      <c r="P2324" s="133"/>
      <c r="Q2324" s="134">
        <v>459900</v>
      </c>
      <c r="R2324" s="134"/>
      <c r="S2324" s="134"/>
      <c r="T2324" s="134">
        <f>+Q2324*O2324</f>
        <v>4599</v>
      </c>
      <c r="U2324" s="134"/>
      <c r="V2324" s="135"/>
    </row>
    <row r="2325" spans="1:22" ht="12" customHeight="1" x14ac:dyDescent="0.2">
      <c r="A2325" s="132" t="s">
        <v>282</v>
      </c>
      <c r="B2325" s="133"/>
      <c r="C2325" s="133"/>
      <c r="D2325" s="133"/>
      <c r="E2325" s="133"/>
      <c r="F2325" s="133"/>
      <c r="G2325" s="133"/>
      <c r="H2325" s="133"/>
      <c r="I2325" s="133"/>
      <c r="J2325" s="133"/>
      <c r="K2325" s="133"/>
      <c r="L2325" s="133"/>
      <c r="M2325" s="133" t="s">
        <v>8</v>
      </c>
      <c r="N2325" s="133"/>
      <c r="O2325" s="133">
        <v>0.7</v>
      </c>
      <c r="P2325" s="133"/>
      <c r="Q2325" s="134">
        <v>11490</v>
      </c>
      <c r="R2325" s="134"/>
      <c r="S2325" s="134"/>
      <c r="T2325" s="134">
        <f>+Q2325*O2325</f>
        <v>8042.9999999999991</v>
      </c>
      <c r="U2325" s="134"/>
      <c r="V2325" s="135"/>
    </row>
    <row r="2326" spans="1:22" ht="12" customHeight="1" x14ac:dyDescent="0.2">
      <c r="A2326" s="132" t="s">
        <v>283</v>
      </c>
      <c r="B2326" s="133"/>
      <c r="C2326" s="133"/>
      <c r="D2326" s="133"/>
      <c r="E2326" s="133"/>
      <c r="F2326" s="133"/>
      <c r="G2326" s="133"/>
      <c r="H2326" s="133"/>
      <c r="I2326" s="133"/>
      <c r="J2326" s="133"/>
      <c r="K2326" s="133"/>
      <c r="L2326" s="133"/>
      <c r="M2326" s="133" t="s">
        <v>8</v>
      </c>
      <c r="N2326" s="133"/>
      <c r="O2326" s="133">
        <v>0.7</v>
      </c>
      <c r="P2326" s="133"/>
      <c r="Q2326" s="134">
        <v>35900</v>
      </c>
      <c r="R2326" s="134"/>
      <c r="S2326" s="134"/>
      <c r="T2326" s="134">
        <f>+Q2326*O2326</f>
        <v>25130</v>
      </c>
      <c r="U2326" s="134"/>
      <c r="V2326" s="135"/>
    </row>
    <row r="2327" spans="1:22" ht="12" customHeight="1" x14ac:dyDescent="0.2">
      <c r="A2327" s="132"/>
      <c r="B2327" s="133"/>
      <c r="C2327" s="133"/>
      <c r="D2327" s="133"/>
      <c r="E2327" s="133"/>
      <c r="F2327" s="133"/>
      <c r="G2327" s="133"/>
      <c r="H2327" s="133"/>
      <c r="I2327" s="133"/>
      <c r="J2327" s="133"/>
      <c r="K2327" s="133"/>
      <c r="L2327" s="133"/>
      <c r="M2327" s="133"/>
      <c r="N2327" s="133"/>
      <c r="O2327" s="133"/>
      <c r="P2327" s="133"/>
      <c r="Q2327" s="134"/>
      <c r="R2327" s="134"/>
      <c r="S2327" s="134"/>
      <c r="T2327" s="134"/>
      <c r="U2327" s="134"/>
      <c r="V2327" s="135"/>
    </row>
    <row r="2328" spans="1:22" ht="12" customHeight="1" x14ac:dyDescent="0.2">
      <c r="A2328" s="150"/>
      <c r="B2328" s="151"/>
      <c r="C2328" s="151"/>
      <c r="D2328" s="151"/>
      <c r="E2328" s="151"/>
      <c r="F2328" s="151"/>
      <c r="G2328" s="151"/>
      <c r="H2328" s="151"/>
      <c r="I2328" s="151"/>
      <c r="J2328" s="151"/>
      <c r="K2328" s="151"/>
      <c r="L2328" s="152"/>
      <c r="M2328" s="208"/>
      <c r="N2328" s="152"/>
      <c r="O2328" s="208"/>
      <c r="P2328" s="152"/>
      <c r="Q2328" s="134"/>
      <c r="R2328" s="134"/>
      <c r="S2328" s="134"/>
      <c r="T2328" s="134"/>
      <c r="U2328" s="134"/>
      <c r="V2328" s="135"/>
    </row>
    <row r="2329" spans="1:22" ht="12" x14ac:dyDescent="0.2">
      <c r="A2329" s="136" t="s">
        <v>71</v>
      </c>
      <c r="B2329" s="137"/>
      <c r="C2329" s="137"/>
      <c r="D2329" s="137"/>
      <c r="E2329" s="137"/>
      <c r="F2329" s="137"/>
      <c r="G2329" s="137"/>
      <c r="H2329" s="137"/>
      <c r="I2329" s="137"/>
      <c r="J2329" s="137"/>
      <c r="K2329" s="137"/>
      <c r="L2329" s="137"/>
      <c r="M2329" s="137"/>
      <c r="N2329" s="137"/>
      <c r="O2329" s="137"/>
      <c r="P2329" s="137"/>
      <c r="Q2329" s="137"/>
      <c r="R2329" s="137"/>
      <c r="S2329" s="137"/>
      <c r="T2329" s="134">
        <f>+SUM(T2324:V2328)</f>
        <v>37772</v>
      </c>
      <c r="U2329" s="134"/>
      <c r="V2329" s="135"/>
    </row>
    <row r="2330" spans="1:22" ht="12" x14ac:dyDescent="0.2">
      <c r="A2330" s="19"/>
      <c r="B2330" s="20"/>
      <c r="C2330" s="20"/>
      <c r="D2330" s="20"/>
      <c r="E2330" s="20"/>
      <c r="F2330" s="20"/>
      <c r="G2330" s="20"/>
      <c r="H2330" s="20"/>
      <c r="I2330" s="20"/>
      <c r="J2330" s="20"/>
      <c r="K2330" s="20"/>
      <c r="L2330" s="20"/>
      <c r="M2330" s="20"/>
      <c r="N2330" s="20"/>
      <c r="O2330" s="20"/>
      <c r="P2330" s="20"/>
      <c r="Q2330" s="20"/>
      <c r="R2330" s="20"/>
      <c r="S2330" s="21"/>
      <c r="T2330" s="22"/>
      <c r="U2330" s="22"/>
      <c r="V2330" s="23"/>
    </row>
    <row r="2331" spans="1:22" ht="12" x14ac:dyDescent="0.2">
      <c r="A2331" s="145" t="s">
        <v>75</v>
      </c>
      <c r="B2331" s="146"/>
      <c r="C2331" s="146"/>
      <c r="D2331" s="146"/>
      <c r="E2331" s="146"/>
      <c r="F2331" s="146"/>
      <c r="G2331" s="146"/>
      <c r="H2331" s="146"/>
      <c r="I2331" s="146"/>
      <c r="J2331" s="146"/>
      <c r="K2331" s="146"/>
      <c r="L2331" s="146"/>
      <c r="M2331" s="146"/>
      <c r="N2331" s="146"/>
      <c r="O2331" s="146"/>
      <c r="P2331" s="146"/>
      <c r="Q2331" s="146"/>
      <c r="R2331" s="146"/>
      <c r="S2331" s="146"/>
      <c r="T2331" s="146"/>
      <c r="U2331" s="146"/>
      <c r="V2331" s="147"/>
    </row>
    <row r="2332" spans="1:22" ht="12" x14ac:dyDescent="0.2">
      <c r="A2332" s="132" t="s">
        <v>76</v>
      </c>
      <c r="B2332" s="133"/>
      <c r="C2332" s="133"/>
      <c r="D2332" s="133"/>
      <c r="E2332" s="133"/>
      <c r="F2332" s="133"/>
      <c r="G2332" s="133"/>
      <c r="H2332" s="133"/>
      <c r="I2332" s="133"/>
      <c r="J2332" s="133"/>
      <c r="K2332" s="133" t="s">
        <v>77</v>
      </c>
      <c r="L2332" s="133"/>
      <c r="M2332" s="133" t="s">
        <v>78</v>
      </c>
      <c r="N2332" s="133"/>
      <c r="O2332" s="133" t="s">
        <v>79</v>
      </c>
      <c r="P2332" s="133"/>
      <c r="Q2332" s="133"/>
      <c r="R2332" s="133" t="s">
        <v>80</v>
      </c>
      <c r="S2332" s="133"/>
      <c r="T2332" s="134" t="s">
        <v>69</v>
      </c>
      <c r="U2332" s="134"/>
      <c r="V2332" s="135"/>
    </row>
    <row r="2333" spans="1:22" ht="12" x14ac:dyDescent="0.2">
      <c r="A2333" s="132"/>
      <c r="B2333" s="133"/>
      <c r="C2333" s="133"/>
      <c r="D2333" s="133"/>
      <c r="E2333" s="133"/>
      <c r="F2333" s="133"/>
      <c r="G2333" s="133"/>
      <c r="H2333" s="133"/>
      <c r="I2333" s="133"/>
      <c r="J2333" s="133"/>
      <c r="K2333" s="133"/>
      <c r="L2333" s="133"/>
      <c r="M2333" s="133"/>
      <c r="N2333" s="133"/>
      <c r="O2333" s="133"/>
      <c r="P2333" s="133"/>
      <c r="Q2333" s="133"/>
      <c r="R2333" s="133"/>
      <c r="S2333" s="133"/>
      <c r="T2333" s="134"/>
      <c r="U2333" s="134"/>
      <c r="V2333" s="135"/>
    </row>
    <row r="2334" spans="1:22" ht="12" x14ac:dyDescent="0.2">
      <c r="A2334" s="132"/>
      <c r="B2334" s="133"/>
      <c r="C2334" s="133"/>
      <c r="D2334" s="133"/>
      <c r="E2334" s="133"/>
      <c r="F2334" s="133"/>
      <c r="G2334" s="133"/>
      <c r="H2334" s="133"/>
      <c r="I2334" s="133"/>
      <c r="J2334" s="133"/>
      <c r="K2334" s="133"/>
      <c r="L2334" s="133"/>
      <c r="M2334" s="133"/>
      <c r="N2334" s="133"/>
      <c r="O2334" s="133"/>
      <c r="P2334" s="133"/>
      <c r="Q2334" s="133"/>
      <c r="R2334" s="133"/>
      <c r="S2334" s="133"/>
      <c r="T2334" s="134"/>
      <c r="U2334" s="134"/>
      <c r="V2334" s="135"/>
    </row>
    <row r="2335" spans="1:22" ht="12" x14ac:dyDescent="0.2">
      <c r="A2335" s="132"/>
      <c r="B2335" s="133"/>
      <c r="C2335" s="133"/>
      <c r="D2335" s="133"/>
      <c r="E2335" s="133"/>
      <c r="F2335" s="133"/>
      <c r="G2335" s="133"/>
      <c r="H2335" s="133"/>
      <c r="I2335" s="133"/>
      <c r="J2335" s="133"/>
      <c r="K2335" s="133"/>
      <c r="L2335" s="133"/>
      <c r="M2335" s="133"/>
      <c r="N2335" s="133"/>
      <c r="O2335" s="133"/>
      <c r="P2335" s="133"/>
      <c r="Q2335" s="133"/>
      <c r="R2335" s="133"/>
      <c r="S2335" s="133"/>
      <c r="T2335" s="134"/>
      <c r="U2335" s="134"/>
      <c r="V2335" s="135"/>
    </row>
    <row r="2336" spans="1:22" ht="12" x14ac:dyDescent="0.2">
      <c r="A2336" s="136" t="s">
        <v>71</v>
      </c>
      <c r="B2336" s="137"/>
      <c r="C2336" s="137"/>
      <c r="D2336" s="137"/>
      <c r="E2336" s="137"/>
      <c r="F2336" s="137"/>
      <c r="G2336" s="137"/>
      <c r="H2336" s="137"/>
      <c r="I2336" s="137"/>
      <c r="J2336" s="137"/>
      <c r="K2336" s="137"/>
      <c r="L2336" s="137"/>
      <c r="M2336" s="137"/>
      <c r="N2336" s="137"/>
      <c r="O2336" s="137"/>
      <c r="P2336" s="137"/>
      <c r="Q2336" s="137"/>
      <c r="R2336" s="137"/>
      <c r="S2336" s="137"/>
      <c r="T2336" s="134"/>
      <c r="U2336" s="134"/>
      <c r="V2336" s="135"/>
    </row>
    <row r="2337" spans="1:22" ht="12" x14ac:dyDescent="0.2">
      <c r="A2337" s="19"/>
      <c r="B2337" s="20"/>
      <c r="C2337" s="20"/>
      <c r="D2337" s="20"/>
      <c r="E2337" s="20"/>
      <c r="F2337" s="20"/>
      <c r="G2337" s="20"/>
      <c r="H2337" s="20"/>
      <c r="I2337" s="20"/>
      <c r="J2337" s="20"/>
      <c r="K2337" s="20"/>
      <c r="L2337" s="20"/>
      <c r="M2337" s="20"/>
      <c r="N2337" s="20"/>
      <c r="O2337" s="20"/>
      <c r="P2337" s="20"/>
      <c r="Q2337" s="20"/>
      <c r="R2337" s="20"/>
      <c r="S2337" s="21"/>
      <c r="T2337" s="22"/>
      <c r="U2337" s="22"/>
      <c r="V2337" s="23"/>
    </row>
    <row r="2338" spans="1:22" ht="12" x14ac:dyDescent="0.2">
      <c r="A2338" s="145" t="s">
        <v>81</v>
      </c>
      <c r="B2338" s="146"/>
      <c r="C2338" s="146"/>
      <c r="D2338" s="146"/>
      <c r="E2338" s="146"/>
      <c r="F2338" s="146"/>
      <c r="G2338" s="146"/>
      <c r="H2338" s="146"/>
      <c r="I2338" s="146"/>
      <c r="J2338" s="146"/>
      <c r="K2338" s="146"/>
      <c r="L2338" s="146"/>
      <c r="M2338" s="146"/>
      <c r="N2338" s="146"/>
      <c r="O2338" s="146"/>
      <c r="P2338" s="146"/>
      <c r="Q2338" s="146"/>
      <c r="R2338" s="146"/>
      <c r="S2338" s="146"/>
      <c r="T2338" s="146"/>
      <c r="U2338" s="146"/>
      <c r="V2338" s="147"/>
    </row>
    <row r="2339" spans="1:22" ht="12" x14ac:dyDescent="0.2">
      <c r="A2339" s="132" t="s">
        <v>82</v>
      </c>
      <c r="B2339" s="133"/>
      <c r="C2339" s="133"/>
      <c r="D2339" s="133"/>
      <c r="E2339" s="133"/>
      <c r="F2339" s="133"/>
      <c r="G2339" s="133"/>
      <c r="H2339" s="133"/>
      <c r="I2339" s="133"/>
      <c r="J2339" s="133" t="s">
        <v>83</v>
      </c>
      <c r="K2339" s="133"/>
      <c r="L2339" s="133" t="s">
        <v>84</v>
      </c>
      <c r="M2339" s="133"/>
      <c r="N2339" s="133" t="s">
        <v>85</v>
      </c>
      <c r="O2339" s="133"/>
      <c r="P2339" s="133"/>
      <c r="Q2339" s="133" t="s">
        <v>68</v>
      </c>
      <c r="R2339" s="133"/>
      <c r="S2339" s="133"/>
      <c r="T2339" s="134" t="s">
        <v>69</v>
      </c>
      <c r="U2339" s="134"/>
      <c r="V2339" s="135"/>
    </row>
    <row r="2340" spans="1:22" ht="12" x14ac:dyDescent="0.2">
      <c r="A2340" s="132" t="str">
        <f>+A2226</f>
        <v>HORA CUADRILLA AA - ALBAÑILERIA</v>
      </c>
      <c r="B2340" s="133"/>
      <c r="C2340" s="133"/>
      <c r="D2340" s="133"/>
      <c r="E2340" s="133"/>
      <c r="F2340" s="133"/>
      <c r="G2340" s="133"/>
      <c r="H2340" s="133"/>
      <c r="I2340" s="133"/>
      <c r="J2340" s="148">
        <f>+J2226</f>
        <v>171314.64448972844</v>
      </c>
      <c r="K2340" s="133"/>
      <c r="L2340" s="149">
        <v>1.8157000000000001</v>
      </c>
      <c r="M2340" s="149"/>
      <c r="N2340" s="134">
        <f>+(L2340*J2340)/8</f>
        <v>38881.999999999993</v>
      </c>
      <c r="O2340" s="134"/>
      <c r="P2340" s="134"/>
      <c r="Q2340" s="133">
        <v>0.3</v>
      </c>
      <c r="R2340" s="133"/>
      <c r="S2340" s="133"/>
      <c r="T2340" s="134">
        <f>+Q2340*N2340</f>
        <v>11664.599999999997</v>
      </c>
      <c r="U2340" s="134"/>
      <c r="V2340" s="135"/>
    </row>
    <row r="2341" spans="1:22" ht="12" x14ac:dyDescent="0.2">
      <c r="A2341" s="132"/>
      <c r="B2341" s="133"/>
      <c r="C2341" s="133"/>
      <c r="D2341" s="133"/>
      <c r="E2341" s="133"/>
      <c r="F2341" s="133"/>
      <c r="G2341" s="133"/>
      <c r="H2341" s="133"/>
      <c r="I2341" s="133"/>
      <c r="J2341" s="133"/>
      <c r="K2341" s="133"/>
      <c r="L2341" s="133"/>
      <c r="M2341" s="133"/>
      <c r="N2341" s="134"/>
      <c r="O2341" s="134"/>
      <c r="P2341" s="134"/>
      <c r="Q2341" s="133"/>
      <c r="R2341" s="133"/>
      <c r="S2341" s="133"/>
      <c r="T2341" s="134"/>
      <c r="U2341" s="134"/>
      <c r="V2341" s="135"/>
    </row>
    <row r="2342" spans="1:22" ht="12" x14ac:dyDescent="0.2">
      <c r="A2342" s="132"/>
      <c r="B2342" s="133"/>
      <c r="C2342" s="133"/>
      <c r="D2342" s="133"/>
      <c r="E2342" s="133"/>
      <c r="F2342" s="133"/>
      <c r="G2342" s="133"/>
      <c r="H2342" s="133"/>
      <c r="I2342" s="133"/>
      <c r="J2342" s="133"/>
      <c r="K2342" s="133"/>
      <c r="L2342" s="133"/>
      <c r="M2342" s="133"/>
      <c r="N2342" s="133"/>
      <c r="O2342" s="133"/>
      <c r="P2342" s="133"/>
      <c r="Q2342" s="133"/>
      <c r="R2342" s="133"/>
      <c r="S2342" s="133"/>
      <c r="T2342" s="134"/>
      <c r="U2342" s="134"/>
      <c r="V2342" s="135"/>
    </row>
    <row r="2343" spans="1:22" ht="12" x14ac:dyDescent="0.2">
      <c r="A2343" s="136" t="s">
        <v>71</v>
      </c>
      <c r="B2343" s="137"/>
      <c r="C2343" s="137"/>
      <c r="D2343" s="137"/>
      <c r="E2343" s="137"/>
      <c r="F2343" s="137"/>
      <c r="G2343" s="137"/>
      <c r="H2343" s="137"/>
      <c r="I2343" s="137"/>
      <c r="J2343" s="137"/>
      <c r="K2343" s="137"/>
      <c r="L2343" s="137"/>
      <c r="M2343" s="137"/>
      <c r="N2343" s="137"/>
      <c r="O2343" s="137"/>
      <c r="P2343" s="137"/>
      <c r="Q2343" s="137"/>
      <c r="R2343" s="137"/>
      <c r="S2343" s="137"/>
      <c r="T2343" s="134">
        <f>+T2340</f>
        <v>11664.599999999997</v>
      </c>
      <c r="U2343" s="134"/>
      <c r="V2343" s="135"/>
    </row>
    <row r="2344" spans="1:22" ht="12" x14ac:dyDescent="0.2">
      <c r="A2344" s="136" t="s">
        <v>15</v>
      </c>
      <c r="B2344" s="137"/>
      <c r="C2344" s="137"/>
      <c r="D2344" s="137"/>
      <c r="E2344" s="137"/>
      <c r="F2344" s="137"/>
      <c r="G2344" s="137"/>
      <c r="H2344" s="137"/>
      <c r="I2344" s="137"/>
      <c r="J2344" s="137"/>
      <c r="K2344" s="137"/>
      <c r="L2344" s="137"/>
      <c r="M2344" s="137"/>
      <c r="N2344" s="137"/>
      <c r="O2344" s="137"/>
      <c r="P2344" s="137"/>
      <c r="Q2344" s="137"/>
      <c r="R2344" s="137"/>
      <c r="S2344" s="137"/>
      <c r="T2344" s="134">
        <f>ROUND(T2343+T2336+T2329+T2320,0)</f>
        <v>49952</v>
      </c>
      <c r="U2344" s="134"/>
      <c r="V2344" s="135"/>
    </row>
    <row r="2345" spans="1:22" ht="12" x14ac:dyDescent="0.2">
      <c r="A2345" s="44" t="s">
        <v>87</v>
      </c>
      <c r="B2345" s="45">
        <f>+'[1]CARGA PRESTACIONAL'!$E$40</f>
        <v>0.29949999999999999</v>
      </c>
      <c r="C2345" s="46"/>
      <c r="D2345" s="47"/>
      <c r="E2345" s="48"/>
      <c r="F2345" s="46"/>
      <c r="G2345" s="46"/>
      <c r="H2345" s="46"/>
      <c r="I2345" s="46"/>
      <c r="J2345" s="46"/>
      <c r="K2345" s="46"/>
      <c r="L2345" s="46"/>
      <c r="M2345" s="47"/>
      <c r="N2345" s="18"/>
      <c r="O2345" s="18"/>
      <c r="P2345" s="18"/>
      <c r="Q2345" s="18"/>
      <c r="R2345" s="18"/>
      <c r="S2345" s="18" t="s">
        <v>19</v>
      </c>
      <c r="T2345" s="134">
        <f>+T2344*B2345</f>
        <v>14960.624</v>
      </c>
      <c r="U2345" s="134"/>
      <c r="V2345" s="135"/>
    </row>
    <row r="2346" spans="1:22" ht="12" x14ac:dyDescent="0.2">
      <c r="A2346" s="138" t="s">
        <v>88</v>
      </c>
      <c r="B2346" s="139"/>
      <c r="C2346" s="139"/>
      <c r="D2346" s="139"/>
      <c r="E2346" s="139"/>
      <c r="F2346" s="139"/>
      <c r="G2346" s="139"/>
      <c r="H2346" s="139"/>
      <c r="I2346" s="139"/>
      <c r="J2346" s="139"/>
      <c r="K2346" s="139"/>
      <c r="L2346" s="139"/>
      <c r="M2346" s="139"/>
      <c r="N2346" s="139"/>
      <c r="O2346" s="139"/>
      <c r="P2346" s="139"/>
      <c r="Q2346" s="139"/>
      <c r="R2346" s="139"/>
      <c r="S2346" s="139"/>
      <c r="T2346" s="140">
        <f>+T2345+T2344</f>
        <v>64912.623999999996</v>
      </c>
      <c r="U2346" s="140"/>
      <c r="V2346" s="141"/>
    </row>
    <row r="2347" spans="1:22" ht="12" x14ac:dyDescent="0.2">
      <c r="A2347" s="138" t="s">
        <v>89</v>
      </c>
      <c r="B2347" s="139"/>
      <c r="C2347" s="139"/>
      <c r="D2347" s="139"/>
      <c r="E2347" s="139"/>
      <c r="F2347" s="139"/>
      <c r="G2347" s="139"/>
      <c r="H2347" s="139"/>
      <c r="I2347" s="139"/>
      <c r="J2347" s="139"/>
      <c r="K2347" s="139"/>
      <c r="L2347" s="139"/>
      <c r="M2347" s="139"/>
      <c r="N2347" s="139"/>
      <c r="O2347" s="139"/>
      <c r="P2347" s="139"/>
      <c r="Q2347" s="139"/>
      <c r="R2347" s="139"/>
      <c r="S2347" s="139"/>
      <c r="T2347" s="140">
        <f>ROUND(T2346*T2314,0)</f>
        <v>194738</v>
      </c>
      <c r="U2347" s="140"/>
      <c r="V2347" s="141"/>
    </row>
    <row r="2348" spans="1:22" ht="12" x14ac:dyDescent="0.2">
      <c r="A2348" s="49"/>
      <c r="B2348" s="29"/>
      <c r="C2348" s="29"/>
      <c r="D2348" s="29"/>
      <c r="E2348" s="29"/>
      <c r="F2348" s="29"/>
      <c r="G2348" s="29"/>
      <c r="H2348" s="29"/>
      <c r="I2348" s="29"/>
      <c r="J2348" s="29"/>
      <c r="K2348" s="29"/>
      <c r="L2348" s="29"/>
      <c r="M2348" s="29"/>
      <c r="N2348" s="29"/>
      <c r="O2348" s="29"/>
      <c r="P2348" s="29"/>
      <c r="Q2348" s="29"/>
      <c r="R2348" s="29"/>
      <c r="S2348" s="29"/>
      <c r="T2348" s="50"/>
      <c r="U2348" s="50"/>
      <c r="V2348" s="51"/>
    </row>
    <row r="2349" spans="1:22" s="34" customFormat="1" ht="43.5" customHeight="1" x14ac:dyDescent="0.25">
      <c r="A2349" s="142" t="s">
        <v>121</v>
      </c>
      <c r="B2349" s="143"/>
      <c r="C2349" s="143"/>
      <c r="D2349" s="143"/>
      <c r="E2349" s="143"/>
      <c r="F2349" s="143"/>
      <c r="G2349" s="143"/>
      <c r="H2349" s="143"/>
      <c r="I2349" s="143"/>
      <c r="J2349" s="143"/>
      <c r="K2349" s="143"/>
      <c r="L2349" s="143"/>
      <c r="M2349" s="143"/>
      <c r="N2349" s="143"/>
      <c r="O2349" s="143"/>
      <c r="P2349" s="143"/>
      <c r="Q2349" s="143"/>
      <c r="R2349" s="143"/>
      <c r="S2349" s="143"/>
      <c r="T2349" s="143"/>
      <c r="U2349" s="143"/>
      <c r="V2349" s="144"/>
    </row>
    <row r="2350" spans="1:22" s="34" customFormat="1" x14ac:dyDescent="0.25">
      <c r="A2350" s="24"/>
      <c r="B2350" s="25"/>
      <c r="C2350" s="25"/>
      <c r="D2350" s="25"/>
      <c r="E2350" s="25"/>
      <c r="F2350" s="25"/>
      <c r="G2350" s="25"/>
      <c r="H2350" s="25"/>
      <c r="I2350" s="25"/>
      <c r="J2350" s="25"/>
      <c r="K2350" s="25"/>
      <c r="L2350" s="25"/>
      <c r="M2350" s="25"/>
      <c r="N2350" s="25"/>
      <c r="O2350" s="25"/>
      <c r="P2350" s="25"/>
      <c r="Q2350" s="25"/>
      <c r="R2350" s="25"/>
      <c r="S2350" s="26"/>
      <c r="T2350" s="27"/>
      <c r="U2350" s="27"/>
      <c r="V2350" s="28"/>
    </row>
    <row r="2351" spans="1:22" s="34" customFormat="1" ht="46.5" customHeight="1" x14ac:dyDescent="0.25">
      <c r="A2351" s="24"/>
      <c r="B2351" s="25"/>
      <c r="C2351" s="25"/>
      <c r="D2351" s="29"/>
      <c r="E2351" s="30" t="s">
        <v>90</v>
      </c>
      <c r="F2351" s="54"/>
      <c r="G2351" s="54"/>
      <c r="H2351" s="54"/>
      <c r="I2351" s="54"/>
      <c r="J2351" s="54"/>
      <c r="K2351" s="54"/>
      <c r="L2351" s="54"/>
      <c r="M2351" s="55"/>
      <c r="N2351" s="25"/>
      <c r="O2351" s="25"/>
      <c r="P2351" s="25"/>
      <c r="Q2351" s="25"/>
      <c r="R2351" s="25"/>
      <c r="S2351" s="26"/>
      <c r="T2351" s="27"/>
      <c r="U2351" s="27"/>
      <c r="V2351" s="28"/>
    </row>
    <row r="2352" spans="1:22" s="34" customFormat="1" x14ac:dyDescent="0.25">
      <c r="A2352" s="24"/>
      <c r="B2352" s="25"/>
      <c r="C2352" s="25"/>
      <c r="D2352" s="25"/>
      <c r="E2352" s="131" t="s">
        <v>105</v>
      </c>
      <c r="F2352" s="131"/>
      <c r="G2352" s="131"/>
      <c r="H2352" s="131"/>
      <c r="I2352" s="131"/>
      <c r="J2352" s="131"/>
      <c r="K2352" s="131"/>
      <c r="L2352" s="131"/>
      <c r="M2352" s="131"/>
      <c r="N2352" s="57"/>
      <c r="O2352" s="57"/>
      <c r="P2352" s="25"/>
      <c r="Q2352" s="25"/>
      <c r="R2352" s="25"/>
      <c r="S2352" s="26"/>
      <c r="T2352" s="27"/>
      <c r="U2352" s="27"/>
      <c r="V2352" s="28"/>
    </row>
    <row r="2353" spans="1:22" ht="12" x14ac:dyDescent="0.2">
      <c r="A2353" s="24"/>
      <c r="B2353" s="25"/>
      <c r="C2353" s="25"/>
      <c r="D2353" s="25"/>
      <c r="E2353" s="131"/>
      <c r="F2353" s="131"/>
      <c r="G2353" s="131"/>
      <c r="H2353" s="131"/>
      <c r="I2353" s="131"/>
      <c r="J2353" s="131"/>
      <c r="K2353" s="131"/>
      <c r="L2353" s="131"/>
      <c r="M2353" s="131"/>
      <c r="N2353" s="57"/>
      <c r="O2353" s="57"/>
      <c r="P2353" s="25"/>
      <c r="Q2353" s="25"/>
      <c r="R2353" s="25"/>
      <c r="S2353" s="26"/>
      <c r="T2353" s="27"/>
      <c r="U2353" s="27"/>
      <c r="V2353" s="28"/>
    </row>
    <row r="2354" spans="1:22" ht="12.75" thickBot="1" x14ac:dyDescent="0.25">
      <c r="A2354" s="58"/>
      <c r="B2354" s="59"/>
      <c r="C2354" s="59"/>
      <c r="D2354" s="59"/>
      <c r="E2354" s="59"/>
      <c r="F2354" s="60"/>
      <c r="G2354" s="60"/>
      <c r="H2354" s="60"/>
      <c r="I2354" s="60"/>
      <c r="J2354" s="60"/>
      <c r="K2354" s="60"/>
      <c r="L2354" s="59"/>
      <c r="M2354" s="59"/>
      <c r="N2354" s="59"/>
      <c r="O2354" s="59"/>
      <c r="P2354" s="59"/>
      <c r="Q2354" s="59"/>
      <c r="R2354" s="59"/>
      <c r="S2354" s="59"/>
      <c r="T2354" s="61"/>
      <c r="U2354" s="61"/>
      <c r="V2354" s="62"/>
    </row>
    <row r="2355" spans="1:22" ht="14.25" thickBot="1" x14ac:dyDescent="0.3"/>
    <row r="2356" spans="1:22" ht="12" x14ac:dyDescent="0.2">
      <c r="A2356" s="154"/>
      <c r="B2356" s="155"/>
      <c r="C2356" s="155"/>
      <c r="D2356" s="156"/>
      <c r="E2356" s="163" t="s">
        <v>92</v>
      </c>
      <c r="F2356" s="164"/>
      <c r="G2356" s="164"/>
      <c r="H2356" s="164"/>
      <c r="I2356" s="164"/>
      <c r="J2356" s="164"/>
      <c r="K2356" s="164"/>
      <c r="L2356" s="164"/>
      <c r="M2356" s="164"/>
      <c r="N2356" s="164"/>
      <c r="O2356" s="164"/>
      <c r="P2356" s="164"/>
      <c r="Q2356" s="164"/>
      <c r="R2356" s="164"/>
      <c r="S2356" s="165"/>
      <c r="T2356" s="169" t="s">
        <v>47</v>
      </c>
      <c r="U2356" s="170"/>
      <c r="V2356" s="171"/>
    </row>
    <row r="2357" spans="1:22" ht="27.75" customHeight="1" thickBot="1" x14ac:dyDescent="0.25">
      <c r="A2357" s="157"/>
      <c r="B2357" s="158"/>
      <c r="C2357" s="158"/>
      <c r="D2357" s="159"/>
      <c r="E2357" s="166"/>
      <c r="F2357" s="167"/>
      <c r="G2357" s="167"/>
      <c r="H2357" s="167"/>
      <c r="I2357" s="167"/>
      <c r="J2357" s="167"/>
      <c r="K2357" s="167"/>
      <c r="L2357" s="167"/>
      <c r="M2357" s="167"/>
      <c r="N2357" s="167"/>
      <c r="O2357" s="167"/>
      <c r="P2357" s="167"/>
      <c r="Q2357" s="167"/>
      <c r="R2357" s="167"/>
      <c r="S2357" s="168"/>
      <c r="T2357" s="172"/>
      <c r="U2357" s="173"/>
      <c r="V2357" s="174"/>
    </row>
    <row r="2358" spans="1:22" ht="12.75" thickBot="1" x14ac:dyDescent="0.25">
      <c r="A2358" s="157"/>
      <c r="B2358" s="158"/>
      <c r="C2358" s="158"/>
      <c r="D2358" s="159"/>
      <c r="E2358" s="175"/>
      <c r="F2358" s="176"/>
      <c r="G2358" s="176"/>
      <c r="H2358" s="176"/>
      <c r="I2358" s="176"/>
      <c r="J2358" s="176"/>
      <c r="K2358" s="176"/>
      <c r="L2358" s="176"/>
      <c r="M2358" s="176"/>
      <c r="N2358" s="176"/>
      <c r="O2358" s="176"/>
      <c r="P2358" s="176"/>
      <c r="Q2358" s="176"/>
      <c r="R2358" s="176"/>
      <c r="S2358" s="176"/>
      <c r="T2358" s="176"/>
      <c r="U2358" s="176"/>
      <c r="V2358" s="177"/>
    </row>
    <row r="2359" spans="1:22" ht="12.75" thickBot="1" x14ac:dyDescent="0.25">
      <c r="A2359" s="157"/>
      <c r="B2359" s="158"/>
      <c r="C2359" s="158"/>
      <c r="D2359" s="159"/>
      <c r="E2359" s="178" t="s">
        <v>48</v>
      </c>
      <c r="F2359" s="179"/>
      <c r="G2359" s="179"/>
      <c r="H2359" s="179"/>
      <c r="I2359" s="179"/>
      <c r="J2359" s="179"/>
      <c r="K2359" s="179"/>
      <c r="L2359" s="179"/>
      <c r="M2359" s="179"/>
      <c r="N2359" s="179"/>
      <c r="O2359" s="179"/>
      <c r="P2359" s="179"/>
      <c r="Q2359" s="179"/>
      <c r="R2359" s="179"/>
      <c r="S2359" s="179"/>
      <c r="T2359" s="179"/>
      <c r="U2359" s="179"/>
      <c r="V2359" s="180"/>
    </row>
    <row r="2360" spans="1:22" ht="12.75" thickBot="1" x14ac:dyDescent="0.25">
      <c r="A2360" s="160"/>
      <c r="B2360" s="161"/>
      <c r="C2360" s="161"/>
      <c r="D2360" s="162"/>
      <c r="E2360" s="181"/>
      <c r="F2360" s="182"/>
      <c r="G2360" s="182"/>
      <c r="H2360" s="182"/>
      <c r="I2360" s="182"/>
      <c r="J2360" s="182"/>
      <c r="K2360" s="182"/>
      <c r="L2360" s="182"/>
      <c r="M2360" s="182"/>
      <c r="N2360" s="182"/>
      <c r="O2360" s="182"/>
      <c r="P2360" s="182"/>
      <c r="Q2360" s="182"/>
      <c r="R2360" s="182"/>
      <c r="S2360" s="182"/>
      <c r="T2360" s="182"/>
      <c r="U2360" s="182"/>
      <c r="V2360" s="183"/>
    </row>
    <row r="2361" spans="1:22" ht="12" x14ac:dyDescent="0.2">
      <c r="A2361" s="211" t="s">
        <v>49</v>
      </c>
      <c r="B2361" s="212"/>
      <c r="C2361" s="212"/>
      <c r="D2361" s="212"/>
      <c r="E2361" s="212"/>
      <c r="F2361" s="212"/>
      <c r="G2361" s="212"/>
      <c r="H2361" s="212"/>
      <c r="I2361" s="212"/>
      <c r="J2361" s="212"/>
      <c r="K2361" s="212"/>
      <c r="L2361" s="212"/>
      <c r="M2361" s="212"/>
      <c r="N2361" s="212"/>
      <c r="O2361" s="212"/>
      <c r="P2361" s="212"/>
      <c r="Q2361" s="212"/>
      <c r="R2361" s="212"/>
      <c r="S2361" s="212"/>
      <c r="T2361" s="212"/>
      <c r="U2361" s="212"/>
      <c r="V2361" s="213"/>
    </row>
    <row r="2362" spans="1:22" ht="12" x14ac:dyDescent="0.2">
      <c r="A2362" s="184" t="s">
        <v>50</v>
      </c>
      <c r="B2362" s="185"/>
      <c r="C2362" s="185"/>
      <c r="D2362" s="185"/>
      <c r="E2362" s="36" t="s">
        <v>51</v>
      </c>
      <c r="F2362" s="37"/>
      <c r="G2362" s="37"/>
      <c r="H2362" s="37"/>
      <c r="I2362" s="37"/>
      <c r="J2362" s="186" t="s">
        <v>52</v>
      </c>
      <c r="K2362" s="186"/>
      <c r="L2362" s="186"/>
      <c r="M2362" s="186"/>
      <c r="N2362" s="186"/>
      <c r="O2362" s="186"/>
      <c r="P2362" s="186" t="s">
        <v>53</v>
      </c>
      <c r="Q2362" s="186"/>
      <c r="R2362" s="186"/>
      <c r="S2362" s="186"/>
      <c r="T2362" s="186"/>
      <c r="U2362" s="186"/>
      <c r="V2362" s="187"/>
    </row>
    <row r="2363" spans="1:22" ht="12" x14ac:dyDescent="0.2">
      <c r="A2363" s="188" t="s">
        <v>54</v>
      </c>
      <c r="B2363" s="189"/>
      <c r="C2363" s="189"/>
      <c r="D2363" s="190"/>
      <c r="E2363" s="191" t="s">
        <v>24</v>
      </c>
      <c r="F2363" s="191"/>
      <c r="G2363" s="191"/>
      <c r="H2363" s="191"/>
      <c r="I2363" s="191"/>
      <c r="J2363" s="191"/>
      <c r="K2363" s="191"/>
      <c r="L2363" s="191"/>
      <c r="M2363" s="191"/>
      <c r="N2363" s="191"/>
      <c r="O2363" s="191"/>
      <c r="P2363" s="191"/>
      <c r="Q2363" s="191"/>
      <c r="R2363" s="191"/>
      <c r="S2363" s="191"/>
      <c r="T2363" s="191"/>
      <c r="U2363" s="191"/>
      <c r="V2363" s="192"/>
    </row>
    <row r="2364" spans="1:22" ht="12" x14ac:dyDescent="0.2">
      <c r="A2364" s="193" t="s">
        <v>55</v>
      </c>
      <c r="B2364" s="194"/>
      <c r="C2364" s="194"/>
      <c r="D2364" s="194"/>
      <c r="E2364" s="195"/>
      <c r="F2364" s="195"/>
      <c r="G2364" s="195"/>
      <c r="H2364" s="195"/>
      <c r="I2364" s="195"/>
      <c r="J2364" s="195"/>
      <c r="K2364" s="195"/>
      <c r="L2364" s="195"/>
      <c r="M2364" s="195"/>
      <c r="N2364" s="195"/>
      <c r="O2364" s="195"/>
      <c r="P2364" s="195"/>
      <c r="Q2364" s="195"/>
      <c r="R2364" s="195"/>
      <c r="S2364" s="195"/>
      <c r="T2364" s="195"/>
      <c r="U2364" s="195"/>
      <c r="V2364" s="196"/>
    </row>
    <row r="2365" spans="1:22" ht="12" x14ac:dyDescent="0.2">
      <c r="A2365" s="193" t="s">
        <v>56</v>
      </c>
      <c r="B2365" s="194"/>
      <c r="C2365" s="194"/>
      <c r="D2365" s="194"/>
      <c r="E2365" s="195"/>
      <c r="F2365" s="195"/>
      <c r="G2365" s="195"/>
      <c r="H2365" s="195"/>
      <c r="I2365" s="195"/>
      <c r="J2365" s="195"/>
      <c r="K2365" s="195"/>
      <c r="L2365" s="195"/>
      <c r="M2365" s="195"/>
      <c r="N2365" s="195"/>
      <c r="O2365" s="195"/>
      <c r="P2365" s="195"/>
      <c r="Q2365" s="195"/>
      <c r="R2365" s="195"/>
      <c r="S2365" s="195"/>
      <c r="T2365" s="195"/>
      <c r="U2365" s="195"/>
      <c r="V2365" s="196"/>
    </row>
    <row r="2366" spans="1:22" ht="12" x14ac:dyDescent="0.2">
      <c r="A2366" s="193" t="s">
        <v>57</v>
      </c>
      <c r="B2366" s="194"/>
      <c r="C2366" s="194"/>
      <c r="D2366" s="194"/>
      <c r="E2366" s="195"/>
      <c r="F2366" s="195"/>
      <c r="G2366" s="195"/>
      <c r="H2366" s="195"/>
      <c r="I2366" s="195"/>
      <c r="J2366" s="195"/>
      <c r="K2366" s="195"/>
      <c r="L2366" s="195"/>
      <c r="M2366" s="195"/>
      <c r="N2366" s="195"/>
      <c r="O2366" s="195"/>
      <c r="P2366" s="195"/>
      <c r="Q2366" s="195"/>
      <c r="R2366" s="195"/>
      <c r="S2366" s="195"/>
      <c r="T2366" s="195"/>
      <c r="U2366" s="195"/>
      <c r="V2366" s="196"/>
    </row>
    <row r="2367" spans="1:22" ht="12" x14ac:dyDescent="0.2">
      <c r="A2367" s="38"/>
      <c r="B2367" s="39"/>
      <c r="C2367" s="39"/>
      <c r="D2367" s="40"/>
      <c r="E2367" s="40"/>
      <c r="F2367" s="40"/>
      <c r="G2367" s="40"/>
      <c r="H2367" s="40"/>
      <c r="I2367" s="40"/>
      <c r="J2367" s="40"/>
      <c r="K2367" s="40"/>
      <c r="L2367" s="40"/>
      <c r="M2367" s="40"/>
      <c r="N2367" s="40"/>
      <c r="O2367" s="40"/>
      <c r="P2367" s="40"/>
      <c r="Q2367" s="40"/>
      <c r="R2367" s="40"/>
      <c r="S2367" s="40"/>
      <c r="T2367" s="27"/>
      <c r="U2367" s="27"/>
      <c r="V2367" s="28"/>
    </row>
    <row r="2368" spans="1:22" ht="12" x14ac:dyDescent="0.2">
      <c r="A2368" s="150" t="s">
        <v>58</v>
      </c>
      <c r="B2368" s="151"/>
      <c r="C2368" s="151"/>
      <c r="D2368" s="151"/>
      <c r="E2368" s="151"/>
      <c r="F2368" s="151"/>
      <c r="G2368" s="151"/>
      <c r="H2368" s="151"/>
      <c r="I2368" s="151"/>
      <c r="J2368" s="151"/>
      <c r="K2368" s="151"/>
      <c r="L2368" s="151"/>
      <c r="M2368" s="151"/>
      <c r="N2368" s="151"/>
      <c r="O2368" s="151"/>
      <c r="P2368" s="151"/>
      <c r="Q2368" s="151"/>
      <c r="R2368" s="151"/>
      <c r="S2368" s="151"/>
      <c r="T2368" s="151"/>
      <c r="U2368" s="151"/>
      <c r="V2368" s="197"/>
    </row>
    <row r="2369" spans="1:22" ht="12" x14ac:dyDescent="0.2">
      <c r="A2369" s="198" t="s">
        <v>59</v>
      </c>
      <c r="B2369" s="199"/>
      <c r="C2369" s="199" t="s">
        <v>60</v>
      </c>
      <c r="D2369" s="199"/>
      <c r="E2369" s="199"/>
      <c r="F2369" s="199"/>
      <c r="G2369" s="199"/>
      <c r="H2369" s="199"/>
      <c r="I2369" s="199"/>
      <c r="J2369" s="199"/>
      <c r="K2369" s="199"/>
      <c r="L2369" s="199"/>
      <c r="M2369" s="199"/>
      <c r="N2369" s="199"/>
      <c r="O2369" s="199"/>
      <c r="P2369" s="199"/>
      <c r="Q2369" s="199"/>
      <c r="R2369" s="199" t="s">
        <v>61</v>
      </c>
      <c r="S2369" s="199"/>
      <c r="T2369" s="200" t="s">
        <v>62</v>
      </c>
      <c r="U2369" s="200"/>
      <c r="V2369" s="201"/>
    </row>
    <row r="2370" spans="1:22" s="86" customFormat="1" ht="63.75" customHeight="1" x14ac:dyDescent="0.25">
      <c r="A2370" s="214">
        <v>15.2</v>
      </c>
      <c r="B2370" s="215"/>
      <c r="C2370" s="216" t="s">
        <v>13</v>
      </c>
      <c r="D2370" s="217"/>
      <c r="E2370" s="217"/>
      <c r="F2370" s="217"/>
      <c r="G2370" s="217"/>
      <c r="H2370" s="217"/>
      <c r="I2370" s="217"/>
      <c r="J2370" s="217"/>
      <c r="K2370" s="217"/>
      <c r="L2370" s="217"/>
      <c r="M2370" s="217"/>
      <c r="N2370" s="217"/>
      <c r="O2370" s="217"/>
      <c r="P2370" s="217"/>
      <c r="Q2370" s="217"/>
      <c r="R2370" s="217" t="s">
        <v>8</v>
      </c>
      <c r="S2370" s="217"/>
      <c r="T2370" s="218">
        <f>+'OFERTA ECONOMICA'!C144</f>
        <v>3</v>
      </c>
      <c r="U2370" s="218"/>
      <c r="V2370" s="219"/>
    </row>
    <row r="2371" spans="1:22" ht="12" x14ac:dyDescent="0.2">
      <c r="A2371" s="41"/>
      <c r="B2371" s="40"/>
      <c r="C2371" s="40"/>
      <c r="D2371" s="40"/>
      <c r="E2371" s="40"/>
      <c r="F2371" s="40"/>
      <c r="G2371" s="40"/>
      <c r="H2371" s="40"/>
      <c r="I2371" s="40"/>
      <c r="J2371" s="40"/>
      <c r="K2371" s="40"/>
      <c r="L2371" s="40"/>
      <c r="M2371" s="40"/>
      <c r="N2371" s="40"/>
      <c r="O2371" s="40"/>
      <c r="P2371" s="40"/>
      <c r="Q2371" s="40"/>
      <c r="R2371" s="40"/>
      <c r="S2371" s="40"/>
      <c r="T2371" s="27"/>
      <c r="U2371" s="27"/>
      <c r="V2371" s="28"/>
    </row>
    <row r="2372" spans="1:22" ht="12" x14ac:dyDescent="0.2">
      <c r="A2372" s="145" t="s">
        <v>64</v>
      </c>
      <c r="B2372" s="146"/>
      <c r="C2372" s="146"/>
      <c r="D2372" s="146"/>
      <c r="E2372" s="146"/>
      <c r="F2372" s="146"/>
      <c r="G2372" s="146"/>
      <c r="H2372" s="146"/>
      <c r="I2372" s="146"/>
      <c r="J2372" s="146"/>
      <c r="K2372" s="146"/>
      <c r="L2372" s="146"/>
      <c r="M2372" s="146"/>
      <c r="N2372" s="146"/>
      <c r="O2372" s="146"/>
      <c r="P2372" s="146"/>
      <c r="Q2372" s="146"/>
      <c r="R2372" s="146"/>
      <c r="S2372" s="146"/>
      <c r="T2372" s="146"/>
      <c r="U2372" s="146"/>
      <c r="V2372" s="147"/>
    </row>
    <row r="2373" spans="1:22" ht="12" x14ac:dyDescent="0.2">
      <c r="A2373" s="132" t="s">
        <v>60</v>
      </c>
      <c r="B2373" s="133"/>
      <c r="C2373" s="133"/>
      <c r="D2373" s="133"/>
      <c r="E2373" s="133"/>
      <c r="F2373" s="133"/>
      <c r="G2373" s="133"/>
      <c r="H2373" s="133" t="s">
        <v>65</v>
      </c>
      <c r="I2373" s="133"/>
      <c r="J2373" s="133"/>
      <c r="K2373" s="133" t="s">
        <v>66</v>
      </c>
      <c r="L2373" s="133"/>
      <c r="M2373" s="133"/>
      <c r="N2373" s="133"/>
      <c r="O2373" s="133" t="s">
        <v>67</v>
      </c>
      <c r="P2373" s="133"/>
      <c r="Q2373" s="133"/>
      <c r="R2373" s="133" t="s">
        <v>68</v>
      </c>
      <c r="S2373" s="133"/>
      <c r="T2373" s="134" t="s">
        <v>69</v>
      </c>
      <c r="U2373" s="134"/>
      <c r="V2373" s="135"/>
    </row>
    <row r="2374" spans="1:22" ht="12" x14ac:dyDescent="0.2">
      <c r="A2374" s="132" t="s">
        <v>148</v>
      </c>
      <c r="B2374" s="133"/>
      <c r="C2374" s="133"/>
      <c r="D2374" s="133"/>
      <c r="E2374" s="133"/>
      <c r="F2374" s="133"/>
      <c r="G2374" s="133"/>
      <c r="H2374" s="133"/>
      <c r="I2374" s="133"/>
      <c r="J2374" s="133"/>
      <c r="K2374" s="133"/>
      <c r="L2374" s="133"/>
      <c r="M2374" s="133"/>
      <c r="N2374" s="133"/>
      <c r="O2374" s="153">
        <v>5500</v>
      </c>
      <c r="P2374" s="153"/>
      <c r="Q2374" s="153"/>
      <c r="R2374" s="133" t="s">
        <v>281</v>
      </c>
      <c r="S2374" s="133"/>
      <c r="T2374" s="134">
        <f>+O2374*0.03</f>
        <v>165</v>
      </c>
      <c r="U2374" s="134"/>
      <c r="V2374" s="135"/>
    </row>
    <row r="2375" spans="1:22" ht="12" x14ac:dyDescent="0.2">
      <c r="A2375" s="132" t="s">
        <v>70</v>
      </c>
      <c r="B2375" s="133"/>
      <c r="C2375" s="133"/>
      <c r="D2375" s="133"/>
      <c r="E2375" s="133"/>
      <c r="F2375" s="133"/>
      <c r="G2375" s="133"/>
      <c r="H2375" s="133"/>
      <c r="I2375" s="133"/>
      <c r="J2375" s="133"/>
      <c r="K2375" s="133"/>
      <c r="L2375" s="133"/>
      <c r="M2375" s="133"/>
      <c r="N2375" s="133"/>
      <c r="O2375" s="153"/>
      <c r="P2375" s="153"/>
      <c r="Q2375" s="153"/>
      <c r="R2375" s="209">
        <v>0.03</v>
      </c>
      <c r="S2375" s="210"/>
      <c r="T2375" s="134">
        <f>+R2375*T2396</f>
        <v>291.61499999999995</v>
      </c>
      <c r="U2375" s="134"/>
      <c r="V2375" s="135"/>
    </row>
    <row r="2376" spans="1:22" ht="12" x14ac:dyDescent="0.2">
      <c r="A2376" s="136" t="s">
        <v>71</v>
      </c>
      <c r="B2376" s="137"/>
      <c r="C2376" s="137"/>
      <c r="D2376" s="137"/>
      <c r="E2376" s="137"/>
      <c r="F2376" s="137"/>
      <c r="G2376" s="137"/>
      <c r="H2376" s="137"/>
      <c r="I2376" s="137"/>
      <c r="J2376" s="137"/>
      <c r="K2376" s="137"/>
      <c r="L2376" s="137"/>
      <c r="M2376" s="137"/>
      <c r="N2376" s="137"/>
      <c r="O2376" s="137"/>
      <c r="P2376" s="137"/>
      <c r="Q2376" s="137"/>
      <c r="R2376" s="137"/>
      <c r="S2376" s="137"/>
      <c r="T2376" s="134">
        <f>+T2375+T2374</f>
        <v>456.61499999999995</v>
      </c>
      <c r="U2376" s="134"/>
      <c r="V2376" s="135"/>
    </row>
    <row r="2377" spans="1:22" ht="12" x14ac:dyDescent="0.2">
      <c r="A2377" s="19"/>
      <c r="B2377" s="20"/>
      <c r="C2377" s="20"/>
      <c r="D2377" s="20"/>
      <c r="E2377" s="20"/>
      <c r="F2377" s="20"/>
      <c r="G2377" s="20"/>
      <c r="H2377" s="20"/>
      <c r="I2377" s="20"/>
      <c r="J2377" s="20"/>
      <c r="K2377" s="20"/>
      <c r="L2377" s="20"/>
      <c r="M2377" s="20"/>
      <c r="N2377" s="20"/>
      <c r="O2377" s="20"/>
      <c r="P2377" s="20"/>
      <c r="Q2377" s="20"/>
      <c r="R2377" s="20"/>
      <c r="S2377" s="21"/>
      <c r="T2377" s="22"/>
      <c r="U2377" s="22"/>
      <c r="V2377" s="23"/>
    </row>
    <row r="2378" spans="1:22" ht="12" x14ac:dyDescent="0.2">
      <c r="A2378" s="145" t="s">
        <v>72</v>
      </c>
      <c r="B2378" s="146"/>
      <c r="C2378" s="146"/>
      <c r="D2378" s="146"/>
      <c r="E2378" s="146"/>
      <c r="F2378" s="146"/>
      <c r="G2378" s="146"/>
      <c r="H2378" s="146"/>
      <c r="I2378" s="146"/>
      <c r="J2378" s="146"/>
      <c r="K2378" s="146"/>
      <c r="L2378" s="146"/>
      <c r="M2378" s="146"/>
      <c r="N2378" s="146"/>
      <c r="O2378" s="146"/>
      <c r="P2378" s="146"/>
      <c r="Q2378" s="146"/>
      <c r="R2378" s="146"/>
      <c r="S2378" s="146"/>
      <c r="T2378" s="146"/>
      <c r="U2378" s="146"/>
      <c r="V2378" s="147"/>
    </row>
    <row r="2379" spans="1:22" ht="12" x14ac:dyDescent="0.2">
      <c r="A2379" s="132" t="s">
        <v>60</v>
      </c>
      <c r="B2379" s="133"/>
      <c r="C2379" s="133"/>
      <c r="D2379" s="133"/>
      <c r="E2379" s="133"/>
      <c r="F2379" s="133"/>
      <c r="G2379" s="133"/>
      <c r="H2379" s="133"/>
      <c r="I2379" s="133"/>
      <c r="J2379" s="133"/>
      <c r="K2379" s="133"/>
      <c r="L2379" s="133"/>
      <c r="M2379" s="133" t="s">
        <v>61</v>
      </c>
      <c r="N2379" s="133"/>
      <c r="O2379" s="133" t="s">
        <v>62</v>
      </c>
      <c r="P2379" s="133"/>
      <c r="Q2379" s="133" t="s">
        <v>73</v>
      </c>
      <c r="R2379" s="133"/>
      <c r="S2379" s="133"/>
      <c r="T2379" s="134" t="s">
        <v>74</v>
      </c>
      <c r="U2379" s="134"/>
      <c r="V2379" s="135"/>
    </row>
    <row r="2380" spans="1:22" ht="12" customHeight="1" x14ac:dyDescent="0.2">
      <c r="A2380" s="132" t="s">
        <v>286</v>
      </c>
      <c r="B2380" s="133"/>
      <c r="C2380" s="133"/>
      <c r="D2380" s="133"/>
      <c r="E2380" s="133"/>
      <c r="F2380" s="133"/>
      <c r="G2380" s="133"/>
      <c r="H2380" s="133"/>
      <c r="I2380" s="133"/>
      <c r="J2380" s="133"/>
      <c r="K2380" s="133"/>
      <c r="L2380" s="133"/>
      <c r="M2380" s="133" t="s">
        <v>106</v>
      </c>
      <c r="N2380" s="133"/>
      <c r="O2380" s="133">
        <v>0.41</v>
      </c>
      <c r="P2380" s="133"/>
      <c r="Q2380" s="134">
        <v>32900</v>
      </c>
      <c r="R2380" s="134"/>
      <c r="S2380" s="134"/>
      <c r="T2380" s="134">
        <f>+Q2380*O2380</f>
        <v>13489</v>
      </c>
      <c r="U2380" s="134"/>
      <c r="V2380" s="135"/>
    </row>
    <row r="2381" spans="1:22" ht="12" customHeight="1" x14ac:dyDescent="0.2">
      <c r="A2381" s="132" t="s">
        <v>287</v>
      </c>
      <c r="B2381" s="133"/>
      <c r="C2381" s="133"/>
      <c r="D2381" s="133"/>
      <c r="E2381" s="133"/>
      <c r="F2381" s="133"/>
      <c r="G2381" s="133"/>
      <c r="H2381" s="133"/>
      <c r="I2381" s="133"/>
      <c r="J2381" s="133"/>
      <c r="K2381" s="133"/>
      <c r="L2381" s="133"/>
      <c r="M2381" s="133" t="s">
        <v>112</v>
      </c>
      <c r="N2381" s="133"/>
      <c r="O2381" s="133">
        <v>1</v>
      </c>
      <c r="P2381" s="133"/>
      <c r="Q2381" s="134">
        <v>5350</v>
      </c>
      <c r="R2381" s="134"/>
      <c r="S2381" s="134"/>
      <c r="T2381" s="134">
        <f>+Q2381*O2381</f>
        <v>5350</v>
      </c>
      <c r="U2381" s="134"/>
      <c r="V2381" s="135"/>
    </row>
    <row r="2382" spans="1:22" ht="12" customHeight="1" x14ac:dyDescent="0.2">
      <c r="A2382" s="132"/>
      <c r="B2382" s="133"/>
      <c r="C2382" s="133"/>
      <c r="D2382" s="133"/>
      <c r="E2382" s="133"/>
      <c r="F2382" s="133"/>
      <c r="G2382" s="133"/>
      <c r="H2382" s="133"/>
      <c r="I2382" s="133"/>
      <c r="J2382" s="133"/>
      <c r="K2382" s="133"/>
      <c r="L2382" s="133"/>
      <c r="M2382" s="133"/>
      <c r="N2382" s="133"/>
      <c r="O2382" s="133"/>
      <c r="P2382" s="133"/>
      <c r="Q2382" s="134"/>
      <c r="R2382" s="134"/>
      <c r="S2382" s="134"/>
      <c r="T2382" s="134"/>
      <c r="U2382" s="134"/>
      <c r="V2382" s="135"/>
    </row>
    <row r="2383" spans="1:22" ht="12" customHeight="1" x14ac:dyDescent="0.2">
      <c r="A2383" s="132"/>
      <c r="B2383" s="133"/>
      <c r="C2383" s="133"/>
      <c r="D2383" s="133"/>
      <c r="E2383" s="133"/>
      <c r="F2383" s="133"/>
      <c r="G2383" s="133"/>
      <c r="H2383" s="133"/>
      <c r="I2383" s="133"/>
      <c r="J2383" s="133"/>
      <c r="K2383" s="133"/>
      <c r="L2383" s="133"/>
      <c r="M2383" s="133"/>
      <c r="N2383" s="133"/>
      <c r="O2383" s="133"/>
      <c r="P2383" s="133"/>
      <c r="Q2383" s="134"/>
      <c r="R2383" s="134"/>
      <c r="S2383" s="134"/>
      <c r="T2383" s="134"/>
      <c r="U2383" s="134"/>
      <c r="V2383" s="135"/>
    </row>
    <row r="2384" spans="1:22" ht="12" customHeight="1" x14ac:dyDescent="0.2">
      <c r="A2384" s="150"/>
      <c r="B2384" s="151"/>
      <c r="C2384" s="151"/>
      <c r="D2384" s="151"/>
      <c r="E2384" s="151"/>
      <c r="F2384" s="151"/>
      <c r="G2384" s="151"/>
      <c r="H2384" s="151"/>
      <c r="I2384" s="151"/>
      <c r="J2384" s="151"/>
      <c r="K2384" s="151"/>
      <c r="L2384" s="152"/>
      <c r="M2384" s="208"/>
      <c r="N2384" s="152"/>
      <c r="O2384" s="208"/>
      <c r="P2384" s="152"/>
      <c r="Q2384" s="134"/>
      <c r="R2384" s="134"/>
      <c r="S2384" s="134"/>
      <c r="T2384" s="134"/>
      <c r="U2384" s="134"/>
      <c r="V2384" s="135"/>
    </row>
    <row r="2385" spans="1:22" ht="12" x14ac:dyDescent="0.2">
      <c r="A2385" s="136" t="s">
        <v>71</v>
      </c>
      <c r="B2385" s="137"/>
      <c r="C2385" s="137"/>
      <c r="D2385" s="137"/>
      <c r="E2385" s="137"/>
      <c r="F2385" s="137"/>
      <c r="G2385" s="137"/>
      <c r="H2385" s="137"/>
      <c r="I2385" s="137"/>
      <c r="J2385" s="137"/>
      <c r="K2385" s="137"/>
      <c r="L2385" s="137"/>
      <c r="M2385" s="137"/>
      <c r="N2385" s="137"/>
      <c r="O2385" s="137"/>
      <c r="P2385" s="137"/>
      <c r="Q2385" s="137"/>
      <c r="R2385" s="137"/>
      <c r="S2385" s="137"/>
      <c r="T2385" s="134">
        <f>+SUM(T2380:V2384)</f>
        <v>18839</v>
      </c>
      <c r="U2385" s="134"/>
      <c r="V2385" s="135"/>
    </row>
    <row r="2386" spans="1:22" ht="12" x14ac:dyDescent="0.2">
      <c r="A2386" s="19"/>
      <c r="B2386" s="20"/>
      <c r="C2386" s="20"/>
      <c r="D2386" s="20"/>
      <c r="E2386" s="20"/>
      <c r="F2386" s="20"/>
      <c r="G2386" s="20"/>
      <c r="H2386" s="20"/>
      <c r="I2386" s="20"/>
      <c r="J2386" s="20"/>
      <c r="K2386" s="20"/>
      <c r="L2386" s="20"/>
      <c r="M2386" s="20"/>
      <c r="N2386" s="20"/>
      <c r="O2386" s="20"/>
      <c r="P2386" s="20"/>
      <c r="Q2386" s="20"/>
      <c r="R2386" s="20"/>
      <c r="S2386" s="21"/>
      <c r="T2386" s="22"/>
      <c r="U2386" s="22"/>
      <c r="V2386" s="23"/>
    </row>
    <row r="2387" spans="1:22" ht="12" x14ac:dyDescent="0.2">
      <c r="A2387" s="145" t="s">
        <v>75</v>
      </c>
      <c r="B2387" s="146"/>
      <c r="C2387" s="146"/>
      <c r="D2387" s="146"/>
      <c r="E2387" s="146"/>
      <c r="F2387" s="146"/>
      <c r="G2387" s="146"/>
      <c r="H2387" s="146"/>
      <c r="I2387" s="146"/>
      <c r="J2387" s="146"/>
      <c r="K2387" s="146"/>
      <c r="L2387" s="146"/>
      <c r="M2387" s="146"/>
      <c r="N2387" s="146"/>
      <c r="O2387" s="146"/>
      <c r="P2387" s="146"/>
      <c r="Q2387" s="146"/>
      <c r="R2387" s="146"/>
      <c r="S2387" s="146"/>
      <c r="T2387" s="146"/>
      <c r="U2387" s="146"/>
      <c r="V2387" s="147"/>
    </row>
    <row r="2388" spans="1:22" ht="12" x14ac:dyDescent="0.2">
      <c r="A2388" s="132" t="s">
        <v>76</v>
      </c>
      <c r="B2388" s="133"/>
      <c r="C2388" s="133"/>
      <c r="D2388" s="133"/>
      <c r="E2388" s="133"/>
      <c r="F2388" s="133"/>
      <c r="G2388" s="133"/>
      <c r="H2388" s="133"/>
      <c r="I2388" s="133"/>
      <c r="J2388" s="133"/>
      <c r="K2388" s="133" t="s">
        <v>77</v>
      </c>
      <c r="L2388" s="133"/>
      <c r="M2388" s="133" t="s">
        <v>78</v>
      </c>
      <c r="N2388" s="133"/>
      <c r="O2388" s="133" t="s">
        <v>79</v>
      </c>
      <c r="P2388" s="133"/>
      <c r="Q2388" s="133"/>
      <c r="R2388" s="133" t="s">
        <v>80</v>
      </c>
      <c r="S2388" s="133"/>
      <c r="T2388" s="134" t="s">
        <v>69</v>
      </c>
      <c r="U2388" s="134"/>
      <c r="V2388" s="135"/>
    </row>
    <row r="2389" spans="1:22" ht="12" x14ac:dyDescent="0.2">
      <c r="A2389" s="132"/>
      <c r="B2389" s="133"/>
      <c r="C2389" s="133"/>
      <c r="D2389" s="133"/>
      <c r="E2389" s="133"/>
      <c r="F2389" s="133"/>
      <c r="G2389" s="133"/>
      <c r="H2389" s="133"/>
      <c r="I2389" s="133"/>
      <c r="J2389" s="133"/>
      <c r="K2389" s="133"/>
      <c r="L2389" s="133"/>
      <c r="M2389" s="133"/>
      <c r="N2389" s="133"/>
      <c r="O2389" s="133"/>
      <c r="P2389" s="133"/>
      <c r="Q2389" s="133"/>
      <c r="R2389" s="133"/>
      <c r="S2389" s="133"/>
      <c r="T2389" s="134"/>
      <c r="U2389" s="134"/>
      <c r="V2389" s="135"/>
    </row>
    <row r="2390" spans="1:22" ht="12" x14ac:dyDescent="0.2">
      <c r="A2390" s="132"/>
      <c r="B2390" s="133"/>
      <c r="C2390" s="133"/>
      <c r="D2390" s="133"/>
      <c r="E2390" s="133"/>
      <c r="F2390" s="133"/>
      <c r="G2390" s="133"/>
      <c r="H2390" s="133"/>
      <c r="I2390" s="133"/>
      <c r="J2390" s="133"/>
      <c r="K2390" s="133"/>
      <c r="L2390" s="133"/>
      <c r="M2390" s="133"/>
      <c r="N2390" s="133"/>
      <c r="O2390" s="133"/>
      <c r="P2390" s="133"/>
      <c r="Q2390" s="133"/>
      <c r="R2390" s="133"/>
      <c r="S2390" s="133"/>
      <c r="T2390" s="134"/>
      <c r="U2390" s="134"/>
      <c r="V2390" s="135"/>
    </row>
    <row r="2391" spans="1:22" ht="12" x14ac:dyDescent="0.2">
      <c r="A2391" s="132"/>
      <c r="B2391" s="133"/>
      <c r="C2391" s="133"/>
      <c r="D2391" s="133"/>
      <c r="E2391" s="133"/>
      <c r="F2391" s="133"/>
      <c r="G2391" s="133"/>
      <c r="H2391" s="133"/>
      <c r="I2391" s="133"/>
      <c r="J2391" s="133"/>
      <c r="K2391" s="133"/>
      <c r="L2391" s="133"/>
      <c r="M2391" s="133"/>
      <c r="N2391" s="133"/>
      <c r="O2391" s="133"/>
      <c r="P2391" s="133"/>
      <c r="Q2391" s="133"/>
      <c r="R2391" s="133"/>
      <c r="S2391" s="133"/>
      <c r="T2391" s="134"/>
      <c r="U2391" s="134"/>
      <c r="V2391" s="135"/>
    </row>
    <row r="2392" spans="1:22" ht="12" x14ac:dyDescent="0.2">
      <c r="A2392" s="136" t="s">
        <v>71</v>
      </c>
      <c r="B2392" s="137"/>
      <c r="C2392" s="137"/>
      <c r="D2392" s="137"/>
      <c r="E2392" s="137"/>
      <c r="F2392" s="137"/>
      <c r="G2392" s="137"/>
      <c r="H2392" s="137"/>
      <c r="I2392" s="137"/>
      <c r="J2392" s="137"/>
      <c r="K2392" s="137"/>
      <c r="L2392" s="137"/>
      <c r="M2392" s="137"/>
      <c r="N2392" s="137"/>
      <c r="O2392" s="137"/>
      <c r="P2392" s="137"/>
      <c r="Q2392" s="137"/>
      <c r="R2392" s="137"/>
      <c r="S2392" s="137"/>
      <c r="T2392" s="134"/>
      <c r="U2392" s="134"/>
      <c r="V2392" s="135"/>
    </row>
    <row r="2393" spans="1:22" ht="12" x14ac:dyDescent="0.2">
      <c r="A2393" s="19"/>
      <c r="B2393" s="20"/>
      <c r="C2393" s="20"/>
      <c r="D2393" s="20"/>
      <c r="E2393" s="20"/>
      <c r="F2393" s="20"/>
      <c r="G2393" s="20"/>
      <c r="H2393" s="20"/>
      <c r="I2393" s="20"/>
      <c r="J2393" s="20"/>
      <c r="K2393" s="20"/>
      <c r="L2393" s="20"/>
      <c r="M2393" s="20"/>
      <c r="N2393" s="20"/>
      <c r="O2393" s="20"/>
      <c r="P2393" s="20"/>
      <c r="Q2393" s="20"/>
      <c r="R2393" s="20"/>
      <c r="S2393" s="21"/>
      <c r="T2393" s="22"/>
      <c r="U2393" s="22"/>
      <c r="V2393" s="23"/>
    </row>
    <row r="2394" spans="1:22" ht="12" x14ac:dyDescent="0.2">
      <c r="A2394" s="145" t="s">
        <v>81</v>
      </c>
      <c r="B2394" s="146"/>
      <c r="C2394" s="146"/>
      <c r="D2394" s="146"/>
      <c r="E2394" s="146"/>
      <c r="F2394" s="146"/>
      <c r="G2394" s="146"/>
      <c r="H2394" s="146"/>
      <c r="I2394" s="146"/>
      <c r="J2394" s="146"/>
      <c r="K2394" s="146"/>
      <c r="L2394" s="146"/>
      <c r="M2394" s="146"/>
      <c r="N2394" s="146"/>
      <c r="O2394" s="146"/>
      <c r="P2394" s="146"/>
      <c r="Q2394" s="146"/>
      <c r="R2394" s="146"/>
      <c r="S2394" s="146"/>
      <c r="T2394" s="146"/>
      <c r="U2394" s="146"/>
      <c r="V2394" s="147"/>
    </row>
    <row r="2395" spans="1:22" ht="12" x14ac:dyDescent="0.2">
      <c r="A2395" s="132" t="s">
        <v>82</v>
      </c>
      <c r="B2395" s="133"/>
      <c r="C2395" s="133"/>
      <c r="D2395" s="133"/>
      <c r="E2395" s="133"/>
      <c r="F2395" s="133"/>
      <c r="G2395" s="133"/>
      <c r="H2395" s="133"/>
      <c r="I2395" s="133"/>
      <c r="J2395" s="133" t="s">
        <v>83</v>
      </c>
      <c r="K2395" s="133"/>
      <c r="L2395" s="133" t="s">
        <v>84</v>
      </c>
      <c r="M2395" s="133"/>
      <c r="N2395" s="133" t="s">
        <v>85</v>
      </c>
      <c r="O2395" s="133"/>
      <c r="P2395" s="133"/>
      <c r="Q2395" s="133" t="s">
        <v>68</v>
      </c>
      <c r="R2395" s="133"/>
      <c r="S2395" s="133"/>
      <c r="T2395" s="134" t="s">
        <v>69</v>
      </c>
      <c r="U2395" s="134"/>
      <c r="V2395" s="135"/>
    </row>
    <row r="2396" spans="1:22" ht="12" x14ac:dyDescent="0.2">
      <c r="A2396" s="132" t="str">
        <f>+A2340</f>
        <v>HORA CUADRILLA AA - ALBAÑILERIA</v>
      </c>
      <c r="B2396" s="133"/>
      <c r="C2396" s="133"/>
      <c r="D2396" s="133"/>
      <c r="E2396" s="133"/>
      <c r="F2396" s="133"/>
      <c r="G2396" s="133"/>
      <c r="H2396" s="133"/>
      <c r="I2396" s="133"/>
      <c r="J2396" s="148">
        <f>+J2340</f>
        <v>171314.64448972844</v>
      </c>
      <c r="K2396" s="133"/>
      <c r="L2396" s="149">
        <v>1.8157000000000001</v>
      </c>
      <c r="M2396" s="149"/>
      <c r="N2396" s="134">
        <f>+(L2396*J2396)/8</f>
        <v>38881.999999999993</v>
      </c>
      <c r="O2396" s="134"/>
      <c r="P2396" s="134"/>
      <c r="Q2396" s="133">
        <v>0.25</v>
      </c>
      <c r="R2396" s="133"/>
      <c r="S2396" s="133"/>
      <c r="T2396" s="134">
        <f>+Q2396*N2396</f>
        <v>9720.4999999999982</v>
      </c>
      <c r="U2396" s="134"/>
      <c r="V2396" s="135"/>
    </row>
    <row r="2397" spans="1:22" ht="12" x14ac:dyDescent="0.2">
      <c r="A2397" s="132"/>
      <c r="B2397" s="133"/>
      <c r="C2397" s="133"/>
      <c r="D2397" s="133"/>
      <c r="E2397" s="133"/>
      <c r="F2397" s="133"/>
      <c r="G2397" s="133"/>
      <c r="H2397" s="133"/>
      <c r="I2397" s="133"/>
      <c r="J2397" s="133"/>
      <c r="K2397" s="133"/>
      <c r="L2397" s="133"/>
      <c r="M2397" s="133"/>
      <c r="N2397" s="134"/>
      <c r="O2397" s="134"/>
      <c r="P2397" s="134"/>
      <c r="Q2397" s="133"/>
      <c r="R2397" s="133"/>
      <c r="S2397" s="133"/>
      <c r="T2397" s="134"/>
      <c r="U2397" s="134"/>
      <c r="V2397" s="135"/>
    </row>
    <row r="2398" spans="1:22" ht="12" x14ac:dyDescent="0.2">
      <c r="A2398" s="132"/>
      <c r="B2398" s="133"/>
      <c r="C2398" s="133"/>
      <c r="D2398" s="133"/>
      <c r="E2398" s="133"/>
      <c r="F2398" s="133"/>
      <c r="G2398" s="133"/>
      <c r="H2398" s="133"/>
      <c r="I2398" s="133"/>
      <c r="J2398" s="133"/>
      <c r="K2398" s="133"/>
      <c r="L2398" s="133"/>
      <c r="M2398" s="133"/>
      <c r="N2398" s="133"/>
      <c r="O2398" s="133"/>
      <c r="P2398" s="133"/>
      <c r="Q2398" s="133"/>
      <c r="R2398" s="133"/>
      <c r="S2398" s="133"/>
      <c r="T2398" s="134"/>
      <c r="U2398" s="134"/>
      <c r="V2398" s="135"/>
    </row>
    <row r="2399" spans="1:22" ht="12" x14ac:dyDescent="0.2">
      <c r="A2399" s="136" t="s">
        <v>71</v>
      </c>
      <c r="B2399" s="137"/>
      <c r="C2399" s="137"/>
      <c r="D2399" s="137"/>
      <c r="E2399" s="137"/>
      <c r="F2399" s="137"/>
      <c r="G2399" s="137"/>
      <c r="H2399" s="137"/>
      <c r="I2399" s="137"/>
      <c r="J2399" s="137"/>
      <c r="K2399" s="137"/>
      <c r="L2399" s="137"/>
      <c r="M2399" s="137"/>
      <c r="N2399" s="137"/>
      <c r="O2399" s="137"/>
      <c r="P2399" s="137"/>
      <c r="Q2399" s="137"/>
      <c r="R2399" s="137"/>
      <c r="S2399" s="137"/>
      <c r="T2399" s="134">
        <f>+T2396</f>
        <v>9720.4999999999982</v>
      </c>
      <c r="U2399" s="134"/>
      <c r="V2399" s="135"/>
    </row>
    <row r="2400" spans="1:22" ht="12" x14ac:dyDescent="0.2">
      <c r="A2400" s="136" t="s">
        <v>15</v>
      </c>
      <c r="B2400" s="137"/>
      <c r="C2400" s="137"/>
      <c r="D2400" s="137"/>
      <c r="E2400" s="137"/>
      <c r="F2400" s="137"/>
      <c r="G2400" s="137"/>
      <c r="H2400" s="137"/>
      <c r="I2400" s="137"/>
      <c r="J2400" s="137"/>
      <c r="K2400" s="137"/>
      <c r="L2400" s="137"/>
      <c r="M2400" s="137"/>
      <c r="N2400" s="137"/>
      <c r="O2400" s="137"/>
      <c r="P2400" s="137"/>
      <c r="Q2400" s="137"/>
      <c r="R2400" s="137"/>
      <c r="S2400" s="137"/>
      <c r="T2400" s="134">
        <v>28616.190016672001</v>
      </c>
      <c r="U2400" s="134"/>
      <c r="V2400" s="135"/>
    </row>
    <row r="2401" spans="1:22" ht="12" x14ac:dyDescent="0.2">
      <c r="A2401" s="44" t="s">
        <v>87</v>
      </c>
      <c r="B2401" s="45">
        <f>+'[1]CARGA PRESTACIONAL'!$E$40</f>
        <v>0.29949999999999999</v>
      </c>
      <c r="C2401" s="46"/>
      <c r="D2401" s="47"/>
      <c r="E2401" s="48"/>
      <c r="F2401" s="46"/>
      <c r="G2401" s="46"/>
      <c r="H2401" s="46"/>
      <c r="I2401" s="46"/>
      <c r="J2401" s="46"/>
      <c r="K2401" s="46"/>
      <c r="L2401" s="46"/>
      <c r="M2401" s="47"/>
      <c r="N2401" s="18"/>
      <c r="O2401" s="18"/>
      <c r="P2401" s="18"/>
      <c r="Q2401" s="18"/>
      <c r="R2401" s="18"/>
      <c r="S2401" s="18" t="s">
        <v>19</v>
      </c>
      <c r="T2401" s="134">
        <f>+T2400*B2401</f>
        <v>8570.5489099932638</v>
      </c>
      <c r="U2401" s="134"/>
      <c r="V2401" s="135"/>
    </row>
    <row r="2402" spans="1:22" ht="12" x14ac:dyDescent="0.2">
      <c r="A2402" s="138" t="s">
        <v>88</v>
      </c>
      <c r="B2402" s="139"/>
      <c r="C2402" s="139"/>
      <c r="D2402" s="139"/>
      <c r="E2402" s="139"/>
      <c r="F2402" s="139"/>
      <c r="G2402" s="139"/>
      <c r="H2402" s="139"/>
      <c r="I2402" s="139"/>
      <c r="J2402" s="139"/>
      <c r="K2402" s="139"/>
      <c r="L2402" s="139"/>
      <c r="M2402" s="139"/>
      <c r="N2402" s="139"/>
      <c r="O2402" s="139"/>
      <c r="P2402" s="139"/>
      <c r="Q2402" s="139"/>
      <c r="R2402" s="139"/>
      <c r="S2402" s="139"/>
      <c r="T2402" s="140">
        <f>+T2401+T2400</f>
        <v>37186.738926665261</v>
      </c>
      <c r="U2402" s="140"/>
      <c r="V2402" s="141"/>
    </row>
    <row r="2403" spans="1:22" ht="12" x14ac:dyDescent="0.2">
      <c r="A2403" s="138" t="s">
        <v>89</v>
      </c>
      <c r="B2403" s="139"/>
      <c r="C2403" s="139"/>
      <c r="D2403" s="139"/>
      <c r="E2403" s="139"/>
      <c r="F2403" s="139"/>
      <c r="G2403" s="139"/>
      <c r="H2403" s="139"/>
      <c r="I2403" s="139"/>
      <c r="J2403" s="139"/>
      <c r="K2403" s="139"/>
      <c r="L2403" s="139"/>
      <c r="M2403" s="139"/>
      <c r="N2403" s="139"/>
      <c r="O2403" s="139"/>
      <c r="P2403" s="139"/>
      <c r="Q2403" s="139"/>
      <c r="R2403" s="139"/>
      <c r="S2403" s="139"/>
      <c r="T2403" s="140">
        <f>ROUND(T2402*T2370,0)</f>
        <v>111560</v>
      </c>
      <c r="U2403" s="140"/>
      <c r="V2403" s="141"/>
    </row>
    <row r="2404" spans="1:22" ht="12" x14ac:dyDescent="0.2">
      <c r="A2404" s="49"/>
      <c r="B2404" s="29"/>
      <c r="C2404" s="29"/>
      <c r="D2404" s="29"/>
      <c r="E2404" s="29"/>
      <c r="F2404" s="29"/>
      <c r="G2404" s="29"/>
      <c r="H2404" s="29"/>
      <c r="I2404" s="29"/>
      <c r="J2404" s="29"/>
      <c r="K2404" s="29"/>
      <c r="L2404" s="29"/>
      <c r="M2404" s="29"/>
      <c r="N2404" s="29"/>
      <c r="O2404" s="29"/>
      <c r="P2404" s="29"/>
      <c r="Q2404" s="29"/>
      <c r="R2404" s="29"/>
      <c r="S2404" s="29"/>
      <c r="T2404" s="50"/>
      <c r="U2404" s="50"/>
      <c r="V2404" s="51"/>
    </row>
    <row r="2405" spans="1:22" s="34" customFormat="1" ht="43.5" customHeight="1" x14ac:dyDescent="0.25">
      <c r="A2405" s="142" t="s">
        <v>121</v>
      </c>
      <c r="B2405" s="143"/>
      <c r="C2405" s="143"/>
      <c r="D2405" s="143"/>
      <c r="E2405" s="143"/>
      <c r="F2405" s="143"/>
      <c r="G2405" s="143"/>
      <c r="H2405" s="143"/>
      <c r="I2405" s="143"/>
      <c r="J2405" s="143"/>
      <c r="K2405" s="143"/>
      <c r="L2405" s="143"/>
      <c r="M2405" s="143"/>
      <c r="N2405" s="143"/>
      <c r="O2405" s="143"/>
      <c r="P2405" s="143"/>
      <c r="Q2405" s="143"/>
      <c r="R2405" s="143"/>
      <c r="S2405" s="143"/>
      <c r="T2405" s="143"/>
      <c r="U2405" s="143"/>
      <c r="V2405" s="144"/>
    </row>
    <row r="2406" spans="1:22" s="34" customFormat="1" x14ac:dyDescent="0.25">
      <c r="A2406" s="24"/>
      <c r="B2406" s="25"/>
      <c r="C2406" s="25"/>
      <c r="D2406" s="25"/>
      <c r="E2406" s="25"/>
      <c r="F2406" s="25"/>
      <c r="G2406" s="25"/>
      <c r="H2406" s="25"/>
      <c r="I2406" s="25"/>
      <c r="J2406" s="25"/>
      <c r="K2406" s="25"/>
      <c r="L2406" s="25"/>
      <c r="M2406" s="25"/>
      <c r="N2406" s="25"/>
      <c r="O2406" s="25"/>
      <c r="P2406" s="25"/>
      <c r="Q2406" s="25"/>
      <c r="R2406" s="25"/>
      <c r="S2406" s="26"/>
      <c r="T2406" s="27"/>
      <c r="U2406" s="27"/>
      <c r="V2406" s="28"/>
    </row>
    <row r="2407" spans="1:22" s="34" customFormat="1" ht="46.5" customHeight="1" x14ac:dyDescent="0.25">
      <c r="A2407" s="24"/>
      <c r="B2407" s="25"/>
      <c r="C2407" s="25"/>
      <c r="D2407" s="29"/>
      <c r="E2407" s="30" t="s">
        <v>90</v>
      </c>
      <c r="F2407" s="54"/>
      <c r="G2407" s="54"/>
      <c r="H2407" s="54"/>
      <c r="I2407" s="54"/>
      <c r="J2407" s="54"/>
      <c r="K2407" s="54"/>
      <c r="L2407" s="54"/>
      <c r="M2407" s="55"/>
      <c r="N2407" s="25"/>
      <c r="O2407" s="25"/>
      <c r="P2407" s="25"/>
      <c r="Q2407" s="25"/>
      <c r="R2407" s="25"/>
      <c r="S2407" s="26"/>
      <c r="T2407" s="27"/>
      <c r="U2407" s="27"/>
      <c r="V2407" s="28"/>
    </row>
    <row r="2408" spans="1:22" s="34" customFormat="1" x14ac:dyDescent="0.25">
      <c r="A2408" s="24"/>
      <c r="B2408" s="25"/>
      <c r="C2408" s="25"/>
      <c r="D2408" s="25"/>
      <c r="E2408" s="131" t="s">
        <v>105</v>
      </c>
      <c r="F2408" s="131"/>
      <c r="G2408" s="131"/>
      <c r="H2408" s="131"/>
      <c r="I2408" s="131"/>
      <c r="J2408" s="131"/>
      <c r="K2408" s="131"/>
      <c r="L2408" s="131"/>
      <c r="M2408" s="131"/>
      <c r="N2408" s="57"/>
      <c r="O2408" s="57"/>
      <c r="P2408" s="25"/>
      <c r="Q2408" s="25"/>
      <c r="R2408" s="25"/>
      <c r="S2408" s="26"/>
      <c r="T2408" s="27"/>
      <c r="U2408" s="27"/>
      <c r="V2408" s="28"/>
    </row>
    <row r="2409" spans="1:22" ht="12" x14ac:dyDescent="0.2">
      <c r="A2409" s="24"/>
      <c r="B2409" s="25"/>
      <c r="C2409" s="25"/>
      <c r="D2409" s="25"/>
      <c r="E2409" s="131"/>
      <c r="F2409" s="131"/>
      <c r="G2409" s="131"/>
      <c r="H2409" s="131"/>
      <c r="I2409" s="131"/>
      <c r="J2409" s="131"/>
      <c r="K2409" s="131"/>
      <c r="L2409" s="131"/>
      <c r="M2409" s="131"/>
      <c r="N2409" s="57"/>
      <c r="O2409" s="57"/>
      <c r="P2409" s="25"/>
      <c r="Q2409" s="25"/>
      <c r="R2409" s="25"/>
      <c r="S2409" s="26"/>
      <c r="T2409" s="27"/>
      <c r="U2409" s="27"/>
      <c r="V2409" s="28"/>
    </row>
    <row r="2410" spans="1:22" ht="12.75" thickBot="1" x14ac:dyDescent="0.25">
      <c r="A2410" s="58"/>
      <c r="B2410" s="59"/>
      <c r="C2410" s="59"/>
      <c r="D2410" s="59"/>
      <c r="E2410" s="59"/>
      <c r="F2410" s="60"/>
      <c r="G2410" s="60"/>
      <c r="H2410" s="60"/>
      <c r="I2410" s="60"/>
      <c r="J2410" s="60"/>
      <c r="K2410" s="60"/>
      <c r="L2410" s="59"/>
      <c r="M2410" s="59"/>
      <c r="N2410" s="59"/>
      <c r="O2410" s="59"/>
      <c r="P2410" s="59"/>
      <c r="Q2410" s="59"/>
      <c r="R2410" s="59"/>
      <c r="S2410" s="59"/>
      <c r="T2410" s="61"/>
      <c r="U2410" s="61"/>
      <c r="V2410" s="62"/>
    </row>
    <row r="2411" spans="1:22" ht="14.25" thickBot="1" x14ac:dyDescent="0.3"/>
    <row r="2412" spans="1:22" ht="12" x14ac:dyDescent="0.2">
      <c r="A2412" s="154"/>
      <c r="B2412" s="155"/>
      <c r="C2412" s="155"/>
      <c r="D2412" s="156"/>
      <c r="E2412" s="163" t="s">
        <v>92</v>
      </c>
      <c r="F2412" s="164"/>
      <c r="G2412" s="164"/>
      <c r="H2412" s="164"/>
      <c r="I2412" s="164"/>
      <c r="J2412" s="164"/>
      <c r="K2412" s="164"/>
      <c r="L2412" s="164"/>
      <c r="M2412" s="164"/>
      <c r="N2412" s="164"/>
      <c r="O2412" s="164"/>
      <c r="P2412" s="164"/>
      <c r="Q2412" s="164"/>
      <c r="R2412" s="164"/>
      <c r="S2412" s="165"/>
      <c r="T2412" s="169" t="s">
        <v>47</v>
      </c>
      <c r="U2412" s="170"/>
      <c r="V2412" s="171"/>
    </row>
    <row r="2413" spans="1:22" ht="27.75" customHeight="1" thickBot="1" x14ac:dyDescent="0.25">
      <c r="A2413" s="157"/>
      <c r="B2413" s="158"/>
      <c r="C2413" s="158"/>
      <c r="D2413" s="159"/>
      <c r="E2413" s="166"/>
      <c r="F2413" s="167"/>
      <c r="G2413" s="167"/>
      <c r="H2413" s="167"/>
      <c r="I2413" s="167"/>
      <c r="J2413" s="167"/>
      <c r="K2413" s="167"/>
      <c r="L2413" s="167"/>
      <c r="M2413" s="167"/>
      <c r="N2413" s="167"/>
      <c r="O2413" s="167"/>
      <c r="P2413" s="167"/>
      <c r="Q2413" s="167"/>
      <c r="R2413" s="167"/>
      <c r="S2413" s="168"/>
      <c r="T2413" s="172"/>
      <c r="U2413" s="173"/>
      <c r="V2413" s="174"/>
    </row>
    <row r="2414" spans="1:22" ht="12.75" thickBot="1" x14ac:dyDescent="0.25">
      <c r="A2414" s="157"/>
      <c r="B2414" s="158"/>
      <c r="C2414" s="158"/>
      <c r="D2414" s="159"/>
      <c r="E2414" s="175"/>
      <c r="F2414" s="176"/>
      <c r="G2414" s="176"/>
      <c r="H2414" s="176"/>
      <c r="I2414" s="176"/>
      <c r="J2414" s="176"/>
      <c r="K2414" s="176"/>
      <c r="L2414" s="176"/>
      <c r="M2414" s="176"/>
      <c r="N2414" s="176"/>
      <c r="O2414" s="176"/>
      <c r="P2414" s="176"/>
      <c r="Q2414" s="176"/>
      <c r="R2414" s="176"/>
      <c r="S2414" s="176"/>
      <c r="T2414" s="176"/>
      <c r="U2414" s="176"/>
      <c r="V2414" s="177"/>
    </row>
    <row r="2415" spans="1:22" ht="12.75" thickBot="1" x14ac:dyDescent="0.25">
      <c r="A2415" s="157"/>
      <c r="B2415" s="158"/>
      <c r="C2415" s="158"/>
      <c r="D2415" s="159"/>
      <c r="E2415" s="178" t="s">
        <v>48</v>
      </c>
      <c r="F2415" s="179"/>
      <c r="G2415" s="179"/>
      <c r="H2415" s="179"/>
      <c r="I2415" s="179"/>
      <c r="J2415" s="179"/>
      <c r="K2415" s="179"/>
      <c r="L2415" s="179"/>
      <c r="M2415" s="179"/>
      <c r="N2415" s="179"/>
      <c r="O2415" s="179"/>
      <c r="P2415" s="179"/>
      <c r="Q2415" s="179"/>
      <c r="R2415" s="179"/>
      <c r="S2415" s="179"/>
      <c r="T2415" s="179"/>
      <c r="U2415" s="179"/>
      <c r="V2415" s="180"/>
    </row>
    <row r="2416" spans="1:22" ht="12.75" thickBot="1" x14ac:dyDescent="0.25">
      <c r="A2416" s="160"/>
      <c r="B2416" s="161"/>
      <c r="C2416" s="161"/>
      <c r="D2416" s="162"/>
      <c r="E2416" s="181"/>
      <c r="F2416" s="182"/>
      <c r="G2416" s="182"/>
      <c r="H2416" s="182"/>
      <c r="I2416" s="182"/>
      <c r="J2416" s="182"/>
      <c r="K2416" s="182"/>
      <c r="L2416" s="182"/>
      <c r="M2416" s="182"/>
      <c r="N2416" s="182"/>
      <c r="O2416" s="182"/>
      <c r="P2416" s="182"/>
      <c r="Q2416" s="182"/>
      <c r="R2416" s="182"/>
      <c r="S2416" s="182"/>
      <c r="T2416" s="182"/>
      <c r="U2416" s="182"/>
      <c r="V2416" s="183"/>
    </row>
    <row r="2417" spans="1:22" ht="12" x14ac:dyDescent="0.2">
      <c r="A2417" s="211" t="s">
        <v>49</v>
      </c>
      <c r="B2417" s="212"/>
      <c r="C2417" s="212"/>
      <c r="D2417" s="212"/>
      <c r="E2417" s="212"/>
      <c r="F2417" s="212"/>
      <c r="G2417" s="212"/>
      <c r="H2417" s="212"/>
      <c r="I2417" s="212"/>
      <c r="J2417" s="212"/>
      <c r="K2417" s="212"/>
      <c r="L2417" s="212"/>
      <c r="M2417" s="212"/>
      <c r="N2417" s="212"/>
      <c r="O2417" s="212"/>
      <c r="P2417" s="212"/>
      <c r="Q2417" s="212"/>
      <c r="R2417" s="212"/>
      <c r="S2417" s="212"/>
      <c r="T2417" s="212"/>
      <c r="U2417" s="212"/>
      <c r="V2417" s="213"/>
    </row>
    <row r="2418" spans="1:22" ht="12" x14ac:dyDescent="0.2">
      <c r="A2418" s="184" t="s">
        <v>50</v>
      </c>
      <c r="B2418" s="185"/>
      <c r="C2418" s="185"/>
      <c r="D2418" s="185"/>
      <c r="E2418" s="36" t="s">
        <v>51</v>
      </c>
      <c r="F2418" s="37"/>
      <c r="G2418" s="37"/>
      <c r="H2418" s="37"/>
      <c r="I2418" s="37"/>
      <c r="J2418" s="186" t="s">
        <v>52</v>
      </c>
      <c r="K2418" s="186"/>
      <c r="L2418" s="186"/>
      <c r="M2418" s="186"/>
      <c r="N2418" s="186"/>
      <c r="O2418" s="186"/>
      <c r="P2418" s="186" t="s">
        <v>53</v>
      </c>
      <c r="Q2418" s="186"/>
      <c r="R2418" s="186"/>
      <c r="S2418" s="186"/>
      <c r="T2418" s="186"/>
      <c r="U2418" s="186"/>
      <c r="V2418" s="187"/>
    </row>
    <row r="2419" spans="1:22" ht="12" x14ac:dyDescent="0.2">
      <c r="A2419" s="188" t="s">
        <v>54</v>
      </c>
      <c r="B2419" s="189"/>
      <c r="C2419" s="189"/>
      <c r="D2419" s="190"/>
      <c r="E2419" s="191" t="s">
        <v>24</v>
      </c>
      <c r="F2419" s="191"/>
      <c r="G2419" s="191"/>
      <c r="H2419" s="191"/>
      <c r="I2419" s="191"/>
      <c r="J2419" s="191"/>
      <c r="K2419" s="191"/>
      <c r="L2419" s="191"/>
      <c r="M2419" s="191"/>
      <c r="N2419" s="191"/>
      <c r="O2419" s="191"/>
      <c r="P2419" s="191"/>
      <c r="Q2419" s="191"/>
      <c r="R2419" s="191"/>
      <c r="S2419" s="191"/>
      <c r="T2419" s="191"/>
      <c r="U2419" s="191"/>
      <c r="V2419" s="192"/>
    </row>
    <row r="2420" spans="1:22" ht="12" x14ac:dyDescent="0.2">
      <c r="A2420" s="193" t="s">
        <v>55</v>
      </c>
      <c r="B2420" s="194"/>
      <c r="C2420" s="194"/>
      <c r="D2420" s="194"/>
      <c r="E2420" s="195"/>
      <c r="F2420" s="195"/>
      <c r="G2420" s="195"/>
      <c r="H2420" s="195"/>
      <c r="I2420" s="195"/>
      <c r="J2420" s="195"/>
      <c r="K2420" s="195"/>
      <c r="L2420" s="195"/>
      <c r="M2420" s="195"/>
      <c r="N2420" s="195"/>
      <c r="O2420" s="195"/>
      <c r="P2420" s="195"/>
      <c r="Q2420" s="195"/>
      <c r="R2420" s="195"/>
      <c r="S2420" s="195"/>
      <c r="T2420" s="195"/>
      <c r="U2420" s="195"/>
      <c r="V2420" s="196"/>
    </row>
    <row r="2421" spans="1:22" ht="12" x14ac:dyDescent="0.2">
      <c r="A2421" s="193" t="s">
        <v>56</v>
      </c>
      <c r="B2421" s="194"/>
      <c r="C2421" s="194"/>
      <c r="D2421" s="194"/>
      <c r="E2421" s="195"/>
      <c r="F2421" s="195"/>
      <c r="G2421" s="195"/>
      <c r="H2421" s="195"/>
      <c r="I2421" s="195"/>
      <c r="J2421" s="195"/>
      <c r="K2421" s="195"/>
      <c r="L2421" s="195"/>
      <c r="M2421" s="195"/>
      <c r="N2421" s="195"/>
      <c r="O2421" s="195"/>
      <c r="P2421" s="195"/>
      <c r="Q2421" s="195"/>
      <c r="R2421" s="195"/>
      <c r="S2421" s="195"/>
      <c r="T2421" s="195"/>
      <c r="U2421" s="195"/>
      <c r="V2421" s="196"/>
    </row>
    <row r="2422" spans="1:22" ht="12" x14ac:dyDescent="0.2">
      <c r="A2422" s="193" t="s">
        <v>57</v>
      </c>
      <c r="B2422" s="194"/>
      <c r="C2422" s="194"/>
      <c r="D2422" s="194"/>
      <c r="E2422" s="195"/>
      <c r="F2422" s="195"/>
      <c r="G2422" s="195"/>
      <c r="H2422" s="195"/>
      <c r="I2422" s="195"/>
      <c r="J2422" s="195"/>
      <c r="K2422" s="195"/>
      <c r="L2422" s="195"/>
      <c r="M2422" s="195"/>
      <c r="N2422" s="195"/>
      <c r="O2422" s="195"/>
      <c r="P2422" s="195"/>
      <c r="Q2422" s="195"/>
      <c r="R2422" s="195"/>
      <c r="S2422" s="195"/>
      <c r="T2422" s="195"/>
      <c r="U2422" s="195"/>
      <c r="V2422" s="196"/>
    </row>
    <row r="2423" spans="1:22" ht="12" x14ac:dyDescent="0.2">
      <c r="A2423" s="38"/>
      <c r="B2423" s="39"/>
      <c r="C2423" s="39"/>
      <c r="D2423" s="40"/>
      <c r="E2423" s="40"/>
      <c r="F2423" s="40"/>
      <c r="G2423" s="40"/>
      <c r="H2423" s="40"/>
      <c r="I2423" s="40"/>
      <c r="J2423" s="40"/>
      <c r="K2423" s="40"/>
      <c r="L2423" s="40"/>
      <c r="M2423" s="40"/>
      <c r="N2423" s="40"/>
      <c r="O2423" s="40"/>
      <c r="P2423" s="40"/>
      <c r="Q2423" s="40"/>
      <c r="R2423" s="40"/>
      <c r="S2423" s="40"/>
      <c r="T2423" s="27"/>
      <c r="U2423" s="27"/>
      <c r="V2423" s="28"/>
    </row>
    <row r="2424" spans="1:22" ht="12" x14ac:dyDescent="0.2">
      <c r="A2424" s="150" t="s">
        <v>58</v>
      </c>
      <c r="B2424" s="151"/>
      <c r="C2424" s="151"/>
      <c r="D2424" s="151"/>
      <c r="E2424" s="151"/>
      <c r="F2424" s="151"/>
      <c r="G2424" s="151"/>
      <c r="H2424" s="151"/>
      <c r="I2424" s="151"/>
      <c r="J2424" s="151"/>
      <c r="K2424" s="151"/>
      <c r="L2424" s="151"/>
      <c r="M2424" s="151"/>
      <c r="N2424" s="151"/>
      <c r="O2424" s="151"/>
      <c r="P2424" s="151"/>
      <c r="Q2424" s="151"/>
      <c r="R2424" s="151"/>
      <c r="S2424" s="151"/>
      <c r="T2424" s="151"/>
      <c r="U2424" s="151"/>
      <c r="V2424" s="197"/>
    </row>
    <row r="2425" spans="1:22" ht="12" x14ac:dyDescent="0.2">
      <c r="A2425" s="198" t="s">
        <v>59</v>
      </c>
      <c r="B2425" s="199"/>
      <c r="C2425" s="199" t="s">
        <v>60</v>
      </c>
      <c r="D2425" s="199"/>
      <c r="E2425" s="199"/>
      <c r="F2425" s="199"/>
      <c r="G2425" s="199"/>
      <c r="H2425" s="199"/>
      <c r="I2425" s="199"/>
      <c r="J2425" s="199"/>
      <c r="K2425" s="199"/>
      <c r="L2425" s="199"/>
      <c r="M2425" s="199"/>
      <c r="N2425" s="199"/>
      <c r="O2425" s="199"/>
      <c r="P2425" s="199"/>
      <c r="Q2425" s="199"/>
      <c r="R2425" s="199" t="s">
        <v>61</v>
      </c>
      <c r="S2425" s="199"/>
      <c r="T2425" s="200" t="s">
        <v>62</v>
      </c>
      <c r="U2425" s="200"/>
      <c r="V2425" s="201"/>
    </row>
    <row r="2426" spans="1:22" ht="40.5" customHeight="1" x14ac:dyDescent="0.2">
      <c r="A2426" s="202">
        <v>15.3</v>
      </c>
      <c r="B2426" s="203"/>
      <c r="C2426" s="204" t="s">
        <v>294</v>
      </c>
      <c r="D2426" s="205"/>
      <c r="E2426" s="205"/>
      <c r="F2426" s="205"/>
      <c r="G2426" s="205"/>
      <c r="H2426" s="205"/>
      <c r="I2426" s="205"/>
      <c r="J2426" s="205"/>
      <c r="K2426" s="205"/>
      <c r="L2426" s="205"/>
      <c r="M2426" s="205"/>
      <c r="N2426" s="205"/>
      <c r="O2426" s="205"/>
      <c r="P2426" s="205"/>
      <c r="Q2426" s="205"/>
      <c r="R2426" s="205" t="s">
        <v>6</v>
      </c>
      <c r="S2426" s="205"/>
      <c r="T2426" s="206" t="e">
        <f>+'OFERTA ECONOMICA'!#REF!</f>
        <v>#REF!</v>
      </c>
      <c r="U2426" s="206"/>
      <c r="V2426" s="207"/>
    </row>
    <row r="2427" spans="1:22" ht="12" x14ac:dyDescent="0.2">
      <c r="A2427" s="41"/>
      <c r="B2427" s="40"/>
      <c r="C2427" s="40"/>
      <c r="D2427" s="40"/>
      <c r="E2427" s="40"/>
      <c r="F2427" s="40"/>
      <c r="G2427" s="40"/>
      <c r="H2427" s="40"/>
      <c r="I2427" s="40"/>
      <c r="J2427" s="40"/>
      <c r="K2427" s="40"/>
      <c r="L2427" s="40"/>
      <c r="M2427" s="40"/>
      <c r="N2427" s="40"/>
      <c r="O2427" s="40"/>
      <c r="P2427" s="40"/>
      <c r="Q2427" s="40"/>
      <c r="R2427" s="40"/>
      <c r="S2427" s="40"/>
      <c r="T2427" s="27"/>
      <c r="U2427" s="27"/>
      <c r="V2427" s="28"/>
    </row>
    <row r="2428" spans="1:22" ht="12" x14ac:dyDescent="0.2">
      <c r="A2428" s="145" t="s">
        <v>64</v>
      </c>
      <c r="B2428" s="146"/>
      <c r="C2428" s="146"/>
      <c r="D2428" s="146"/>
      <c r="E2428" s="146"/>
      <c r="F2428" s="146"/>
      <c r="G2428" s="146"/>
      <c r="H2428" s="146"/>
      <c r="I2428" s="146"/>
      <c r="J2428" s="146"/>
      <c r="K2428" s="146"/>
      <c r="L2428" s="146"/>
      <c r="M2428" s="146"/>
      <c r="N2428" s="146"/>
      <c r="O2428" s="146"/>
      <c r="P2428" s="146"/>
      <c r="Q2428" s="146"/>
      <c r="R2428" s="146"/>
      <c r="S2428" s="146"/>
      <c r="T2428" s="146"/>
      <c r="U2428" s="146"/>
      <c r="V2428" s="147"/>
    </row>
    <row r="2429" spans="1:22" ht="12" x14ac:dyDescent="0.2">
      <c r="A2429" s="132" t="s">
        <v>60</v>
      </c>
      <c r="B2429" s="133"/>
      <c r="C2429" s="133"/>
      <c r="D2429" s="133"/>
      <c r="E2429" s="133"/>
      <c r="F2429" s="133"/>
      <c r="G2429" s="133"/>
      <c r="H2429" s="133" t="s">
        <v>65</v>
      </c>
      <c r="I2429" s="133"/>
      <c r="J2429" s="133"/>
      <c r="K2429" s="133" t="s">
        <v>66</v>
      </c>
      <c r="L2429" s="133"/>
      <c r="M2429" s="133"/>
      <c r="N2429" s="133"/>
      <c r="O2429" s="133" t="s">
        <v>67</v>
      </c>
      <c r="P2429" s="133"/>
      <c r="Q2429" s="133"/>
      <c r="R2429" s="133" t="s">
        <v>68</v>
      </c>
      <c r="S2429" s="133"/>
      <c r="T2429" s="134" t="s">
        <v>69</v>
      </c>
      <c r="U2429" s="134"/>
      <c r="V2429" s="135"/>
    </row>
    <row r="2430" spans="1:22" ht="12" x14ac:dyDescent="0.2">
      <c r="A2430" s="132" t="s">
        <v>148</v>
      </c>
      <c r="B2430" s="133"/>
      <c r="C2430" s="133"/>
      <c r="D2430" s="133"/>
      <c r="E2430" s="133"/>
      <c r="F2430" s="133"/>
      <c r="G2430" s="133"/>
      <c r="H2430" s="133"/>
      <c r="I2430" s="133"/>
      <c r="J2430" s="133"/>
      <c r="K2430" s="133"/>
      <c r="L2430" s="133"/>
      <c r="M2430" s="133"/>
      <c r="N2430" s="133"/>
      <c r="O2430" s="153">
        <v>5500</v>
      </c>
      <c r="P2430" s="153"/>
      <c r="Q2430" s="153"/>
      <c r="R2430" s="133" t="s">
        <v>149</v>
      </c>
      <c r="S2430" s="133"/>
      <c r="T2430" s="134">
        <f>+O2430*0.08</f>
        <v>440</v>
      </c>
      <c r="U2430" s="134"/>
      <c r="V2430" s="135"/>
    </row>
    <row r="2431" spans="1:22" ht="12" x14ac:dyDescent="0.2">
      <c r="A2431" s="132" t="s">
        <v>70</v>
      </c>
      <c r="B2431" s="133"/>
      <c r="C2431" s="133"/>
      <c r="D2431" s="133"/>
      <c r="E2431" s="133"/>
      <c r="F2431" s="133"/>
      <c r="G2431" s="133"/>
      <c r="H2431" s="133"/>
      <c r="I2431" s="133"/>
      <c r="J2431" s="133"/>
      <c r="K2431" s="133"/>
      <c r="L2431" s="133"/>
      <c r="M2431" s="133"/>
      <c r="N2431" s="133"/>
      <c r="O2431" s="153"/>
      <c r="P2431" s="153"/>
      <c r="Q2431" s="153"/>
      <c r="R2431" s="209">
        <v>0.03</v>
      </c>
      <c r="S2431" s="210"/>
      <c r="T2431" s="134">
        <f>+R2431*T2459</f>
        <v>1979.1299999999994</v>
      </c>
      <c r="U2431" s="134"/>
      <c r="V2431" s="135"/>
    </row>
    <row r="2432" spans="1:22" ht="12" x14ac:dyDescent="0.2">
      <c r="A2432" s="132"/>
      <c r="B2432" s="133"/>
      <c r="C2432" s="133"/>
      <c r="D2432" s="133"/>
      <c r="E2432" s="133"/>
      <c r="F2432" s="133"/>
      <c r="G2432" s="133"/>
      <c r="H2432" s="133"/>
      <c r="I2432" s="133"/>
      <c r="J2432" s="133"/>
      <c r="K2432" s="133"/>
      <c r="L2432" s="133"/>
      <c r="M2432" s="133"/>
      <c r="N2432" s="133"/>
      <c r="O2432" s="133"/>
      <c r="P2432" s="133"/>
      <c r="Q2432" s="133"/>
      <c r="R2432" s="133"/>
      <c r="S2432" s="133"/>
      <c r="T2432" s="134"/>
      <c r="U2432" s="134"/>
      <c r="V2432" s="135"/>
    </row>
    <row r="2433" spans="1:22" ht="12" x14ac:dyDescent="0.2">
      <c r="A2433" s="136" t="s">
        <v>71</v>
      </c>
      <c r="B2433" s="137"/>
      <c r="C2433" s="137"/>
      <c r="D2433" s="137"/>
      <c r="E2433" s="137"/>
      <c r="F2433" s="137"/>
      <c r="G2433" s="137"/>
      <c r="H2433" s="137"/>
      <c r="I2433" s="137"/>
      <c r="J2433" s="137"/>
      <c r="K2433" s="137"/>
      <c r="L2433" s="137"/>
      <c r="M2433" s="137"/>
      <c r="N2433" s="137"/>
      <c r="O2433" s="137"/>
      <c r="P2433" s="137"/>
      <c r="Q2433" s="137"/>
      <c r="R2433" s="137"/>
      <c r="S2433" s="137"/>
      <c r="T2433" s="134">
        <f>+T2431+T2430</f>
        <v>2419.1299999999992</v>
      </c>
      <c r="U2433" s="134"/>
      <c r="V2433" s="135"/>
    </row>
    <row r="2434" spans="1:22" ht="12" x14ac:dyDescent="0.2">
      <c r="A2434" s="19"/>
      <c r="B2434" s="20"/>
      <c r="C2434" s="20"/>
      <c r="D2434" s="20"/>
      <c r="E2434" s="20"/>
      <c r="F2434" s="20"/>
      <c r="G2434" s="20"/>
      <c r="H2434" s="20"/>
      <c r="I2434" s="20"/>
      <c r="J2434" s="20"/>
      <c r="K2434" s="20"/>
      <c r="L2434" s="20"/>
      <c r="M2434" s="20"/>
      <c r="N2434" s="20"/>
      <c r="O2434" s="20"/>
      <c r="P2434" s="20"/>
      <c r="Q2434" s="20"/>
      <c r="R2434" s="20"/>
      <c r="S2434" s="21"/>
      <c r="T2434" s="22"/>
      <c r="U2434" s="22"/>
      <c r="V2434" s="23"/>
    </row>
    <row r="2435" spans="1:22" ht="12" x14ac:dyDescent="0.2">
      <c r="A2435" s="145" t="s">
        <v>72</v>
      </c>
      <c r="B2435" s="146"/>
      <c r="C2435" s="146"/>
      <c r="D2435" s="146"/>
      <c r="E2435" s="146"/>
      <c r="F2435" s="146"/>
      <c r="G2435" s="146"/>
      <c r="H2435" s="146"/>
      <c r="I2435" s="146"/>
      <c r="J2435" s="146"/>
      <c r="K2435" s="146"/>
      <c r="L2435" s="146"/>
      <c r="M2435" s="146"/>
      <c r="N2435" s="146"/>
      <c r="O2435" s="146"/>
      <c r="P2435" s="146"/>
      <c r="Q2435" s="146"/>
      <c r="R2435" s="146"/>
      <c r="S2435" s="146"/>
      <c r="T2435" s="146"/>
      <c r="U2435" s="146"/>
      <c r="V2435" s="147"/>
    </row>
    <row r="2436" spans="1:22" ht="12" x14ac:dyDescent="0.2">
      <c r="A2436" s="132" t="s">
        <v>60</v>
      </c>
      <c r="B2436" s="133"/>
      <c r="C2436" s="133"/>
      <c r="D2436" s="133"/>
      <c r="E2436" s="133"/>
      <c r="F2436" s="133"/>
      <c r="G2436" s="133"/>
      <c r="H2436" s="133"/>
      <c r="I2436" s="133"/>
      <c r="J2436" s="133"/>
      <c r="K2436" s="133"/>
      <c r="L2436" s="133"/>
      <c r="M2436" s="133" t="s">
        <v>61</v>
      </c>
      <c r="N2436" s="133"/>
      <c r="O2436" s="133" t="s">
        <v>62</v>
      </c>
      <c r="P2436" s="133"/>
      <c r="Q2436" s="133" t="s">
        <v>73</v>
      </c>
      <c r="R2436" s="133"/>
      <c r="S2436" s="133"/>
      <c r="T2436" s="134" t="s">
        <v>74</v>
      </c>
      <c r="U2436" s="134"/>
      <c r="V2436" s="135"/>
    </row>
    <row r="2437" spans="1:22" ht="12" x14ac:dyDescent="0.2">
      <c r="A2437" s="132" t="s">
        <v>216</v>
      </c>
      <c r="B2437" s="133"/>
      <c r="C2437" s="133"/>
      <c r="D2437" s="133"/>
      <c r="E2437" s="133"/>
      <c r="F2437" s="133"/>
      <c r="G2437" s="133"/>
      <c r="H2437" s="133"/>
      <c r="I2437" s="133"/>
      <c r="J2437" s="133"/>
      <c r="K2437" s="133"/>
      <c r="L2437" s="133"/>
      <c r="M2437" s="133" t="s">
        <v>106</v>
      </c>
      <c r="N2437" s="133"/>
      <c r="O2437" s="133">
        <v>0.35</v>
      </c>
      <c r="P2437" s="133"/>
      <c r="Q2437" s="134">
        <f>1559.21/0.35</f>
        <v>4454.885714285715</v>
      </c>
      <c r="R2437" s="134"/>
      <c r="S2437" s="134"/>
      <c r="T2437" s="134">
        <f t="shared" ref="T2437:T2447" si="7">+Q2437*O2437</f>
        <v>1559.2100000000003</v>
      </c>
      <c r="U2437" s="134"/>
      <c r="V2437" s="135"/>
    </row>
    <row r="2438" spans="1:22" ht="12" x14ac:dyDescent="0.2">
      <c r="A2438" s="132" t="s">
        <v>217</v>
      </c>
      <c r="B2438" s="133"/>
      <c r="C2438" s="133"/>
      <c r="D2438" s="133"/>
      <c r="E2438" s="133"/>
      <c r="F2438" s="133"/>
      <c r="G2438" s="133"/>
      <c r="H2438" s="133"/>
      <c r="I2438" s="133"/>
      <c r="J2438" s="133"/>
      <c r="K2438" s="133"/>
      <c r="L2438" s="133"/>
      <c r="M2438" s="133" t="s">
        <v>106</v>
      </c>
      <c r="N2438" s="133"/>
      <c r="O2438" s="133">
        <v>1.61</v>
      </c>
      <c r="P2438" s="133"/>
      <c r="Q2438" s="134">
        <f>629.59/1.61</f>
        <v>391.0496894409938</v>
      </c>
      <c r="R2438" s="134"/>
      <c r="S2438" s="134"/>
      <c r="T2438" s="134">
        <f t="shared" si="7"/>
        <v>629.59</v>
      </c>
      <c r="U2438" s="134"/>
      <c r="V2438" s="135"/>
    </row>
    <row r="2439" spans="1:22" ht="12" x14ac:dyDescent="0.2">
      <c r="A2439" s="132" t="s">
        <v>218</v>
      </c>
      <c r="B2439" s="133"/>
      <c r="C2439" s="133"/>
      <c r="D2439" s="133"/>
      <c r="E2439" s="133"/>
      <c r="F2439" s="133"/>
      <c r="G2439" s="133"/>
      <c r="H2439" s="133"/>
      <c r="I2439" s="133"/>
      <c r="J2439" s="133"/>
      <c r="K2439" s="133"/>
      <c r="L2439" s="133"/>
      <c r="M2439" s="133" t="s">
        <v>228</v>
      </c>
      <c r="N2439" s="133"/>
      <c r="O2439" s="133">
        <v>7.0000000000000007E-2</v>
      </c>
      <c r="P2439" s="133"/>
      <c r="Q2439" s="134">
        <f>602/0.07</f>
        <v>8600</v>
      </c>
      <c r="R2439" s="134"/>
      <c r="S2439" s="134"/>
      <c r="T2439" s="134">
        <f t="shared" si="7"/>
        <v>602.00000000000011</v>
      </c>
      <c r="U2439" s="134"/>
      <c r="V2439" s="135"/>
    </row>
    <row r="2440" spans="1:22" ht="12" x14ac:dyDescent="0.2">
      <c r="A2440" s="132" t="s">
        <v>219</v>
      </c>
      <c r="B2440" s="133"/>
      <c r="C2440" s="133"/>
      <c r="D2440" s="133"/>
      <c r="E2440" s="133"/>
      <c r="F2440" s="133"/>
      <c r="G2440" s="133"/>
      <c r="H2440" s="133"/>
      <c r="I2440" s="133"/>
      <c r="J2440" s="133"/>
      <c r="K2440" s="133"/>
      <c r="L2440" s="133"/>
      <c r="M2440" s="133" t="s">
        <v>227</v>
      </c>
      <c r="N2440" s="133"/>
      <c r="O2440" s="133">
        <v>7.0000000000000007E-2</v>
      </c>
      <c r="P2440" s="133"/>
      <c r="Q2440" s="134">
        <f>318.43/O2440</f>
        <v>4549</v>
      </c>
      <c r="R2440" s="134"/>
      <c r="S2440" s="134"/>
      <c r="T2440" s="134">
        <f t="shared" si="7"/>
        <v>318.43</v>
      </c>
      <c r="U2440" s="134"/>
      <c r="V2440" s="135"/>
    </row>
    <row r="2441" spans="1:22" ht="12" x14ac:dyDescent="0.2">
      <c r="A2441" s="132" t="s">
        <v>220</v>
      </c>
      <c r="B2441" s="133"/>
      <c r="C2441" s="133"/>
      <c r="D2441" s="133"/>
      <c r="E2441" s="133"/>
      <c r="F2441" s="133"/>
      <c r="G2441" s="133"/>
      <c r="H2441" s="133"/>
      <c r="I2441" s="133"/>
      <c r="J2441" s="133"/>
      <c r="K2441" s="133"/>
      <c r="L2441" s="133"/>
      <c r="M2441" s="133" t="s">
        <v>106</v>
      </c>
      <c r="N2441" s="133"/>
      <c r="O2441" s="133">
        <v>0.42</v>
      </c>
      <c r="P2441" s="133"/>
      <c r="Q2441" s="134">
        <f>432.21/0.42</f>
        <v>1029.0714285714287</v>
      </c>
      <c r="R2441" s="134"/>
      <c r="S2441" s="134"/>
      <c r="T2441" s="134">
        <f t="shared" si="7"/>
        <v>432.21000000000004</v>
      </c>
      <c r="U2441" s="134"/>
      <c r="V2441" s="135"/>
    </row>
    <row r="2442" spans="1:22" ht="12" x14ac:dyDescent="0.2">
      <c r="A2442" s="132" t="s">
        <v>221</v>
      </c>
      <c r="B2442" s="133"/>
      <c r="C2442" s="133"/>
      <c r="D2442" s="133"/>
      <c r="E2442" s="133"/>
      <c r="F2442" s="133"/>
      <c r="G2442" s="133"/>
      <c r="H2442" s="133"/>
      <c r="I2442" s="133"/>
      <c r="J2442" s="133"/>
      <c r="K2442" s="133"/>
      <c r="L2442" s="133"/>
      <c r="M2442" s="133" t="s">
        <v>106</v>
      </c>
      <c r="N2442" s="133"/>
      <c r="O2442" s="133">
        <v>0.09</v>
      </c>
      <c r="P2442" s="133"/>
      <c r="Q2442" s="134">
        <f>3148.98/0.09</f>
        <v>34988.666666666672</v>
      </c>
      <c r="R2442" s="134"/>
      <c r="S2442" s="134"/>
      <c r="T2442" s="134">
        <f t="shared" si="7"/>
        <v>3148.9800000000005</v>
      </c>
      <c r="U2442" s="134"/>
      <c r="V2442" s="135"/>
    </row>
    <row r="2443" spans="1:22" ht="12" x14ac:dyDescent="0.2">
      <c r="A2443" s="132" t="s">
        <v>222</v>
      </c>
      <c r="B2443" s="133"/>
      <c r="C2443" s="133"/>
      <c r="D2443" s="133"/>
      <c r="E2443" s="133"/>
      <c r="F2443" s="133"/>
      <c r="G2443" s="133"/>
      <c r="H2443" s="133"/>
      <c r="I2443" s="133"/>
      <c r="J2443" s="133"/>
      <c r="K2443" s="133"/>
      <c r="L2443" s="133"/>
      <c r="M2443" s="133" t="s">
        <v>106</v>
      </c>
      <c r="N2443" s="133"/>
      <c r="O2443" s="133">
        <v>0.71</v>
      </c>
      <c r="P2443" s="133"/>
      <c r="Q2443" s="134">
        <f>3307.63/0.71</f>
        <v>4658.6338028169021</v>
      </c>
      <c r="R2443" s="134"/>
      <c r="S2443" s="134"/>
      <c r="T2443" s="134">
        <f t="shared" si="7"/>
        <v>3307.63</v>
      </c>
      <c r="U2443" s="134"/>
      <c r="V2443" s="135"/>
    </row>
    <row r="2444" spans="1:22" ht="12" x14ac:dyDescent="0.2">
      <c r="A2444" s="132" t="s">
        <v>223</v>
      </c>
      <c r="B2444" s="133"/>
      <c r="C2444" s="133"/>
      <c r="D2444" s="133"/>
      <c r="E2444" s="133"/>
      <c r="F2444" s="133"/>
      <c r="G2444" s="133"/>
      <c r="H2444" s="133"/>
      <c r="I2444" s="133"/>
      <c r="J2444" s="133"/>
      <c r="K2444" s="133"/>
      <c r="L2444" s="133"/>
      <c r="M2444" s="133" t="s">
        <v>106</v>
      </c>
      <c r="N2444" s="133"/>
      <c r="O2444" s="133">
        <f>0.71/2</f>
        <v>0.35499999999999998</v>
      </c>
      <c r="P2444" s="133"/>
      <c r="Q2444" s="134">
        <f>15708.88/0.71</f>
        <v>22125.183098591548</v>
      </c>
      <c r="R2444" s="134"/>
      <c r="S2444" s="134"/>
      <c r="T2444" s="134">
        <f t="shared" si="7"/>
        <v>7854.4399999999987</v>
      </c>
      <c r="U2444" s="134"/>
      <c r="V2444" s="135"/>
    </row>
    <row r="2445" spans="1:22" ht="12" x14ac:dyDescent="0.2">
      <c r="A2445" s="132" t="s">
        <v>224</v>
      </c>
      <c r="B2445" s="133"/>
      <c r="C2445" s="133"/>
      <c r="D2445" s="133"/>
      <c r="E2445" s="133"/>
      <c r="F2445" s="133"/>
      <c r="G2445" s="133"/>
      <c r="H2445" s="133"/>
      <c r="I2445" s="133"/>
      <c r="J2445" s="133"/>
      <c r="K2445" s="133"/>
      <c r="L2445" s="133"/>
      <c r="M2445" s="133" t="s">
        <v>106</v>
      </c>
      <c r="N2445" s="133"/>
      <c r="O2445" s="133">
        <v>2.82</v>
      </c>
      <c r="P2445" s="133"/>
      <c r="Q2445" s="134">
        <f>279.18/2.82</f>
        <v>99.000000000000014</v>
      </c>
      <c r="R2445" s="134"/>
      <c r="S2445" s="134"/>
      <c r="T2445" s="134">
        <f t="shared" si="7"/>
        <v>279.18</v>
      </c>
      <c r="U2445" s="134"/>
      <c r="V2445" s="135"/>
    </row>
    <row r="2446" spans="1:22" ht="12" x14ac:dyDescent="0.2">
      <c r="A2446" s="132" t="s">
        <v>225</v>
      </c>
      <c r="B2446" s="133"/>
      <c r="C2446" s="133"/>
      <c r="D2446" s="133"/>
      <c r="E2446" s="133"/>
      <c r="F2446" s="133"/>
      <c r="G2446" s="133"/>
      <c r="H2446" s="133"/>
      <c r="I2446" s="133"/>
      <c r="J2446" s="133"/>
      <c r="K2446" s="133"/>
      <c r="L2446" s="133"/>
      <c r="M2446" s="133" t="s">
        <v>106</v>
      </c>
      <c r="N2446" s="133"/>
      <c r="O2446" s="133">
        <v>27.22</v>
      </c>
      <c r="P2446" s="133"/>
      <c r="Q2446" s="134">
        <f>588.22/27.22</f>
        <v>21.609845701689935</v>
      </c>
      <c r="R2446" s="134"/>
      <c r="S2446" s="134"/>
      <c r="T2446" s="134">
        <f t="shared" si="7"/>
        <v>588.22</v>
      </c>
      <c r="U2446" s="134"/>
      <c r="V2446" s="135"/>
    </row>
    <row r="2447" spans="1:22" ht="12" x14ac:dyDescent="0.2">
      <c r="A2447" s="150" t="s">
        <v>200</v>
      </c>
      <c r="B2447" s="151"/>
      <c r="C2447" s="151"/>
      <c r="D2447" s="151"/>
      <c r="E2447" s="151"/>
      <c r="F2447" s="151"/>
      <c r="G2447" s="151"/>
      <c r="H2447" s="151"/>
      <c r="I2447" s="151"/>
      <c r="J2447" s="151"/>
      <c r="K2447" s="151"/>
      <c r="L2447" s="152"/>
      <c r="M2447" s="208" t="s">
        <v>117</v>
      </c>
      <c r="N2447" s="152"/>
      <c r="O2447" s="208">
        <f>1/25</f>
        <v>0.04</v>
      </c>
      <c r="P2447" s="152"/>
      <c r="Q2447" s="134">
        <f>719900/5</f>
        <v>143980</v>
      </c>
      <c r="R2447" s="134"/>
      <c r="S2447" s="134"/>
      <c r="T2447" s="134">
        <f t="shared" si="7"/>
        <v>5759.2</v>
      </c>
      <c r="U2447" s="134"/>
      <c r="V2447" s="135"/>
    </row>
    <row r="2448" spans="1:22" ht="12" x14ac:dyDescent="0.2">
      <c r="A2448" s="136" t="s">
        <v>71</v>
      </c>
      <c r="B2448" s="137"/>
      <c r="C2448" s="137"/>
      <c r="D2448" s="137"/>
      <c r="E2448" s="137"/>
      <c r="F2448" s="137"/>
      <c r="G2448" s="137"/>
      <c r="H2448" s="137"/>
      <c r="I2448" s="137"/>
      <c r="J2448" s="137"/>
      <c r="K2448" s="137"/>
      <c r="L2448" s="137"/>
      <c r="M2448" s="137"/>
      <c r="N2448" s="137"/>
      <c r="O2448" s="137"/>
      <c r="P2448" s="137"/>
      <c r="Q2448" s="137"/>
      <c r="R2448" s="137"/>
      <c r="S2448" s="137"/>
      <c r="T2448" s="134">
        <f>+SUM(T2437:V2447)</f>
        <v>24479.09</v>
      </c>
      <c r="U2448" s="134"/>
      <c r="V2448" s="135"/>
    </row>
    <row r="2449" spans="1:22" ht="12" x14ac:dyDescent="0.2">
      <c r="A2449" s="19"/>
      <c r="B2449" s="20"/>
      <c r="C2449" s="20"/>
      <c r="D2449" s="20"/>
      <c r="E2449" s="20"/>
      <c r="F2449" s="20"/>
      <c r="G2449" s="20"/>
      <c r="H2449" s="20"/>
      <c r="I2449" s="20"/>
      <c r="J2449" s="20"/>
      <c r="K2449" s="20"/>
      <c r="L2449" s="20"/>
      <c r="M2449" s="20"/>
      <c r="N2449" s="20"/>
      <c r="O2449" s="20"/>
      <c r="P2449" s="20"/>
      <c r="Q2449" s="20"/>
      <c r="R2449" s="20"/>
      <c r="S2449" s="21"/>
      <c r="T2449" s="22"/>
      <c r="U2449" s="22"/>
      <c r="V2449" s="23"/>
    </row>
    <row r="2450" spans="1:22" ht="12" x14ac:dyDescent="0.2">
      <c r="A2450" s="145" t="s">
        <v>75</v>
      </c>
      <c r="B2450" s="146"/>
      <c r="C2450" s="146"/>
      <c r="D2450" s="146"/>
      <c r="E2450" s="146"/>
      <c r="F2450" s="146"/>
      <c r="G2450" s="146"/>
      <c r="H2450" s="146"/>
      <c r="I2450" s="146"/>
      <c r="J2450" s="146"/>
      <c r="K2450" s="146"/>
      <c r="L2450" s="146"/>
      <c r="M2450" s="146"/>
      <c r="N2450" s="146"/>
      <c r="O2450" s="146"/>
      <c r="P2450" s="146"/>
      <c r="Q2450" s="146"/>
      <c r="R2450" s="146"/>
      <c r="S2450" s="146"/>
      <c r="T2450" s="146"/>
      <c r="U2450" s="146"/>
      <c r="V2450" s="147"/>
    </row>
    <row r="2451" spans="1:22" ht="12" x14ac:dyDescent="0.2">
      <c r="A2451" s="132" t="s">
        <v>76</v>
      </c>
      <c r="B2451" s="133"/>
      <c r="C2451" s="133"/>
      <c r="D2451" s="133"/>
      <c r="E2451" s="133"/>
      <c r="F2451" s="133"/>
      <c r="G2451" s="133"/>
      <c r="H2451" s="133"/>
      <c r="I2451" s="133"/>
      <c r="J2451" s="133"/>
      <c r="K2451" s="133" t="s">
        <v>77</v>
      </c>
      <c r="L2451" s="133"/>
      <c r="M2451" s="133" t="s">
        <v>78</v>
      </c>
      <c r="N2451" s="133"/>
      <c r="O2451" s="133" t="s">
        <v>79</v>
      </c>
      <c r="P2451" s="133"/>
      <c r="Q2451" s="133"/>
      <c r="R2451" s="133" t="s">
        <v>80</v>
      </c>
      <c r="S2451" s="133"/>
      <c r="T2451" s="134" t="s">
        <v>69</v>
      </c>
      <c r="U2451" s="134"/>
      <c r="V2451" s="135"/>
    </row>
    <row r="2452" spans="1:22" ht="12" x14ac:dyDescent="0.2">
      <c r="A2452" s="132"/>
      <c r="B2452" s="133"/>
      <c r="C2452" s="133"/>
      <c r="D2452" s="133"/>
      <c r="E2452" s="133"/>
      <c r="F2452" s="133"/>
      <c r="G2452" s="133"/>
      <c r="H2452" s="133"/>
      <c r="I2452" s="133"/>
      <c r="J2452" s="133"/>
      <c r="K2452" s="133"/>
      <c r="L2452" s="133"/>
      <c r="M2452" s="133"/>
      <c r="N2452" s="133"/>
      <c r="O2452" s="133"/>
      <c r="P2452" s="133"/>
      <c r="Q2452" s="133"/>
      <c r="R2452" s="133"/>
      <c r="S2452" s="133"/>
      <c r="T2452" s="134"/>
      <c r="U2452" s="134"/>
      <c r="V2452" s="135"/>
    </row>
    <row r="2453" spans="1:22" ht="12" x14ac:dyDescent="0.2">
      <c r="A2453" s="132"/>
      <c r="B2453" s="133"/>
      <c r="C2453" s="133"/>
      <c r="D2453" s="133"/>
      <c r="E2453" s="133"/>
      <c r="F2453" s="133"/>
      <c r="G2453" s="133"/>
      <c r="H2453" s="133"/>
      <c r="I2453" s="133"/>
      <c r="J2453" s="133"/>
      <c r="K2453" s="133"/>
      <c r="L2453" s="133"/>
      <c r="M2453" s="133"/>
      <c r="N2453" s="133"/>
      <c r="O2453" s="133"/>
      <c r="P2453" s="133"/>
      <c r="Q2453" s="133"/>
      <c r="R2453" s="133"/>
      <c r="S2453" s="133"/>
      <c r="T2453" s="134"/>
      <c r="U2453" s="134"/>
      <c r="V2453" s="135"/>
    </row>
    <row r="2454" spans="1:22" ht="12" x14ac:dyDescent="0.2">
      <c r="A2454" s="132"/>
      <c r="B2454" s="133"/>
      <c r="C2454" s="133"/>
      <c r="D2454" s="133"/>
      <c r="E2454" s="133"/>
      <c r="F2454" s="133"/>
      <c r="G2454" s="133"/>
      <c r="H2454" s="133"/>
      <c r="I2454" s="133"/>
      <c r="J2454" s="133"/>
      <c r="K2454" s="133"/>
      <c r="L2454" s="133"/>
      <c r="M2454" s="133"/>
      <c r="N2454" s="133"/>
      <c r="O2454" s="133"/>
      <c r="P2454" s="133"/>
      <c r="Q2454" s="133"/>
      <c r="R2454" s="133"/>
      <c r="S2454" s="133"/>
      <c r="T2454" s="134"/>
      <c r="U2454" s="134"/>
      <c r="V2454" s="135"/>
    </row>
    <row r="2455" spans="1:22" ht="12" x14ac:dyDescent="0.2">
      <c r="A2455" s="136" t="s">
        <v>71</v>
      </c>
      <c r="B2455" s="137"/>
      <c r="C2455" s="137"/>
      <c r="D2455" s="137"/>
      <c r="E2455" s="137"/>
      <c r="F2455" s="137"/>
      <c r="G2455" s="137"/>
      <c r="H2455" s="137"/>
      <c r="I2455" s="137"/>
      <c r="J2455" s="137"/>
      <c r="K2455" s="137"/>
      <c r="L2455" s="137"/>
      <c r="M2455" s="137"/>
      <c r="N2455" s="137"/>
      <c r="O2455" s="137"/>
      <c r="P2455" s="137"/>
      <c r="Q2455" s="137"/>
      <c r="R2455" s="137"/>
      <c r="S2455" s="137"/>
      <c r="T2455" s="134"/>
      <c r="U2455" s="134"/>
      <c r="V2455" s="135"/>
    </row>
    <row r="2456" spans="1:22" ht="12" x14ac:dyDescent="0.2">
      <c r="A2456" s="19"/>
      <c r="B2456" s="20"/>
      <c r="C2456" s="20"/>
      <c r="D2456" s="20"/>
      <c r="E2456" s="20"/>
      <c r="F2456" s="20"/>
      <c r="G2456" s="20"/>
      <c r="H2456" s="20"/>
      <c r="I2456" s="20"/>
      <c r="J2456" s="20"/>
      <c r="K2456" s="20"/>
      <c r="L2456" s="20"/>
      <c r="M2456" s="20"/>
      <c r="N2456" s="20"/>
      <c r="O2456" s="20"/>
      <c r="P2456" s="20"/>
      <c r="Q2456" s="20"/>
      <c r="R2456" s="20"/>
      <c r="S2456" s="21"/>
      <c r="T2456" s="22"/>
      <c r="U2456" s="22"/>
      <c r="V2456" s="23"/>
    </row>
    <row r="2457" spans="1:22" ht="12" x14ac:dyDescent="0.2">
      <c r="A2457" s="145" t="s">
        <v>81</v>
      </c>
      <c r="B2457" s="146"/>
      <c r="C2457" s="146"/>
      <c r="D2457" s="146"/>
      <c r="E2457" s="146"/>
      <c r="F2457" s="146"/>
      <c r="G2457" s="146"/>
      <c r="H2457" s="146"/>
      <c r="I2457" s="146"/>
      <c r="J2457" s="146"/>
      <c r="K2457" s="146"/>
      <c r="L2457" s="146"/>
      <c r="M2457" s="146"/>
      <c r="N2457" s="146"/>
      <c r="O2457" s="146"/>
      <c r="P2457" s="146"/>
      <c r="Q2457" s="146"/>
      <c r="R2457" s="146"/>
      <c r="S2457" s="146"/>
      <c r="T2457" s="146"/>
      <c r="U2457" s="146"/>
      <c r="V2457" s="147"/>
    </row>
    <row r="2458" spans="1:22" ht="12" x14ac:dyDescent="0.2">
      <c r="A2458" s="132" t="s">
        <v>82</v>
      </c>
      <c r="B2458" s="133"/>
      <c r="C2458" s="133"/>
      <c r="D2458" s="133"/>
      <c r="E2458" s="133"/>
      <c r="F2458" s="133"/>
      <c r="G2458" s="133"/>
      <c r="H2458" s="133"/>
      <c r="I2458" s="133"/>
      <c r="J2458" s="133" t="s">
        <v>83</v>
      </c>
      <c r="K2458" s="133"/>
      <c r="L2458" s="133" t="s">
        <v>84</v>
      </c>
      <c r="M2458" s="133"/>
      <c r="N2458" s="133" t="s">
        <v>85</v>
      </c>
      <c r="O2458" s="133"/>
      <c r="P2458" s="133"/>
      <c r="Q2458" s="133" t="s">
        <v>68</v>
      </c>
      <c r="R2458" s="133"/>
      <c r="S2458" s="133"/>
      <c r="T2458" s="134" t="s">
        <v>69</v>
      </c>
      <c r="U2458" s="134"/>
      <c r="V2458" s="135"/>
    </row>
    <row r="2459" spans="1:22" ht="12" x14ac:dyDescent="0.2">
      <c r="A2459" s="132" t="s">
        <v>226</v>
      </c>
      <c r="B2459" s="133"/>
      <c r="C2459" s="133"/>
      <c r="D2459" s="133"/>
      <c r="E2459" s="133"/>
      <c r="F2459" s="133"/>
      <c r="G2459" s="133"/>
      <c r="H2459" s="133"/>
      <c r="I2459" s="133"/>
      <c r="J2459" s="148">
        <v>290669.16340805194</v>
      </c>
      <c r="K2459" s="133"/>
      <c r="L2459" s="149">
        <v>1.8157000000000001</v>
      </c>
      <c r="M2459" s="149"/>
      <c r="N2459" s="134">
        <f>+(L2459*J2459)/8</f>
        <v>65970.999999999985</v>
      </c>
      <c r="O2459" s="134"/>
      <c r="P2459" s="134"/>
      <c r="Q2459" s="133">
        <v>1</v>
      </c>
      <c r="R2459" s="133"/>
      <c r="S2459" s="133"/>
      <c r="T2459" s="134">
        <f>+Q2459*N2459</f>
        <v>65970.999999999985</v>
      </c>
      <c r="U2459" s="134"/>
      <c r="V2459" s="135"/>
    </row>
    <row r="2460" spans="1:22" ht="12" x14ac:dyDescent="0.2">
      <c r="A2460" s="132"/>
      <c r="B2460" s="133"/>
      <c r="C2460" s="133"/>
      <c r="D2460" s="133"/>
      <c r="E2460" s="133"/>
      <c r="F2460" s="133"/>
      <c r="G2460" s="133"/>
      <c r="H2460" s="133"/>
      <c r="I2460" s="133"/>
      <c r="J2460" s="133"/>
      <c r="K2460" s="133"/>
      <c r="L2460" s="133"/>
      <c r="M2460" s="133"/>
      <c r="N2460" s="133"/>
      <c r="O2460" s="133"/>
      <c r="P2460" s="133"/>
      <c r="Q2460" s="133"/>
      <c r="R2460" s="133"/>
      <c r="S2460" s="133"/>
      <c r="T2460" s="134"/>
      <c r="U2460" s="134"/>
      <c r="V2460" s="135"/>
    </row>
    <row r="2461" spans="1:22" ht="12" x14ac:dyDescent="0.2">
      <c r="A2461" s="132"/>
      <c r="B2461" s="133"/>
      <c r="C2461" s="133"/>
      <c r="D2461" s="133"/>
      <c r="E2461" s="133"/>
      <c r="F2461" s="133"/>
      <c r="G2461" s="133"/>
      <c r="H2461" s="133"/>
      <c r="I2461" s="133"/>
      <c r="J2461" s="133"/>
      <c r="K2461" s="133"/>
      <c r="L2461" s="133"/>
      <c r="M2461" s="133"/>
      <c r="N2461" s="133"/>
      <c r="O2461" s="133"/>
      <c r="P2461" s="133"/>
      <c r="Q2461" s="133"/>
      <c r="R2461" s="133"/>
      <c r="S2461" s="133"/>
      <c r="T2461" s="134"/>
      <c r="U2461" s="134"/>
      <c r="V2461" s="135"/>
    </row>
    <row r="2462" spans="1:22" ht="12" x14ac:dyDescent="0.2">
      <c r="A2462" s="136" t="s">
        <v>71</v>
      </c>
      <c r="B2462" s="137"/>
      <c r="C2462" s="137"/>
      <c r="D2462" s="137"/>
      <c r="E2462" s="137"/>
      <c r="F2462" s="137"/>
      <c r="G2462" s="137"/>
      <c r="H2462" s="137"/>
      <c r="I2462" s="137"/>
      <c r="J2462" s="137"/>
      <c r="K2462" s="137"/>
      <c r="L2462" s="137"/>
      <c r="M2462" s="137"/>
      <c r="N2462" s="137"/>
      <c r="O2462" s="137"/>
      <c r="P2462" s="137"/>
      <c r="Q2462" s="137"/>
      <c r="R2462" s="137"/>
      <c r="S2462" s="137"/>
      <c r="T2462" s="134">
        <f>+T2459</f>
        <v>65970.999999999985</v>
      </c>
      <c r="U2462" s="134"/>
      <c r="V2462" s="135"/>
    </row>
    <row r="2463" spans="1:22" ht="12" x14ac:dyDescent="0.2">
      <c r="A2463" s="136" t="s">
        <v>15</v>
      </c>
      <c r="B2463" s="137"/>
      <c r="C2463" s="137"/>
      <c r="D2463" s="137"/>
      <c r="E2463" s="137"/>
      <c r="F2463" s="137"/>
      <c r="G2463" s="137"/>
      <c r="H2463" s="137"/>
      <c r="I2463" s="137"/>
      <c r="J2463" s="137"/>
      <c r="K2463" s="137"/>
      <c r="L2463" s="137"/>
      <c r="M2463" s="137"/>
      <c r="N2463" s="137"/>
      <c r="O2463" s="137"/>
      <c r="P2463" s="137"/>
      <c r="Q2463" s="137"/>
      <c r="R2463" s="137"/>
      <c r="S2463" s="137"/>
      <c r="T2463" s="134">
        <f>ROUND(T2462+T2455+T2448+T2433,0)</f>
        <v>92869</v>
      </c>
      <c r="U2463" s="134"/>
      <c r="V2463" s="135"/>
    </row>
    <row r="2464" spans="1:22" ht="12" x14ac:dyDescent="0.2">
      <c r="A2464" s="44" t="s">
        <v>87</v>
      </c>
      <c r="B2464" s="45">
        <f>+'[1]CARGA PRESTACIONAL'!$E$40</f>
        <v>0.29949999999999999</v>
      </c>
      <c r="C2464" s="46"/>
      <c r="D2464" s="47"/>
      <c r="E2464" s="48"/>
      <c r="F2464" s="46"/>
      <c r="G2464" s="46"/>
      <c r="H2464" s="46"/>
      <c r="I2464" s="46"/>
      <c r="J2464" s="46"/>
      <c r="K2464" s="46"/>
      <c r="L2464" s="46"/>
      <c r="M2464" s="47"/>
      <c r="N2464" s="18"/>
      <c r="O2464" s="18"/>
      <c r="P2464" s="18"/>
      <c r="Q2464" s="18"/>
      <c r="R2464" s="18"/>
      <c r="S2464" s="18" t="s">
        <v>19</v>
      </c>
      <c r="T2464" s="134">
        <f>+T2463*B2464</f>
        <v>27814.265499999998</v>
      </c>
      <c r="U2464" s="134"/>
      <c r="V2464" s="135"/>
    </row>
    <row r="2465" spans="1:22" ht="12" x14ac:dyDescent="0.2">
      <c r="A2465" s="138" t="s">
        <v>88</v>
      </c>
      <c r="B2465" s="139"/>
      <c r="C2465" s="139"/>
      <c r="D2465" s="139"/>
      <c r="E2465" s="139"/>
      <c r="F2465" s="139"/>
      <c r="G2465" s="139"/>
      <c r="H2465" s="139"/>
      <c r="I2465" s="139"/>
      <c r="J2465" s="139"/>
      <c r="K2465" s="139"/>
      <c r="L2465" s="139"/>
      <c r="M2465" s="139"/>
      <c r="N2465" s="139"/>
      <c r="O2465" s="139"/>
      <c r="P2465" s="139"/>
      <c r="Q2465" s="139"/>
      <c r="R2465" s="139"/>
      <c r="S2465" s="139"/>
      <c r="T2465" s="140">
        <f>+T2464+T2463</f>
        <v>120683.26549999999</v>
      </c>
      <c r="U2465" s="140"/>
      <c r="V2465" s="141"/>
    </row>
    <row r="2466" spans="1:22" ht="12" x14ac:dyDescent="0.2">
      <c r="A2466" s="138" t="s">
        <v>89</v>
      </c>
      <c r="B2466" s="139"/>
      <c r="C2466" s="139"/>
      <c r="D2466" s="139"/>
      <c r="E2466" s="139"/>
      <c r="F2466" s="139"/>
      <c r="G2466" s="139"/>
      <c r="H2466" s="139"/>
      <c r="I2466" s="139"/>
      <c r="J2466" s="139"/>
      <c r="K2466" s="139"/>
      <c r="L2466" s="139"/>
      <c r="M2466" s="139"/>
      <c r="N2466" s="139"/>
      <c r="O2466" s="139"/>
      <c r="P2466" s="139"/>
      <c r="Q2466" s="139"/>
      <c r="R2466" s="139"/>
      <c r="S2466" s="139"/>
      <c r="T2466" s="140" t="e">
        <f>ROUND(T2465*T2426,0)</f>
        <v>#REF!</v>
      </c>
      <c r="U2466" s="140"/>
      <c r="V2466" s="141"/>
    </row>
    <row r="2467" spans="1:22" ht="12" x14ac:dyDescent="0.2">
      <c r="A2467" s="49"/>
      <c r="B2467" s="29"/>
      <c r="C2467" s="29"/>
      <c r="D2467" s="29"/>
      <c r="E2467" s="29"/>
      <c r="F2467" s="29"/>
      <c r="G2467" s="29"/>
      <c r="H2467" s="29"/>
      <c r="I2467" s="29"/>
      <c r="J2467" s="29"/>
      <c r="K2467" s="29"/>
      <c r="L2467" s="29"/>
      <c r="M2467" s="29"/>
      <c r="N2467" s="29"/>
      <c r="O2467" s="29"/>
      <c r="P2467" s="29"/>
      <c r="Q2467" s="29"/>
      <c r="R2467" s="29"/>
      <c r="S2467" s="29"/>
      <c r="T2467" s="50"/>
      <c r="U2467" s="50"/>
      <c r="V2467" s="51"/>
    </row>
    <row r="2468" spans="1:22" s="34" customFormat="1" ht="43.5" customHeight="1" x14ac:dyDescent="0.25">
      <c r="A2468" s="142" t="s">
        <v>121</v>
      </c>
      <c r="B2468" s="143"/>
      <c r="C2468" s="143"/>
      <c r="D2468" s="143"/>
      <c r="E2468" s="143"/>
      <c r="F2468" s="143"/>
      <c r="G2468" s="143"/>
      <c r="H2468" s="143"/>
      <c r="I2468" s="143"/>
      <c r="J2468" s="143"/>
      <c r="K2468" s="143"/>
      <c r="L2468" s="143"/>
      <c r="M2468" s="143"/>
      <c r="N2468" s="143"/>
      <c r="O2468" s="143"/>
      <c r="P2468" s="143"/>
      <c r="Q2468" s="143"/>
      <c r="R2468" s="143"/>
      <c r="S2468" s="143"/>
      <c r="T2468" s="143"/>
      <c r="U2468" s="143"/>
      <c r="V2468" s="144"/>
    </row>
    <row r="2469" spans="1:22" s="34" customFormat="1" x14ac:dyDescent="0.25">
      <c r="A2469" s="24"/>
      <c r="B2469" s="25"/>
      <c r="C2469" s="25"/>
      <c r="D2469" s="25"/>
      <c r="E2469" s="25"/>
      <c r="F2469" s="25"/>
      <c r="G2469" s="25"/>
      <c r="H2469" s="25"/>
      <c r="I2469" s="25"/>
      <c r="J2469" s="25"/>
      <c r="K2469" s="25"/>
      <c r="L2469" s="25"/>
      <c r="M2469" s="25"/>
      <c r="N2469" s="25"/>
      <c r="O2469" s="25"/>
      <c r="P2469" s="25"/>
      <c r="Q2469" s="25"/>
      <c r="R2469" s="25"/>
      <c r="S2469" s="26"/>
      <c r="T2469" s="27"/>
      <c r="U2469" s="27"/>
      <c r="V2469" s="28"/>
    </row>
    <row r="2470" spans="1:22" s="34" customFormat="1" ht="46.5" customHeight="1" x14ac:dyDescent="0.25">
      <c r="A2470" s="24"/>
      <c r="B2470" s="25"/>
      <c r="C2470" s="25"/>
      <c r="D2470" s="29"/>
      <c r="E2470" s="30" t="s">
        <v>90</v>
      </c>
      <c r="F2470" s="54"/>
      <c r="G2470" s="54"/>
      <c r="H2470" s="54"/>
      <c r="I2470" s="54"/>
      <c r="J2470" s="54"/>
      <c r="K2470" s="54"/>
      <c r="L2470" s="54"/>
      <c r="M2470" s="55"/>
      <c r="N2470" s="25"/>
      <c r="O2470" s="25"/>
      <c r="P2470" s="25"/>
      <c r="Q2470" s="25"/>
      <c r="R2470" s="25"/>
      <c r="S2470" s="26"/>
      <c r="T2470" s="27"/>
      <c r="U2470" s="27"/>
      <c r="V2470" s="28"/>
    </row>
    <row r="2471" spans="1:22" s="34" customFormat="1" x14ac:dyDescent="0.25">
      <c r="A2471" s="24"/>
      <c r="B2471" s="25"/>
      <c r="C2471" s="25"/>
      <c r="D2471" s="25"/>
      <c r="E2471" s="131" t="s">
        <v>105</v>
      </c>
      <c r="F2471" s="131"/>
      <c r="G2471" s="131"/>
      <c r="H2471" s="131"/>
      <c r="I2471" s="131"/>
      <c r="J2471" s="131"/>
      <c r="K2471" s="131"/>
      <c r="L2471" s="131"/>
      <c r="M2471" s="131"/>
      <c r="N2471" s="57"/>
      <c r="O2471" s="57"/>
      <c r="P2471" s="25"/>
      <c r="Q2471" s="25"/>
      <c r="R2471" s="25"/>
      <c r="S2471" s="26"/>
      <c r="T2471" s="27"/>
      <c r="U2471" s="27"/>
      <c r="V2471" s="28"/>
    </row>
    <row r="2472" spans="1:22" ht="12" x14ac:dyDescent="0.2">
      <c r="A2472" s="24"/>
      <c r="B2472" s="25"/>
      <c r="C2472" s="25"/>
      <c r="D2472" s="25"/>
      <c r="E2472" s="131"/>
      <c r="F2472" s="131"/>
      <c r="G2472" s="131"/>
      <c r="H2472" s="131"/>
      <c r="I2472" s="131"/>
      <c r="J2472" s="131"/>
      <c r="K2472" s="131"/>
      <c r="L2472" s="131"/>
      <c r="M2472" s="131"/>
      <c r="N2472" s="57"/>
      <c r="O2472" s="57"/>
      <c r="P2472" s="25"/>
      <c r="Q2472" s="25"/>
      <c r="R2472" s="25"/>
      <c r="S2472" s="26"/>
      <c r="T2472" s="27"/>
      <c r="U2472" s="27"/>
      <c r="V2472" s="28"/>
    </row>
    <row r="2473" spans="1:22" ht="12.75" thickBot="1" x14ac:dyDescent="0.25">
      <c r="A2473" s="58"/>
      <c r="B2473" s="59"/>
      <c r="C2473" s="59"/>
      <c r="D2473" s="59"/>
      <c r="E2473" s="59"/>
      <c r="F2473" s="60"/>
      <c r="G2473" s="60"/>
      <c r="H2473" s="60"/>
      <c r="I2473" s="60"/>
      <c r="J2473" s="60"/>
      <c r="K2473" s="60"/>
      <c r="L2473" s="59"/>
      <c r="M2473" s="59"/>
      <c r="N2473" s="59"/>
      <c r="O2473" s="59"/>
      <c r="P2473" s="59"/>
      <c r="Q2473" s="59"/>
      <c r="R2473" s="59"/>
      <c r="S2473" s="59"/>
      <c r="T2473" s="61"/>
      <c r="U2473" s="61"/>
      <c r="V2473" s="62"/>
    </row>
  </sheetData>
  <mergeCells count="6490">
    <mergeCell ref="A993:S993"/>
    <mergeCell ref="A994:S994"/>
    <mergeCell ref="T994:V994"/>
    <mergeCell ref="T995:V995"/>
    <mergeCell ref="A996:S996"/>
    <mergeCell ref="M974:N974"/>
    <mergeCell ref="O974:P974"/>
    <mergeCell ref="Q974:S974"/>
    <mergeCell ref="T974:V974"/>
    <mergeCell ref="A975:L975"/>
    <mergeCell ref="M975:N975"/>
    <mergeCell ref="O975:P975"/>
    <mergeCell ref="Q975:S975"/>
    <mergeCell ref="T975:V975"/>
    <mergeCell ref="A976:L976"/>
    <mergeCell ref="M976:N976"/>
    <mergeCell ref="O976:P976"/>
    <mergeCell ref="Q976:S976"/>
    <mergeCell ref="A986:S986"/>
    <mergeCell ref="T986:V986"/>
    <mergeCell ref="A988:V988"/>
    <mergeCell ref="A989:I989"/>
    <mergeCell ref="J989:K989"/>
    <mergeCell ref="L989:M989"/>
    <mergeCell ref="N989:P989"/>
    <mergeCell ref="Q989:S989"/>
    <mergeCell ref="T989:V989"/>
    <mergeCell ref="R984:S984"/>
    <mergeCell ref="Q977:S977"/>
    <mergeCell ref="T977:V977"/>
    <mergeCell ref="A978:L978"/>
    <mergeCell ref="M978:N978"/>
    <mergeCell ref="O978:P978"/>
    <mergeCell ref="Q978:S978"/>
    <mergeCell ref="L991:M991"/>
    <mergeCell ref="N991:P991"/>
    <mergeCell ref="Q991:S991"/>
    <mergeCell ref="T991:V991"/>
    <mergeCell ref="A992:I992"/>
    <mergeCell ref="J992:K992"/>
    <mergeCell ref="L992:M992"/>
    <mergeCell ref="N992:P992"/>
    <mergeCell ref="Q992:S992"/>
    <mergeCell ref="T978:V978"/>
    <mergeCell ref="K984:L984"/>
    <mergeCell ref="M984:N984"/>
    <mergeCell ref="O984:Q984"/>
    <mergeCell ref="O915:P915"/>
    <mergeCell ref="Q915:S915"/>
    <mergeCell ref="T915:V915"/>
    <mergeCell ref="A916:L916"/>
    <mergeCell ref="M916:N916"/>
    <mergeCell ref="O916:P916"/>
    <mergeCell ref="Q916:S916"/>
    <mergeCell ref="T916:V916"/>
    <mergeCell ref="A969:L969"/>
    <mergeCell ref="M969:N969"/>
    <mergeCell ref="O969:P969"/>
    <mergeCell ref="Q969:S969"/>
    <mergeCell ref="T969:V969"/>
    <mergeCell ref="A970:L970"/>
    <mergeCell ref="M970:N970"/>
    <mergeCell ref="O970:P970"/>
    <mergeCell ref="Q970:S970"/>
    <mergeCell ref="T970:V970"/>
    <mergeCell ref="T963:V963"/>
    <mergeCell ref="T961:V961"/>
    <mergeCell ref="T962:V962"/>
    <mergeCell ref="A960:V960"/>
    <mergeCell ref="A961:G961"/>
    <mergeCell ref="H961:J961"/>
    <mergeCell ref="T958:V958"/>
    <mergeCell ref="A958:B958"/>
    <mergeCell ref="C958:Q958"/>
    <mergeCell ref="R958:S958"/>
    <mergeCell ref="T957:V957"/>
    <mergeCell ref="A957:B957"/>
    <mergeCell ref="H963:J963"/>
    <mergeCell ref="K963:N963"/>
    <mergeCell ref="A28:L28"/>
    <mergeCell ref="M28:N28"/>
    <mergeCell ref="O28:P28"/>
    <mergeCell ref="Q28:S28"/>
    <mergeCell ref="A40:I40"/>
    <mergeCell ref="N40:P40"/>
    <mergeCell ref="Q40:S40"/>
    <mergeCell ref="A800:L800"/>
    <mergeCell ref="M800:N800"/>
    <mergeCell ref="O800:P800"/>
    <mergeCell ref="Q800:S800"/>
    <mergeCell ref="T800:V800"/>
    <mergeCell ref="A115:V115"/>
    <mergeCell ref="A116:D116"/>
    <mergeCell ref="J116:O116"/>
    <mergeCell ref="P116:V116"/>
    <mergeCell ref="A117:D117"/>
    <mergeCell ref="E117:V117"/>
    <mergeCell ref="J40:K40"/>
    <mergeCell ref="L40:M40"/>
    <mergeCell ref="A118:D118"/>
    <mergeCell ref="E118:V118"/>
    <mergeCell ref="A119:D119"/>
    <mergeCell ref="E119:V119"/>
    <mergeCell ref="A120:D120"/>
    <mergeCell ref="E120:V120"/>
    <mergeCell ref="A128:G128"/>
    <mergeCell ref="H128:J128"/>
    <mergeCell ref="K128:N128"/>
    <mergeCell ref="O128:Q128"/>
    <mergeCell ref="R128:S128"/>
    <mergeCell ref="T128:V128"/>
    <mergeCell ref="E1403:M1403"/>
    <mergeCell ref="E161:M161"/>
    <mergeCell ref="E326:M326"/>
    <mergeCell ref="E381:M381"/>
    <mergeCell ref="E436:M436"/>
    <mergeCell ref="E491:M491"/>
    <mergeCell ref="E600:M600"/>
    <mergeCell ref="E658:M658"/>
    <mergeCell ref="E713:M713"/>
    <mergeCell ref="E768:M768"/>
    <mergeCell ref="E825:M825"/>
    <mergeCell ref="E883:M883"/>
    <mergeCell ref="E940:M940"/>
    <mergeCell ref="E1002:M1002"/>
    <mergeCell ref="E1057:M1057"/>
    <mergeCell ref="E1116:M1116"/>
    <mergeCell ref="A801:L801"/>
    <mergeCell ref="M801:N801"/>
    <mergeCell ref="A173:D173"/>
    <mergeCell ref="E173:V173"/>
    <mergeCell ref="A174:D174"/>
    <mergeCell ref="E174:V174"/>
    <mergeCell ref="A175:D175"/>
    <mergeCell ref="E175:V175"/>
    <mergeCell ref="A170:V170"/>
    <mergeCell ref="A171:D171"/>
    <mergeCell ref="J171:O171"/>
    <mergeCell ref="P171:V171"/>
    <mergeCell ref="A172:D172"/>
    <mergeCell ref="E172:V172"/>
    <mergeCell ref="A915:L915"/>
    <mergeCell ref="M915:N915"/>
    <mergeCell ref="A122:V122"/>
    <mergeCell ref="A123:B123"/>
    <mergeCell ref="C123:Q123"/>
    <mergeCell ref="R123:S123"/>
    <mergeCell ref="T123:V123"/>
    <mergeCell ref="A124:B124"/>
    <mergeCell ref="C124:Q124"/>
    <mergeCell ref="R124:S124"/>
    <mergeCell ref="T124:V124"/>
    <mergeCell ref="A130:G130"/>
    <mergeCell ref="H130:J130"/>
    <mergeCell ref="K130:N130"/>
    <mergeCell ref="O130:Q130"/>
    <mergeCell ref="R130:S130"/>
    <mergeCell ref="T130:V130"/>
    <mergeCell ref="A129:G129"/>
    <mergeCell ref="H129:J129"/>
    <mergeCell ref="K129:N129"/>
    <mergeCell ref="O129:Q129"/>
    <mergeCell ref="R129:S129"/>
    <mergeCell ref="T129:V129"/>
    <mergeCell ref="A131:S131"/>
    <mergeCell ref="T131:V131"/>
    <mergeCell ref="A133:V133"/>
    <mergeCell ref="A134:L134"/>
    <mergeCell ref="M134:N134"/>
    <mergeCell ref="O134:P134"/>
    <mergeCell ref="Q134:S134"/>
    <mergeCell ref="T134:V134"/>
    <mergeCell ref="O801:P801"/>
    <mergeCell ref="Q801:S801"/>
    <mergeCell ref="T801:V801"/>
    <mergeCell ref="A856:L856"/>
    <mergeCell ref="A126:V126"/>
    <mergeCell ref="A127:G127"/>
    <mergeCell ref="H127:J127"/>
    <mergeCell ref="K127:N127"/>
    <mergeCell ref="O127:Q127"/>
    <mergeCell ref="R127:S127"/>
    <mergeCell ref="T127:V127"/>
    <mergeCell ref="A140:V140"/>
    <mergeCell ref="A141:J141"/>
    <mergeCell ref="K141:L141"/>
    <mergeCell ref="M141:N141"/>
    <mergeCell ref="O141:Q141"/>
    <mergeCell ref="R141:S141"/>
    <mergeCell ref="T141:V141"/>
    <mergeCell ref="A137:L137"/>
    <mergeCell ref="M137:N137"/>
    <mergeCell ref="O137:P137"/>
    <mergeCell ref="Q137:S137"/>
    <mergeCell ref="T137:V137"/>
    <mergeCell ref="A138:S138"/>
    <mergeCell ref="T138:V138"/>
    <mergeCell ref="A135:L135"/>
    <mergeCell ref="M135:N135"/>
    <mergeCell ref="O135:P135"/>
    <mergeCell ref="Q135:S135"/>
    <mergeCell ref="T135:V135"/>
    <mergeCell ref="A136:L136"/>
    <mergeCell ref="M136:N136"/>
    <mergeCell ref="O136:P136"/>
    <mergeCell ref="Q136:S136"/>
    <mergeCell ref="T136:V136"/>
    <mergeCell ref="A144:J144"/>
    <mergeCell ref="K144:L144"/>
    <mergeCell ref="M144:N144"/>
    <mergeCell ref="O144:Q144"/>
    <mergeCell ref="R144:S144"/>
    <mergeCell ref="T144:V144"/>
    <mergeCell ref="A143:J143"/>
    <mergeCell ref="K143:L143"/>
    <mergeCell ref="M143:N143"/>
    <mergeCell ref="O143:Q143"/>
    <mergeCell ref="R143:S143"/>
    <mergeCell ref="T143:V143"/>
    <mergeCell ref="A142:J142"/>
    <mergeCell ref="K142:L142"/>
    <mergeCell ref="M142:N142"/>
    <mergeCell ref="O142:Q142"/>
    <mergeCell ref="R142:S142"/>
    <mergeCell ref="T142:V142"/>
    <mergeCell ref="Q151:S151"/>
    <mergeCell ref="T151:V151"/>
    <mergeCell ref="A150:I150"/>
    <mergeCell ref="J150:K150"/>
    <mergeCell ref="L150:M150"/>
    <mergeCell ref="N150:P150"/>
    <mergeCell ref="Q150:S150"/>
    <mergeCell ref="T150:V150"/>
    <mergeCell ref="A149:I149"/>
    <mergeCell ref="J149:K149"/>
    <mergeCell ref="L149:M149"/>
    <mergeCell ref="N149:P149"/>
    <mergeCell ref="Q149:S149"/>
    <mergeCell ref="T149:V149"/>
    <mergeCell ref="A145:S145"/>
    <mergeCell ref="T145:V145"/>
    <mergeCell ref="A147:V147"/>
    <mergeCell ref="A148:I148"/>
    <mergeCell ref="J148:K148"/>
    <mergeCell ref="L148:M148"/>
    <mergeCell ref="N148:P148"/>
    <mergeCell ref="Q148:S148"/>
    <mergeCell ref="T148:V148"/>
    <mergeCell ref="A9:D9"/>
    <mergeCell ref="E9:V9"/>
    <mergeCell ref="A10:D10"/>
    <mergeCell ref="E10:V10"/>
    <mergeCell ref="A11:D11"/>
    <mergeCell ref="E11:V11"/>
    <mergeCell ref="A6:V6"/>
    <mergeCell ref="A7:D7"/>
    <mergeCell ref="J7:O7"/>
    <mergeCell ref="P7:V7"/>
    <mergeCell ref="A8:D8"/>
    <mergeCell ref="E8:V8"/>
    <mergeCell ref="A1:D5"/>
    <mergeCell ref="E1:S2"/>
    <mergeCell ref="T1:V2"/>
    <mergeCell ref="E3:V3"/>
    <mergeCell ref="E4:V4"/>
    <mergeCell ref="E5:V5"/>
    <mergeCell ref="O19:Q19"/>
    <mergeCell ref="R19:S19"/>
    <mergeCell ref="T19:V19"/>
    <mergeCell ref="A17:V17"/>
    <mergeCell ref="A18:G18"/>
    <mergeCell ref="H18:J18"/>
    <mergeCell ref="K18:N18"/>
    <mergeCell ref="O18:Q18"/>
    <mergeCell ref="R18:S18"/>
    <mergeCell ref="T18:V18"/>
    <mergeCell ref="A13:V13"/>
    <mergeCell ref="A14:B14"/>
    <mergeCell ref="C14:Q14"/>
    <mergeCell ref="R14:S14"/>
    <mergeCell ref="T14:V14"/>
    <mergeCell ref="A15:B15"/>
    <mergeCell ref="C15:Q15"/>
    <mergeCell ref="R15:S15"/>
    <mergeCell ref="T15:V15"/>
    <mergeCell ref="A19:G19"/>
    <mergeCell ref="H19:J19"/>
    <mergeCell ref="K19:N19"/>
    <mergeCell ref="T22:V22"/>
    <mergeCell ref="A24:V24"/>
    <mergeCell ref="A25:L25"/>
    <mergeCell ref="M25:N25"/>
    <mergeCell ref="O25:P25"/>
    <mergeCell ref="Q25:S25"/>
    <mergeCell ref="T25:V25"/>
    <mergeCell ref="A21:G21"/>
    <mergeCell ref="H21:J21"/>
    <mergeCell ref="K21:N21"/>
    <mergeCell ref="O21:Q21"/>
    <mergeCell ref="R21:S21"/>
    <mergeCell ref="T21:V21"/>
    <mergeCell ref="A20:G20"/>
    <mergeCell ref="H20:J20"/>
    <mergeCell ref="K20:N20"/>
    <mergeCell ref="O20:Q20"/>
    <mergeCell ref="R20:S20"/>
    <mergeCell ref="T20:V20"/>
    <mergeCell ref="A22:S22"/>
    <mergeCell ref="T28:V28"/>
    <mergeCell ref="A29:S29"/>
    <mergeCell ref="T29:V29"/>
    <mergeCell ref="A26:L26"/>
    <mergeCell ref="M26:N26"/>
    <mergeCell ref="O26:P26"/>
    <mergeCell ref="Q26:S26"/>
    <mergeCell ref="T26:V26"/>
    <mergeCell ref="A27:L27"/>
    <mergeCell ref="M27:N27"/>
    <mergeCell ref="O27:P27"/>
    <mergeCell ref="Q27:S27"/>
    <mergeCell ref="T27:V27"/>
    <mergeCell ref="A34:J34"/>
    <mergeCell ref="K34:L34"/>
    <mergeCell ref="M34:N34"/>
    <mergeCell ref="O34:Q34"/>
    <mergeCell ref="R34:S34"/>
    <mergeCell ref="T34:V34"/>
    <mergeCell ref="A33:J33"/>
    <mergeCell ref="K33:L33"/>
    <mergeCell ref="M33:N33"/>
    <mergeCell ref="O33:Q33"/>
    <mergeCell ref="R33:S33"/>
    <mergeCell ref="T33:V33"/>
    <mergeCell ref="A31:V31"/>
    <mergeCell ref="A32:J32"/>
    <mergeCell ref="K32:L32"/>
    <mergeCell ref="M32:N32"/>
    <mergeCell ref="O32:Q32"/>
    <mergeCell ref="R32:S32"/>
    <mergeCell ref="T32:V32"/>
    <mergeCell ref="T40:V40"/>
    <mergeCell ref="A36:S36"/>
    <mergeCell ref="T36:V36"/>
    <mergeCell ref="A38:V38"/>
    <mergeCell ref="A39:I39"/>
    <mergeCell ref="J39:K39"/>
    <mergeCell ref="L39:M39"/>
    <mergeCell ref="N39:P39"/>
    <mergeCell ref="Q39:S39"/>
    <mergeCell ref="T39:V39"/>
    <mergeCell ref="A35:J35"/>
    <mergeCell ref="K35:L35"/>
    <mergeCell ref="M35:N35"/>
    <mergeCell ref="O35:Q35"/>
    <mergeCell ref="R35:S35"/>
    <mergeCell ref="T35:V35"/>
    <mergeCell ref="A43:S43"/>
    <mergeCell ref="T43:V43"/>
    <mergeCell ref="A44:S44"/>
    <mergeCell ref="T44:V44"/>
    <mergeCell ref="T45:V45"/>
    <mergeCell ref="A46:S46"/>
    <mergeCell ref="T46:V46"/>
    <mergeCell ref="A42:I42"/>
    <mergeCell ref="J42:K42"/>
    <mergeCell ref="L42:M42"/>
    <mergeCell ref="N42:P42"/>
    <mergeCell ref="Q42:S42"/>
    <mergeCell ref="T42:V42"/>
    <mergeCell ref="A41:I41"/>
    <mergeCell ref="J41:K41"/>
    <mergeCell ref="L41:M41"/>
    <mergeCell ref="N41:P41"/>
    <mergeCell ref="Q41:S41"/>
    <mergeCell ref="T41:V41"/>
    <mergeCell ref="A64:D64"/>
    <mergeCell ref="E64:V64"/>
    <mergeCell ref="A65:D65"/>
    <mergeCell ref="E65:V65"/>
    <mergeCell ref="A66:D66"/>
    <mergeCell ref="E66:V66"/>
    <mergeCell ref="A61:V61"/>
    <mergeCell ref="A62:D62"/>
    <mergeCell ref="J62:O62"/>
    <mergeCell ref="P62:V62"/>
    <mergeCell ref="A63:D63"/>
    <mergeCell ref="E63:V63"/>
    <mergeCell ref="A47:S47"/>
    <mergeCell ref="T47:V47"/>
    <mergeCell ref="A49:V49"/>
    <mergeCell ref="E53:M53"/>
    <mergeCell ref="A56:D60"/>
    <mergeCell ref="E56:S57"/>
    <mergeCell ref="T56:V57"/>
    <mergeCell ref="E58:V58"/>
    <mergeCell ref="E59:V59"/>
    <mergeCell ref="E60:V60"/>
    <mergeCell ref="E52:M52"/>
    <mergeCell ref="A74:G74"/>
    <mergeCell ref="H74:J74"/>
    <mergeCell ref="K74:N74"/>
    <mergeCell ref="O74:Q74"/>
    <mergeCell ref="R74:S74"/>
    <mergeCell ref="T74:V74"/>
    <mergeCell ref="A72:V72"/>
    <mergeCell ref="A73:G73"/>
    <mergeCell ref="H73:J73"/>
    <mergeCell ref="K73:N73"/>
    <mergeCell ref="O73:Q73"/>
    <mergeCell ref="R73:S73"/>
    <mergeCell ref="T73:V73"/>
    <mergeCell ref="A68:V68"/>
    <mergeCell ref="A69:B69"/>
    <mergeCell ref="C69:Q69"/>
    <mergeCell ref="R69:S69"/>
    <mergeCell ref="T69:V69"/>
    <mergeCell ref="A70:B70"/>
    <mergeCell ref="C70:Q70"/>
    <mergeCell ref="R70:S70"/>
    <mergeCell ref="T70:V70"/>
    <mergeCell ref="A77:S77"/>
    <mergeCell ref="T77:V77"/>
    <mergeCell ref="A79:V79"/>
    <mergeCell ref="A80:L80"/>
    <mergeCell ref="M80:N80"/>
    <mergeCell ref="O80:P80"/>
    <mergeCell ref="Q80:S80"/>
    <mergeCell ref="T80:V80"/>
    <mergeCell ref="A76:G76"/>
    <mergeCell ref="H76:J76"/>
    <mergeCell ref="K76:N76"/>
    <mergeCell ref="O76:Q76"/>
    <mergeCell ref="R76:S76"/>
    <mergeCell ref="T76:V76"/>
    <mergeCell ref="A75:G75"/>
    <mergeCell ref="H75:J75"/>
    <mergeCell ref="K75:N75"/>
    <mergeCell ref="O75:Q75"/>
    <mergeCell ref="R75:S75"/>
    <mergeCell ref="T75:V75"/>
    <mergeCell ref="A83:L83"/>
    <mergeCell ref="M83:N83"/>
    <mergeCell ref="O83:P83"/>
    <mergeCell ref="Q83:S83"/>
    <mergeCell ref="T83:V83"/>
    <mergeCell ref="A84:S84"/>
    <mergeCell ref="T84:V84"/>
    <mergeCell ref="A81:L81"/>
    <mergeCell ref="M81:N81"/>
    <mergeCell ref="O81:P81"/>
    <mergeCell ref="Q81:S81"/>
    <mergeCell ref="T81:V81"/>
    <mergeCell ref="A82:L82"/>
    <mergeCell ref="M82:N82"/>
    <mergeCell ref="O82:P82"/>
    <mergeCell ref="Q82:S82"/>
    <mergeCell ref="T82:V82"/>
    <mergeCell ref="A89:J89"/>
    <mergeCell ref="K89:L89"/>
    <mergeCell ref="M89:N89"/>
    <mergeCell ref="O89:Q89"/>
    <mergeCell ref="R89:S89"/>
    <mergeCell ref="T89:V89"/>
    <mergeCell ref="A88:J88"/>
    <mergeCell ref="K88:L88"/>
    <mergeCell ref="M88:N88"/>
    <mergeCell ref="O88:Q88"/>
    <mergeCell ref="R88:S88"/>
    <mergeCell ref="T88:V88"/>
    <mergeCell ref="A86:V86"/>
    <mergeCell ref="A87:J87"/>
    <mergeCell ref="K87:L87"/>
    <mergeCell ref="M87:N87"/>
    <mergeCell ref="O87:Q87"/>
    <mergeCell ref="R87:S87"/>
    <mergeCell ref="T87:V87"/>
    <mergeCell ref="A95:I95"/>
    <mergeCell ref="J95:K95"/>
    <mergeCell ref="L95:M95"/>
    <mergeCell ref="N95:P95"/>
    <mergeCell ref="Q95:S95"/>
    <mergeCell ref="T95:V95"/>
    <mergeCell ref="A91:S91"/>
    <mergeCell ref="T91:V91"/>
    <mergeCell ref="A93:V93"/>
    <mergeCell ref="A94:I94"/>
    <mergeCell ref="J94:K94"/>
    <mergeCell ref="L94:M94"/>
    <mergeCell ref="N94:P94"/>
    <mergeCell ref="Q94:S94"/>
    <mergeCell ref="T94:V94"/>
    <mergeCell ref="A90:J90"/>
    <mergeCell ref="K90:L90"/>
    <mergeCell ref="M90:N90"/>
    <mergeCell ref="O90:Q90"/>
    <mergeCell ref="R90:S90"/>
    <mergeCell ref="T90:V90"/>
    <mergeCell ref="A98:S98"/>
    <mergeCell ref="T98:V98"/>
    <mergeCell ref="A99:S99"/>
    <mergeCell ref="T99:V99"/>
    <mergeCell ref="T100:V100"/>
    <mergeCell ref="A101:S101"/>
    <mergeCell ref="T101:V101"/>
    <mergeCell ref="A97:I97"/>
    <mergeCell ref="J97:K97"/>
    <mergeCell ref="L97:M97"/>
    <mergeCell ref="N97:P97"/>
    <mergeCell ref="Q97:S97"/>
    <mergeCell ref="T97:V97"/>
    <mergeCell ref="A96:I96"/>
    <mergeCell ref="J96:K96"/>
    <mergeCell ref="L96:M96"/>
    <mergeCell ref="N96:P96"/>
    <mergeCell ref="Q96:S96"/>
    <mergeCell ref="T96:V96"/>
    <mergeCell ref="A102:S102"/>
    <mergeCell ref="T102:V102"/>
    <mergeCell ref="A104:V104"/>
    <mergeCell ref="E108:M108"/>
    <mergeCell ref="A165:D169"/>
    <mergeCell ref="E165:S166"/>
    <mergeCell ref="T165:V166"/>
    <mergeCell ref="E167:V167"/>
    <mergeCell ref="E168:V168"/>
    <mergeCell ref="E169:V169"/>
    <mergeCell ref="E107:M107"/>
    <mergeCell ref="A156:S156"/>
    <mergeCell ref="T156:V156"/>
    <mergeCell ref="A158:V158"/>
    <mergeCell ref="E162:M162"/>
    <mergeCell ref="A152:S152"/>
    <mergeCell ref="T152:V152"/>
    <mergeCell ref="A153:S153"/>
    <mergeCell ref="T153:V153"/>
    <mergeCell ref="T154:V154"/>
    <mergeCell ref="A110:D114"/>
    <mergeCell ref="E110:S111"/>
    <mergeCell ref="T110:V111"/>
    <mergeCell ref="E112:V112"/>
    <mergeCell ref="E113:V113"/>
    <mergeCell ref="E114:V114"/>
    <mergeCell ref="A155:S155"/>
    <mergeCell ref="T155:V155"/>
    <mergeCell ref="A151:I151"/>
    <mergeCell ref="J151:K151"/>
    <mergeCell ref="L151:M151"/>
    <mergeCell ref="N151:P151"/>
    <mergeCell ref="A183:G183"/>
    <mergeCell ref="H183:J183"/>
    <mergeCell ref="K183:N183"/>
    <mergeCell ref="O183:Q183"/>
    <mergeCell ref="R183:S183"/>
    <mergeCell ref="T183:V183"/>
    <mergeCell ref="A181:V181"/>
    <mergeCell ref="A182:G182"/>
    <mergeCell ref="H182:J182"/>
    <mergeCell ref="K182:N182"/>
    <mergeCell ref="O182:Q182"/>
    <mergeCell ref="R182:S182"/>
    <mergeCell ref="T182:V182"/>
    <mergeCell ref="A177:V177"/>
    <mergeCell ref="A178:B178"/>
    <mergeCell ref="C178:Q178"/>
    <mergeCell ref="R178:S178"/>
    <mergeCell ref="T178:V178"/>
    <mergeCell ref="A179:B179"/>
    <mergeCell ref="C179:Q179"/>
    <mergeCell ref="R179:S179"/>
    <mergeCell ref="T179:V179"/>
    <mergeCell ref="A186:S186"/>
    <mergeCell ref="T186:V186"/>
    <mergeCell ref="A188:V188"/>
    <mergeCell ref="A189:L189"/>
    <mergeCell ref="M189:N189"/>
    <mergeCell ref="O189:P189"/>
    <mergeCell ref="Q189:S189"/>
    <mergeCell ref="T189:V189"/>
    <mergeCell ref="A185:G185"/>
    <mergeCell ref="H185:J185"/>
    <mergeCell ref="K185:N185"/>
    <mergeCell ref="O185:Q185"/>
    <mergeCell ref="R185:S185"/>
    <mergeCell ref="T185:V185"/>
    <mergeCell ref="A184:G184"/>
    <mergeCell ref="H184:J184"/>
    <mergeCell ref="K184:N184"/>
    <mergeCell ref="O184:Q184"/>
    <mergeCell ref="R184:S184"/>
    <mergeCell ref="T184:V184"/>
    <mergeCell ref="A192:L192"/>
    <mergeCell ref="M192:N192"/>
    <mergeCell ref="O192:P192"/>
    <mergeCell ref="Q192:S192"/>
    <mergeCell ref="T192:V192"/>
    <mergeCell ref="A193:S193"/>
    <mergeCell ref="T193:V193"/>
    <mergeCell ref="A190:L190"/>
    <mergeCell ref="M190:N190"/>
    <mergeCell ref="O190:P190"/>
    <mergeCell ref="Q190:S190"/>
    <mergeCell ref="T190:V190"/>
    <mergeCell ref="A191:L191"/>
    <mergeCell ref="M191:N191"/>
    <mergeCell ref="O191:P191"/>
    <mergeCell ref="Q191:S191"/>
    <mergeCell ref="T191:V191"/>
    <mergeCell ref="A198:J198"/>
    <mergeCell ref="K198:L198"/>
    <mergeCell ref="M198:N198"/>
    <mergeCell ref="O198:Q198"/>
    <mergeCell ref="R198:S198"/>
    <mergeCell ref="T198:V198"/>
    <mergeCell ref="A197:J197"/>
    <mergeCell ref="K197:L197"/>
    <mergeCell ref="M197:N197"/>
    <mergeCell ref="O197:Q197"/>
    <mergeCell ref="R197:S197"/>
    <mergeCell ref="T197:V197"/>
    <mergeCell ref="A195:V195"/>
    <mergeCell ref="A196:J196"/>
    <mergeCell ref="K196:L196"/>
    <mergeCell ref="M196:N196"/>
    <mergeCell ref="O196:Q196"/>
    <mergeCell ref="R196:S196"/>
    <mergeCell ref="T196:V196"/>
    <mergeCell ref="A204:I204"/>
    <mergeCell ref="J204:K204"/>
    <mergeCell ref="L204:M204"/>
    <mergeCell ref="N204:P204"/>
    <mergeCell ref="Q204:S204"/>
    <mergeCell ref="T204:V204"/>
    <mergeCell ref="A200:S200"/>
    <mergeCell ref="T200:V200"/>
    <mergeCell ref="A202:V202"/>
    <mergeCell ref="A203:I203"/>
    <mergeCell ref="J203:K203"/>
    <mergeCell ref="L203:M203"/>
    <mergeCell ref="N203:P203"/>
    <mergeCell ref="Q203:S203"/>
    <mergeCell ref="T203:V203"/>
    <mergeCell ref="A199:J199"/>
    <mergeCell ref="K199:L199"/>
    <mergeCell ref="M199:N199"/>
    <mergeCell ref="O199:Q199"/>
    <mergeCell ref="R199:S199"/>
    <mergeCell ref="T199:V199"/>
    <mergeCell ref="A207:S207"/>
    <mergeCell ref="T207:V207"/>
    <mergeCell ref="A208:S208"/>
    <mergeCell ref="T208:V208"/>
    <mergeCell ref="T209:V209"/>
    <mergeCell ref="A210:S210"/>
    <mergeCell ref="T210:V210"/>
    <mergeCell ref="A206:I206"/>
    <mergeCell ref="J206:K206"/>
    <mergeCell ref="L206:M206"/>
    <mergeCell ref="N206:P206"/>
    <mergeCell ref="Q206:S206"/>
    <mergeCell ref="T206:V206"/>
    <mergeCell ref="A205:I205"/>
    <mergeCell ref="J205:K205"/>
    <mergeCell ref="L205:M205"/>
    <mergeCell ref="N205:P205"/>
    <mergeCell ref="Q205:S205"/>
    <mergeCell ref="T205:V205"/>
    <mergeCell ref="A228:D228"/>
    <mergeCell ref="E228:V228"/>
    <mergeCell ref="A229:D229"/>
    <mergeCell ref="E229:V229"/>
    <mergeCell ref="A230:D230"/>
    <mergeCell ref="E230:V230"/>
    <mergeCell ref="A225:V225"/>
    <mergeCell ref="A226:D226"/>
    <mergeCell ref="J226:O226"/>
    <mergeCell ref="P226:V226"/>
    <mergeCell ref="A227:D227"/>
    <mergeCell ref="E227:V227"/>
    <mergeCell ref="A211:S211"/>
    <mergeCell ref="T211:V211"/>
    <mergeCell ref="A213:V213"/>
    <mergeCell ref="E217:M217"/>
    <mergeCell ref="A220:D224"/>
    <mergeCell ref="E220:S221"/>
    <mergeCell ref="T220:V221"/>
    <mergeCell ref="E222:V222"/>
    <mergeCell ref="E223:V223"/>
    <mergeCell ref="E224:V224"/>
    <mergeCell ref="E216:M216"/>
    <mergeCell ref="A238:G238"/>
    <mergeCell ref="H238:J238"/>
    <mergeCell ref="K238:N238"/>
    <mergeCell ref="O238:Q238"/>
    <mergeCell ref="R238:S238"/>
    <mergeCell ref="T238:V238"/>
    <mergeCell ref="A236:V236"/>
    <mergeCell ref="A237:G237"/>
    <mergeCell ref="H237:J237"/>
    <mergeCell ref="K237:N237"/>
    <mergeCell ref="O237:Q237"/>
    <mergeCell ref="R237:S237"/>
    <mergeCell ref="T237:V237"/>
    <mergeCell ref="A232:V232"/>
    <mergeCell ref="A233:B233"/>
    <mergeCell ref="C233:Q233"/>
    <mergeCell ref="R233:S233"/>
    <mergeCell ref="T233:V233"/>
    <mergeCell ref="A234:B234"/>
    <mergeCell ref="C234:Q234"/>
    <mergeCell ref="R234:S234"/>
    <mergeCell ref="T234:V234"/>
    <mergeCell ref="A241:S241"/>
    <mergeCell ref="T241:V241"/>
    <mergeCell ref="A243:V243"/>
    <mergeCell ref="A244:L244"/>
    <mergeCell ref="M244:N244"/>
    <mergeCell ref="O244:P244"/>
    <mergeCell ref="Q244:S244"/>
    <mergeCell ref="T244:V244"/>
    <mergeCell ref="A240:G240"/>
    <mergeCell ref="H240:J240"/>
    <mergeCell ref="K240:N240"/>
    <mergeCell ref="O240:Q240"/>
    <mergeCell ref="R240:S240"/>
    <mergeCell ref="T240:V240"/>
    <mergeCell ref="A239:G239"/>
    <mergeCell ref="H239:J239"/>
    <mergeCell ref="K239:N239"/>
    <mergeCell ref="O239:Q239"/>
    <mergeCell ref="R239:S239"/>
    <mergeCell ref="T239:V239"/>
    <mergeCell ref="A247:L247"/>
    <mergeCell ref="M247:N247"/>
    <mergeCell ref="O247:P247"/>
    <mergeCell ref="Q247:S247"/>
    <mergeCell ref="T247:V247"/>
    <mergeCell ref="A248:S248"/>
    <mergeCell ref="T248:V248"/>
    <mergeCell ref="A245:L245"/>
    <mergeCell ref="M245:N245"/>
    <mergeCell ref="O245:P245"/>
    <mergeCell ref="Q245:S245"/>
    <mergeCell ref="T245:V245"/>
    <mergeCell ref="A246:L246"/>
    <mergeCell ref="M246:N246"/>
    <mergeCell ref="O246:P246"/>
    <mergeCell ref="Q246:S246"/>
    <mergeCell ref="T246:V246"/>
    <mergeCell ref="A253:J253"/>
    <mergeCell ref="K253:L253"/>
    <mergeCell ref="M253:N253"/>
    <mergeCell ref="O253:Q253"/>
    <mergeCell ref="R253:S253"/>
    <mergeCell ref="T253:V253"/>
    <mergeCell ref="A252:J252"/>
    <mergeCell ref="K252:L252"/>
    <mergeCell ref="M252:N252"/>
    <mergeCell ref="O252:Q252"/>
    <mergeCell ref="R252:S252"/>
    <mergeCell ref="T252:V252"/>
    <mergeCell ref="A250:V250"/>
    <mergeCell ref="A251:J251"/>
    <mergeCell ref="K251:L251"/>
    <mergeCell ref="M251:N251"/>
    <mergeCell ref="O251:Q251"/>
    <mergeCell ref="R251:S251"/>
    <mergeCell ref="T251:V251"/>
    <mergeCell ref="A259:I259"/>
    <mergeCell ref="J259:K259"/>
    <mergeCell ref="L259:M259"/>
    <mergeCell ref="N259:P259"/>
    <mergeCell ref="Q259:S259"/>
    <mergeCell ref="T259:V259"/>
    <mergeCell ref="A255:S255"/>
    <mergeCell ref="T255:V255"/>
    <mergeCell ref="A257:V257"/>
    <mergeCell ref="A258:I258"/>
    <mergeCell ref="J258:K258"/>
    <mergeCell ref="L258:M258"/>
    <mergeCell ref="N258:P258"/>
    <mergeCell ref="Q258:S258"/>
    <mergeCell ref="T258:V258"/>
    <mergeCell ref="A254:J254"/>
    <mergeCell ref="K254:L254"/>
    <mergeCell ref="M254:N254"/>
    <mergeCell ref="O254:Q254"/>
    <mergeCell ref="R254:S254"/>
    <mergeCell ref="T254:V254"/>
    <mergeCell ref="A262:S262"/>
    <mergeCell ref="T262:V262"/>
    <mergeCell ref="A263:S263"/>
    <mergeCell ref="T263:V263"/>
    <mergeCell ref="T264:V264"/>
    <mergeCell ref="A265:S265"/>
    <mergeCell ref="T265:V265"/>
    <mergeCell ref="A261:I261"/>
    <mergeCell ref="J261:K261"/>
    <mergeCell ref="L261:M261"/>
    <mergeCell ref="N261:P261"/>
    <mergeCell ref="Q261:S261"/>
    <mergeCell ref="T261:V261"/>
    <mergeCell ref="A260:I260"/>
    <mergeCell ref="J260:K260"/>
    <mergeCell ref="L260:M260"/>
    <mergeCell ref="N260:P260"/>
    <mergeCell ref="Q260:S260"/>
    <mergeCell ref="T260:V260"/>
    <mergeCell ref="A283:D283"/>
    <mergeCell ref="E283:V283"/>
    <mergeCell ref="A284:D284"/>
    <mergeCell ref="E284:V284"/>
    <mergeCell ref="A285:D285"/>
    <mergeCell ref="E285:V285"/>
    <mergeCell ref="A280:V280"/>
    <mergeCell ref="A281:D281"/>
    <mergeCell ref="J281:O281"/>
    <mergeCell ref="P281:V281"/>
    <mergeCell ref="A282:D282"/>
    <mergeCell ref="E282:V282"/>
    <mergeCell ref="A266:S266"/>
    <mergeCell ref="T266:V266"/>
    <mergeCell ref="A268:V268"/>
    <mergeCell ref="E272:M272"/>
    <mergeCell ref="A275:D279"/>
    <mergeCell ref="E275:S276"/>
    <mergeCell ref="T275:V276"/>
    <mergeCell ref="E277:V277"/>
    <mergeCell ref="E278:V278"/>
    <mergeCell ref="E279:V279"/>
    <mergeCell ref="E271:M271"/>
    <mergeCell ref="A293:G293"/>
    <mergeCell ref="H293:J293"/>
    <mergeCell ref="K293:N293"/>
    <mergeCell ref="O293:Q293"/>
    <mergeCell ref="R293:S293"/>
    <mergeCell ref="T293:V293"/>
    <mergeCell ref="A291:V291"/>
    <mergeCell ref="A292:G292"/>
    <mergeCell ref="H292:J292"/>
    <mergeCell ref="K292:N292"/>
    <mergeCell ref="O292:Q292"/>
    <mergeCell ref="R292:S292"/>
    <mergeCell ref="T292:V292"/>
    <mergeCell ref="A287:V287"/>
    <mergeCell ref="A288:B288"/>
    <mergeCell ref="C288:Q288"/>
    <mergeCell ref="R288:S288"/>
    <mergeCell ref="T288:V288"/>
    <mergeCell ref="A289:B289"/>
    <mergeCell ref="C289:Q289"/>
    <mergeCell ref="R289:S289"/>
    <mergeCell ref="T289:V289"/>
    <mergeCell ref="T307:V307"/>
    <mergeCell ref="O307:Q307"/>
    <mergeCell ref="A296:S296"/>
    <mergeCell ref="T296:V296"/>
    <mergeCell ref="A298:V298"/>
    <mergeCell ref="A299:L299"/>
    <mergeCell ref="M299:N299"/>
    <mergeCell ref="O299:P299"/>
    <mergeCell ref="Q299:S299"/>
    <mergeCell ref="T299:V299"/>
    <mergeCell ref="A295:G295"/>
    <mergeCell ref="H295:J295"/>
    <mergeCell ref="K295:N295"/>
    <mergeCell ref="O295:Q295"/>
    <mergeCell ref="R295:S295"/>
    <mergeCell ref="T295:V295"/>
    <mergeCell ref="A294:G294"/>
    <mergeCell ref="H294:J294"/>
    <mergeCell ref="K294:N294"/>
    <mergeCell ref="O294:Q294"/>
    <mergeCell ref="R294:S294"/>
    <mergeCell ref="T294:V294"/>
    <mergeCell ref="N316:P316"/>
    <mergeCell ref="Q316:S316"/>
    <mergeCell ref="T316:V316"/>
    <mergeCell ref="E332:V332"/>
    <mergeCell ref="A307:J307"/>
    <mergeCell ref="K307:L307"/>
    <mergeCell ref="M307:N307"/>
    <mergeCell ref="A302:L302"/>
    <mergeCell ref="M302:N302"/>
    <mergeCell ref="O302:P302"/>
    <mergeCell ref="Q302:S302"/>
    <mergeCell ref="T302:V302"/>
    <mergeCell ref="T303:V303"/>
    <mergeCell ref="A300:L300"/>
    <mergeCell ref="M300:N300"/>
    <mergeCell ref="O300:P300"/>
    <mergeCell ref="Q300:S300"/>
    <mergeCell ref="T300:V300"/>
    <mergeCell ref="A301:L301"/>
    <mergeCell ref="M301:N301"/>
    <mergeCell ref="O301:P301"/>
    <mergeCell ref="Q301:S301"/>
    <mergeCell ref="T301:V301"/>
    <mergeCell ref="A303:S303"/>
    <mergeCell ref="A305:V305"/>
    <mergeCell ref="A306:J306"/>
    <mergeCell ref="K306:L306"/>
    <mergeCell ref="M306:N306"/>
    <mergeCell ref="O306:Q306"/>
    <mergeCell ref="R306:S306"/>
    <mergeCell ref="T306:V306"/>
    <mergeCell ref="R307:S307"/>
    <mergeCell ref="T313:V313"/>
    <mergeCell ref="T310:V310"/>
    <mergeCell ref="A309:J309"/>
    <mergeCell ref="K309:L309"/>
    <mergeCell ref="M309:N309"/>
    <mergeCell ref="O309:Q309"/>
    <mergeCell ref="R309:S309"/>
    <mergeCell ref="T309:V309"/>
    <mergeCell ref="A314:I314"/>
    <mergeCell ref="J314:K314"/>
    <mergeCell ref="L314:M314"/>
    <mergeCell ref="N314:P314"/>
    <mergeCell ref="Q314:S314"/>
    <mergeCell ref="T314:V314"/>
    <mergeCell ref="A308:J308"/>
    <mergeCell ref="K308:L308"/>
    <mergeCell ref="M308:N308"/>
    <mergeCell ref="O308:Q308"/>
    <mergeCell ref="R308:S308"/>
    <mergeCell ref="T308:V308"/>
    <mergeCell ref="A310:S310"/>
    <mergeCell ref="A312:V312"/>
    <mergeCell ref="A313:I313"/>
    <mergeCell ref="J313:K313"/>
    <mergeCell ref="L313:M313"/>
    <mergeCell ref="N313:P313"/>
    <mergeCell ref="Q313:S313"/>
    <mergeCell ref="T354:V354"/>
    <mergeCell ref="A354:L354"/>
    <mergeCell ref="M354:N354"/>
    <mergeCell ref="O354:P354"/>
    <mergeCell ref="Q354:S354"/>
    <mergeCell ref="A353:V353"/>
    <mergeCell ref="T351:V351"/>
    <mergeCell ref="A351:S351"/>
    <mergeCell ref="A346:V346"/>
    <mergeCell ref="R347:S347"/>
    <mergeCell ref="T347:V347"/>
    <mergeCell ref="R348:S348"/>
    <mergeCell ref="T348:V348"/>
    <mergeCell ref="A348:G348"/>
    <mergeCell ref="A342:V342"/>
    <mergeCell ref="A343:B343"/>
    <mergeCell ref="C343:Q343"/>
    <mergeCell ref="R343:S343"/>
    <mergeCell ref="A350:G350"/>
    <mergeCell ref="H350:J350"/>
    <mergeCell ref="K350:N350"/>
    <mergeCell ref="O350:Q350"/>
    <mergeCell ref="R350:S350"/>
    <mergeCell ref="T350:V350"/>
    <mergeCell ref="O347:Q347"/>
    <mergeCell ref="T370:V370"/>
    <mergeCell ref="T369:V369"/>
    <mergeCell ref="A369:I369"/>
    <mergeCell ref="J369:K369"/>
    <mergeCell ref="L369:M369"/>
    <mergeCell ref="N369:P369"/>
    <mergeCell ref="A373:S373"/>
    <mergeCell ref="T373:V373"/>
    <mergeCell ref="A375:S375"/>
    <mergeCell ref="A376:S376"/>
    <mergeCell ref="A378:V378"/>
    <mergeCell ref="E382:M382"/>
    <mergeCell ref="J371:K371"/>
    <mergeCell ref="L371:M371"/>
    <mergeCell ref="N371:P371"/>
    <mergeCell ref="Q371:S371"/>
    <mergeCell ref="A372:S372"/>
    <mergeCell ref="T372:V372"/>
    <mergeCell ref="Q369:S369"/>
    <mergeCell ref="A370:I370"/>
    <mergeCell ref="T417:V417"/>
    <mergeCell ref="A417:J417"/>
    <mergeCell ref="K417:L417"/>
    <mergeCell ref="O417:Q417"/>
    <mergeCell ref="T410:V410"/>
    <mergeCell ref="A410:L410"/>
    <mergeCell ref="A399:B399"/>
    <mergeCell ref="C399:Q399"/>
    <mergeCell ref="R399:S399"/>
    <mergeCell ref="T399:V399"/>
    <mergeCell ref="E393:V393"/>
    <mergeCell ref="E394:V394"/>
    <mergeCell ref="E395:V395"/>
    <mergeCell ref="T376:V376"/>
    <mergeCell ref="T375:V375"/>
    <mergeCell ref="T371:V371"/>
    <mergeCell ref="T374:V374"/>
    <mergeCell ref="A371:I371"/>
    <mergeCell ref="R416:S416"/>
    <mergeCell ref="M416:N416"/>
    <mergeCell ref="T416:V416"/>
    <mergeCell ref="T482:V482"/>
    <mergeCell ref="A482:S482"/>
    <mergeCell ref="T481:V481"/>
    <mergeCell ref="A422:V422"/>
    <mergeCell ref="E442:V442"/>
    <mergeCell ref="E443:V443"/>
    <mergeCell ref="Q425:S425"/>
    <mergeCell ref="A426:I426"/>
    <mergeCell ref="A408:V408"/>
    <mergeCell ref="R404:S404"/>
    <mergeCell ref="T404:V404"/>
    <mergeCell ref="R405:S405"/>
    <mergeCell ref="T405:V405"/>
    <mergeCell ref="A405:G405"/>
    <mergeCell ref="H405:J405"/>
    <mergeCell ref="K405:N405"/>
    <mergeCell ref="O405:Q405"/>
    <mergeCell ref="A406:S406"/>
    <mergeCell ref="T406:V406"/>
    <mergeCell ref="M411:N411"/>
    <mergeCell ref="O411:P411"/>
    <mergeCell ref="Q411:S411"/>
    <mergeCell ref="O412:P412"/>
    <mergeCell ref="Q412:S412"/>
    <mergeCell ref="A413:S413"/>
    <mergeCell ref="T420:V420"/>
    <mergeCell ref="M418:N418"/>
    <mergeCell ref="T418:V418"/>
    <mergeCell ref="M417:N417"/>
    <mergeCell ref="M419:N419"/>
    <mergeCell ref="T419:V419"/>
    <mergeCell ref="A419:J419"/>
    <mergeCell ref="K419:L419"/>
    <mergeCell ref="O419:Q419"/>
    <mergeCell ref="R419:S419"/>
    <mergeCell ref="A420:S420"/>
    <mergeCell ref="E551:V551"/>
    <mergeCell ref="E552:V552"/>
    <mergeCell ref="E553:V553"/>
    <mergeCell ref="N480:P480"/>
    <mergeCell ref="Q480:S480"/>
    <mergeCell ref="T480:V480"/>
    <mergeCell ref="A481:I481"/>
    <mergeCell ref="J481:K481"/>
    <mergeCell ref="L481:M481"/>
    <mergeCell ref="N481:P481"/>
    <mergeCell ref="Q481:S481"/>
    <mergeCell ref="A480:I480"/>
    <mergeCell ref="J480:K480"/>
    <mergeCell ref="L480:M480"/>
    <mergeCell ref="T478:V478"/>
    <mergeCell ref="A479:I479"/>
    <mergeCell ref="J479:K479"/>
    <mergeCell ref="L479:M479"/>
    <mergeCell ref="N479:P479"/>
    <mergeCell ref="Q479:S479"/>
    <mergeCell ref="T479:V479"/>
    <mergeCell ref="O581:Q581"/>
    <mergeCell ref="R581:S581"/>
    <mergeCell ref="T581:V581"/>
    <mergeCell ref="A582:J582"/>
    <mergeCell ref="K582:L582"/>
    <mergeCell ref="M582:N582"/>
    <mergeCell ref="A565:V565"/>
    <mergeCell ref="A566:G566"/>
    <mergeCell ref="H566:J566"/>
    <mergeCell ref="K566:N566"/>
    <mergeCell ref="A485:S485"/>
    <mergeCell ref="T485:V485"/>
    <mergeCell ref="A486:S486"/>
    <mergeCell ref="A561:V561"/>
    <mergeCell ref="A562:B562"/>
    <mergeCell ref="C562:Q562"/>
    <mergeCell ref="R562:S562"/>
    <mergeCell ref="T562:V562"/>
    <mergeCell ref="A563:B563"/>
    <mergeCell ref="C563:Q563"/>
    <mergeCell ref="R563:S563"/>
    <mergeCell ref="T563:V563"/>
    <mergeCell ref="A557:D557"/>
    <mergeCell ref="E557:V557"/>
    <mergeCell ref="A558:D558"/>
    <mergeCell ref="E558:V558"/>
    <mergeCell ref="T486:V486"/>
    <mergeCell ref="A488:V488"/>
    <mergeCell ref="E492:M492"/>
    <mergeCell ref="A549:D553"/>
    <mergeCell ref="E549:S550"/>
    <mergeCell ref="T549:V550"/>
    <mergeCell ref="A529:S529"/>
    <mergeCell ref="T529:V529"/>
    <mergeCell ref="A531:V531"/>
    <mergeCell ref="A532:I532"/>
    <mergeCell ref="J532:K532"/>
    <mergeCell ref="L532:M532"/>
    <mergeCell ref="N532:P532"/>
    <mergeCell ref="Q532:S532"/>
    <mergeCell ref="T532:V532"/>
    <mergeCell ref="Q533:S533"/>
    <mergeCell ref="A494:D498"/>
    <mergeCell ref="E494:S495"/>
    <mergeCell ref="T494:V495"/>
    <mergeCell ref="E496:V496"/>
    <mergeCell ref="E497:V497"/>
    <mergeCell ref="E498:V498"/>
    <mergeCell ref="A499:V499"/>
    <mergeCell ref="A500:D500"/>
    <mergeCell ref="J500:O500"/>
    <mergeCell ref="P500:V500"/>
    <mergeCell ref="A501:D501"/>
    <mergeCell ref="E501:V501"/>
    <mergeCell ref="M581:N581"/>
    <mergeCell ref="A625:G625"/>
    <mergeCell ref="H625:J625"/>
    <mergeCell ref="K625:N625"/>
    <mergeCell ref="O625:Q625"/>
    <mergeCell ref="T622:V622"/>
    <mergeCell ref="A623:G623"/>
    <mergeCell ref="H623:J623"/>
    <mergeCell ref="K623:N623"/>
    <mergeCell ref="A610:V610"/>
    <mergeCell ref="A605:D609"/>
    <mergeCell ref="E605:S606"/>
    <mergeCell ref="T605:V606"/>
    <mergeCell ref="E601:M601"/>
    <mergeCell ref="A615:D615"/>
    <mergeCell ref="E615:V615"/>
    <mergeCell ref="A617:V617"/>
    <mergeCell ref="A618:B618"/>
    <mergeCell ref="C618:Q618"/>
    <mergeCell ref="R618:S618"/>
    <mergeCell ref="T618:V618"/>
    <mergeCell ref="A612:D612"/>
    <mergeCell ref="E612:V612"/>
    <mergeCell ref="A619:B619"/>
    <mergeCell ref="C619:Q619"/>
    <mergeCell ref="R640:S640"/>
    <mergeCell ref="T641:V641"/>
    <mergeCell ref="A613:D613"/>
    <mergeCell ref="E613:V613"/>
    <mergeCell ref="A614:D614"/>
    <mergeCell ref="E614:V614"/>
    <mergeCell ref="E607:V607"/>
    <mergeCell ref="E608:V608"/>
    <mergeCell ref="K622:N622"/>
    <mergeCell ref="O622:Q622"/>
    <mergeCell ref="R622:S622"/>
    <mergeCell ref="R619:S619"/>
    <mergeCell ref="K583:L583"/>
    <mergeCell ref="O583:Q583"/>
    <mergeCell ref="R583:S583"/>
    <mergeCell ref="A584:S584"/>
    <mergeCell ref="A586:V586"/>
    <mergeCell ref="A655:V655"/>
    <mergeCell ref="T651:V651"/>
    <mergeCell ref="T650:V650"/>
    <mergeCell ref="Q646:S646"/>
    <mergeCell ref="T646:V646"/>
    <mergeCell ref="T647:V647"/>
    <mergeCell ref="A646:I646"/>
    <mergeCell ref="J646:K646"/>
    <mergeCell ref="A676:B676"/>
    <mergeCell ref="C676:Q676"/>
    <mergeCell ref="R676:S676"/>
    <mergeCell ref="T676:V676"/>
    <mergeCell ref="A678:V678"/>
    <mergeCell ref="A679:G679"/>
    <mergeCell ref="A669:D669"/>
    <mergeCell ref="E669:V669"/>
    <mergeCell ref="A670:D670"/>
    <mergeCell ref="E670:V670"/>
    <mergeCell ref="H679:J679"/>
    <mergeCell ref="T697:V697"/>
    <mergeCell ref="T705:V705"/>
    <mergeCell ref="A698:J698"/>
    <mergeCell ref="K698:L698"/>
    <mergeCell ref="M698:N698"/>
    <mergeCell ref="O698:Q698"/>
    <mergeCell ref="R698:S698"/>
    <mergeCell ref="T698:V698"/>
    <mergeCell ref="A699:S699"/>
    <mergeCell ref="T699:V699"/>
    <mergeCell ref="A701:V701"/>
    <mergeCell ref="A704:I704"/>
    <mergeCell ref="J704:K704"/>
    <mergeCell ref="O695:Q695"/>
    <mergeCell ref="R695:S695"/>
    <mergeCell ref="T695:V695"/>
    <mergeCell ref="A695:J695"/>
    <mergeCell ref="K695:L695"/>
    <mergeCell ref="M695:N695"/>
    <mergeCell ref="Q815:S815"/>
    <mergeCell ref="Q812:S812"/>
    <mergeCell ref="A813:I813"/>
    <mergeCell ref="J813:K813"/>
    <mergeCell ref="L813:M813"/>
    <mergeCell ref="N813:P813"/>
    <mergeCell ref="Q813:S813"/>
    <mergeCell ref="A808:J808"/>
    <mergeCell ref="K808:L808"/>
    <mergeCell ref="M808:N808"/>
    <mergeCell ref="O808:Q808"/>
    <mergeCell ref="A809:S809"/>
    <mergeCell ref="R751:S751"/>
    <mergeCell ref="T751:V751"/>
    <mergeCell ref="A751:J751"/>
    <mergeCell ref="K751:L751"/>
    <mergeCell ref="M751:N751"/>
    <mergeCell ref="L757:M757"/>
    <mergeCell ref="N757:P757"/>
    <mergeCell ref="Q757:S757"/>
    <mergeCell ref="T757:V757"/>
    <mergeCell ref="A758:I758"/>
    <mergeCell ref="J758:K758"/>
    <mergeCell ref="L758:M758"/>
    <mergeCell ref="N758:P758"/>
    <mergeCell ref="Q758:S758"/>
    <mergeCell ref="T758:V758"/>
    <mergeCell ref="Q755:S755"/>
    <mergeCell ref="A756:I756"/>
    <mergeCell ref="J756:K756"/>
    <mergeCell ref="L756:M756"/>
    <mergeCell ref="N756:P756"/>
    <mergeCell ref="A862:V862"/>
    <mergeCell ref="A863:J863"/>
    <mergeCell ref="K863:L863"/>
    <mergeCell ref="M863:N863"/>
    <mergeCell ref="T842:V842"/>
    <mergeCell ref="T843:V843"/>
    <mergeCell ref="A841:V841"/>
    <mergeCell ref="A842:B842"/>
    <mergeCell ref="C842:Q842"/>
    <mergeCell ref="A839:D839"/>
    <mergeCell ref="E839:V839"/>
    <mergeCell ref="A838:D838"/>
    <mergeCell ref="E838:V838"/>
    <mergeCell ref="A834:V834"/>
    <mergeCell ref="A817:S817"/>
    <mergeCell ref="T817:V817"/>
    <mergeCell ref="T820:V820"/>
    <mergeCell ref="T818:V818"/>
    <mergeCell ref="A819:S819"/>
    <mergeCell ref="T846:V846"/>
    <mergeCell ref="A847:G847"/>
    <mergeCell ref="H847:J847"/>
    <mergeCell ref="K847:N847"/>
    <mergeCell ref="O847:Q847"/>
    <mergeCell ref="R847:S847"/>
    <mergeCell ref="T847:V847"/>
    <mergeCell ref="R842:S842"/>
    <mergeCell ref="A843:B843"/>
    <mergeCell ref="C843:Q843"/>
    <mergeCell ref="R843:S843"/>
    <mergeCell ref="A845:V845"/>
    <mergeCell ref="A846:G846"/>
    <mergeCell ref="A865:J865"/>
    <mergeCell ref="K865:L865"/>
    <mergeCell ref="M865:N865"/>
    <mergeCell ref="O865:Q865"/>
    <mergeCell ref="A867:S867"/>
    <mergeCell ref="T867:V867"/>
    <mergeCell ref="A869:V869"/>
    <mergeCell ref="A870:I870"/>
    <mergeCell ref="J870:K870"/>
    <mergeCell ref="L870:M870"/>
    <mergeCell ref="N870:P870"/>
    <mergeCell ref="Q870:S870"/>
    <mergeCell ref="R865:S865"/>
    <mergeCell ref="T865:V865"/>
    <mergeCell ref="A866:J866"/>
    <mergeCell ref="K866:L866"/>
    <mergeCell ref="M866:N866"/>
    <mergeCell ref="O866:Q866"/>
    <mergeCell ref="R866:S866"/>
    <mergeCell ref="T866:V866"/>
    <mergeCell ref="R906:S906"/>
    <mergeCell ref="T906:V906"/>
    <mergeCell ref="A905:G905"/>
    <mergeCell ref="H905:J905"/>
    <mergeCell ref="A892:V892"/>
    <mergeCell ref="A877:S877"/>
    <mergeCell ref="T877:V877"/>
    <mergeCell ref="A878:S878"/>
    <mergeCell ref="T878:V878"/>
    <mergeCell ref="T876:V876"/>
    <mergeCell ref="T875:V875"/>
    <mergeCell ref="A875:S875"/>
    <mergeCell ref="T874:V874"/>
    <mergeCell ref="A874:S874"/>
    <mergeCell ref="T873:V873"/>
    <mergeCell ref="A872:I872"/>
    <mergeCell ref="J872:K872"/>
    <mergeCell ref="L872:M872"/>
    <mergeCell ref="A903:V903"/>
    <mergeCell ref="A904:G904"/>
    <mergeCell ref="H904:J904"/>
    <mergeCell ref="K904:N904"/>
    <mergeCell ref="O904:Q904"/>
    <mergeCell ref="R904:S904"/>
    <mergeCell ref="A896:D896"/>
    <mergeCell ref="E896:V896"/>
    <mergeCell ref="A897:D897"/>
    <mergeCell ref="E897:V897"/>
    <mergeCell ref="A899:V899"/>
    <mergeCell ref="A900:B900"/>
    <mergeCell ref="C900:Q900"/>
    <mergeCell ref="R900:S900"/>
    <mergeCell ref="R963:S963"/>
    <mergeCell ref="A1014:D1014"/>
    <mergeCell ref="E1014:V1014"/>
    <mergeCell ref="A1013:D1013"/>
    <mergeCell ref="E1013:V1013"/>
    <mergeCell ref="A1012:D1012"/>
    <mergeCell ref="J1012:O1012"/>
    <mergeCell ref="P1012:V1012"/>
    <mergeCell ref="A1006:D1010"/>
    <mergeCell ref="E1003:M1003"/>
    <mergeCell ref="A999:V999"/>
    <mergeCell ref="T997:V997"/>
    <mergeCell ref="T996:V996"/>
    <mergeCell ref="T992:V992"/>
    <mergeCell ref="T993:V993"/>
    <mergeCell ref="A991:I991"/>
    <mergeCell ref="A984:J984"/>
    <mergeCell ref="T971:V971"/>
    <mergeCell ref="A972:L972"/>
    <mergeCell ref="M972:N972"/>
    <mergeCell ref="O972:P972"/>
    <mergeCell ref="Q972:S972"/>
    <mergeCell ref="T972:V972"/>
    <mergeCell ref="A973:L973"/>
    <mergeCell ref="M973:N973"/>
    <mergeCell ref="O973:P973"/>
    <mergeCell ref="Q973:S973"/>
    <mergeCell ref="T973:V973"/>
    <mergeCell ref="A974:L974"/>
    <mergeCell ref="A997:S997"/>
    <mergeCell ref="J991:K991"/>
    <mergeCell ref="T976:V976"/>
    <mergeCell ref="A1015:D1015"/>
    <mergeCell ref="T1079:V1079"/>
    <mergeCell ref="T1075:V1075"/>
    <mergeCell ref="A1075:B1075"/>
    <mergeCell ref="A1074:V1074"/>
    <mergeCell ref="A1069:D1069"/>
    <mergeCell ref="A1062:D1066"/>
    <mergeCell ref="E1062:S1063"/>
    <mergeCell ref="C1075:Q1075"/>
    <mergeCell ref="R1075:S1075"/>
    <mergeCell ref="A1076:B1076"/>
    <mergeCell ref="C1076:Q1076"/>
    <mergeCell ref="R1076:S1076"/>
    <mergeCell ref="T1076:V1076"/>
    <mergeCell ref="E1069:V1069"/>
    <mergeCell ref="A1070:D1070"/>
    <mergeCell ref="E1070:V1070"/>
    <mergeCell ref="A1071:D1071"/>
    <mergeCell ref="E1071:V1071"/>
    <mergeCell ref="A1072:D1072"/>
    <mergeCell ref="E1072:V1072"/>
    <mergeCell ref="T1062:V1063"/>
    <mergeCell ref="E1064:V1064"/>
    <mergeCell ref="E1065:V1065"/>
    <mergeCell ref="E1066:V1066"/>
    <mergeCell ref="A1067:V1067"/>
    <mergeCell ref="A1068:D1068"/>
    <mergeCell ref="J1068:O1068"/>
    <mergeCell ref="P1068:V1068"/>
    <mergeCell ref="T1139:V1139"/>
    <mergeCell ref="A1140:G1140"/>
    <mergeCell ref="H1140:J1140"/>
    <mergeCell ref="K1140:N1140"/>
    <mergeCell ref="O1140:Q1140"/>
    <mergeCell ref="R1140:S1140"/>
    <mergeCell ref="T1140:V1140"/>
    <mergeCell ref="H1138:J1138"/>
    <mergeCell ref="K1138:N1138"/>
    <mergeCell ref="O1138:Q1138"/>
    <mergeCell ref="R1138:S1138"/>
    <mergeCell ref="A1139:G1139"/>
    <mergeCell ref="H1139:J1139"/>
    <mergeCell ref="K1139:N1139"/>
    <mergeCell ref="O1139:Q1139"/>
    <mergeCell ref="R1139:S1139"/>
    <mergeCell ref="A1129:D1129"/>
    <mergeCell ref="E1129:V1129"/>
    <mergeCell ref="A1130:D1130"/>
    <mergeCell ref="E1130:V1130"/>
    <mergeCell ref="A1132:V1132"/>
    <mergeCell ref="A1133:B1133"/>
    <mergeCell ref="O1082:Q1082"/>
    <mergeCell ref="R1082:S1082"/>
    <mergeCell ref="A1085:V1085"/>
    <mergeCell ref="A1086:L1086"/>
    <mergeCell ref="M1086:N1086"/>
    <mergeCell ref="O1086:P1086"/>
    <mergeCell ref="Q1086:S1086"/>
    <mergeCell ref="R1080:S1080"/>
    <mergeCell ref="R1301:S1301"/>
    <mergeCell ref="T1301:V1301"/>
    <mergeCell ref="A1298:D1298"/>
    <mergeCell ref="E1292:V1292"/>
    <mergeCell ref="A1294:D1294"/>
    <mergeCell ref="A1293:V1293"/>
    <mergeCell ref="J1294:O1294"/>
    <mergeCell ref="P1294:V1294"/>
    <mergeCell ref="E1298:V1298"/>
    <mergeCell ref="A1301:B1301"/>
    <mergeCell ref="C1301:Q1301"/>
    <mergeCell ref="A1302:B1302"/>
    <mergeCell ref="C1302:Q1302"/>
    <mergeCell ref="A1304:V1304"/>
    <mergeCell ref="A1250:G1250"/>
    <mergeCell ref="H1250:J1250"/>
    <mergeCell ref="K1250:N1250"/>
    <mergeCell ref="O1250:Q1250"/>
    <mergeCell ref="R1250:S1250"/>
    <mergeCell ref="O1260:P1260"/>
    <mergeCell ref="Q1260:S1260"/>
    <mergeCell ref="A1261:S1261"/>
    <mergeCell ref="Q1255:S1255"/>
    <mergeCell ref="A1256:L1256"/>
    <mergeCell ref="M1256:N1256"/>
    <mergeCell ref="O1256:P1256"/>
    <mergeCell ref="Q1256:S1256"/>
    <mergeCell ref="T1256:V1256"/>
    <mergeCell ref="T1264:V1264"/>
    <mergeCell ref="A1264:J1264"/>
    <mergeCell ref="A1263:V1263"/>
    <mergeCell ref="T1261:V1261"/>
    <mergeCell ref="Q1314:S1314"/>
    <mergeCell ref="T1314:V1314"/>
    <mergeCell ref="M1312:N1312"/>
    <mergeCell ref="O1312:P1312"/>
    <mergeCell ref="Q1312:S1312"/>
    <mergeCell ref="T1312:V1312"/>
    <mergeCell ref="T1316:V1316"/>
    <mergeCell ref="A1318:V1318"/>
    <mergeCell ref="A1313:L1313"/>
    <mergeCell ref="A1314:L1314"/>
    <mergeCell ref="A1315:L1315"/>
    <mergeCell ref="M1315:N1315"/>
    <mergeCell ref="O1315:P1315"/>
    <mergeCell ref="Q1315:S1315"/>
    <mergeCell ref="A1244:B1244"/>
    <mergeCell ref="C1244:Q1244"/>
    <mergeCell ref="R1244:S1244"/>
    <mergeCell ref="A1249:G1249"/>
    <mergeCell ref="H1249:J1249"/>
    <mergeCell ref="K1249:N1249"/>
    <mergeCell ref="O1249:Q1249"/>
    <mergeCell ref="R1249:S1249"/>
    <mergeCell ref="A1311:V1311"/>
    <mergeCell ref="A1312:L1312"/>
    <mergeCell ref="T1309:V1309"/>
    <mergeCell ref="T1305:V1305"/>
    <mergeCell ref="T1308:V1308"/>
    <mergeCell ref="A1305:G1305"/>
    <mergeCell ref="H1305:J1305"/>
    <mergeCell ref="R1302:S1302"/>
    <mergeCell ref="T1302:V1302"/>
    <mergeCell ref="A1300:V1300"/>
    <mergeCell ref="A1321:J1321"/>
    <mergeCell ref="K1321:L1321"/>
    <mergeCell ref="M1321:N1321"/>
    <mergeCell ref="O1321:Q1321"/>
    <mergeCell ref="R1321:S1321"/>
    <mergeCell ref="T1321:V1321"/>
    <mergeCell ref="A1320:J1320"/>
    <mergeCell ref="K1320:L1320"/>
    <mergeCell ref="M1320:N1320"/>
    <mergeCell ref="O1320:Q1320"/>
    <mergeCell ref="R1320:S1320"/>
    <mergeCell ref="T1320:V1320"/>
    <mergeCell ref="T1323:V1323"/>
    <mergeCell ref="A1333:S1333"/>
    <mergeCell ref="T1333:V1333"/>
    <mergeCell ref="E1296:V1296"/>
    <mergeCell ref="A1297:D1297"/>
    <mergeCell ref="E1297:V1297"/>
    <mergeCell ref="A1319:J1319"/>
    <mergeCell ref="K1319:L1319"/>
    <mergeCell ref="M1319:N1319"/>
    <mergeCell ref="O1319:Q1319"/>
    <mergeCell ref="R1319:S1319"/>
    <mergeCell ref="T1319:V1319"/>
    <mergeCell ref="T1315:V1315"/>
    <mergeCell ref="A1316:S1316"/>
    <mergeCell ref="M1313:N1313"/>
    <mergeCell ref="O1313:P1313"/>
    <mergeCell ref="Q1313:S1313"/>
    <mergeCell ref="T1313:V1313"/>
    <mergeCell ref="M1314:N1314"/>
    <mergeCell ref="O1314:P1314"/>
    <mergeCell ref="A1325:V1325"/>
    <mergeCell ref="A1322:J1322"/>
    <mergeCell ref="K1322:L1322"/>
    <mergeCell ref="M1322:N1322"/>
    <mergeCell ref="O1322:Q1322"/>
    <mergeCell ref="R1322:S1322"/>
    <mergeCell ref="T1329:V1329"/>
    <mergeCell ref="A1330:S1330"/>
    <mergeCell ref="T1330:V1330"/>
    <mergeCell ref="T1331:V1331"/>
    <mergeCell ref="T1332:V1332"/>
    <mergeCell ref="A1331:S1331"/>
    <mergeCell ref="A1329:I1329"/>
    <mergeCell ref="J1329:K1329"/>
    <mergeCell ref="L1329:M1329"/>
    <mergeCell ref="N1329:P1329"/>
    <mergeCell ref="Q1329:S1329"/>
    <mergeCell ref="T1322:V1322"/>
    <mergeCell ref="A1323:S1323"/>
    <mergeCell ref="Q1326:S1326"/>
    <mergeCell ref="T1326:V1326"/>
    <mergeCell ref="N1327:P1327"/>
    <mergeCell ref="Q1327:S1327"/>
    <mergeCell ref="T1327:V1327"/>
    <mergeCell ref="A1328:I1328"/>
    <mergeCell ref="J1328:K1328"/>
    <mergeCell ref="L1328:M1328"/>
    <mergeCell ref="N1328:P1328"/>
    <mergeCell ref="Q1328:S1328"/>
    <mergeCell ref="T1328:V1328"/>
    <mergeCell ref="A1327:I1327"/>
    <mergeCell ref="J1327:K1327"/>
    <mergeCell ref="T1393:V1393"/>
    <mergeCell ref="A1392:I1392"/>
    <mergeCell ref="J1392:K1392"/>
    <mergeCell ref="L1392:M1392"/>
    <mergeCell ref="N1392:P1392"/>
    <mergeCell ref="Q1392:S1392"/>
    <mergeCell ref="T1392:V1392"/>
    <mergeCell ref="T1396:V1396"/>
    <mergeCell ref="A1397:S1397"/>
    <mergeCell ref="T1397:V1397"/>
    <mergeCell ref="E1339:M1339"/>
    <mergeCell ref="A1359:V1359"/>
    <mergeCell ref="A1356:B1356"/>
    <mergeCell ref="C1356:Q1356"/>
    <mergeCell ref="R1356:S1356"/>
    <mergeCell ref="T1356:V1356"/>
    <mergeCell ref="A1350:D1350"/>
    <mergeCell ref="E1350:V1350"/>
    <mergeCell ref="A1351:D1351"/>
    <mergeCell ref="E1351:V1351"/>
    <mergeCell ref="A1352:D1352"/>
    <mergeCell ref="E1352:V1352"/>
    <mergeCell ref="A1349:D1349"/>
    <mergeCell ref="A1348:V1348"/>
    <mergeCell ref="J1349:O1349"/>
    <mergeCell ref="P1349:V1349"/>
    <mergeCell ref="E1345:V1345"/>
    <mergeCell ref="E1346:V1346"/>
    <mergeCell ref="T1361:V1361"/>
    <mergeCell ref="A1360:G1360"/>
    <mergeCell ref="H1360:J1360"/>
    <mergeCell ref="K1360:N1360"/>
    <mergeCell ref="O1360:Q1360"/>
    <mergeCell ref="R1360:S1360"/>
    <mergeCell ref="T1360:V1360"/>
    <mergeCell ref="E1343:S1344"/>
    <mergeCell ref="T1343:V1344"/>
    <mergeCell ref="E1347:V1347"/>
    <mergeCell ref="A1326:I1326"/>
    <mergeCell ref="J1326:K1326"/>
    <mergeCell ref="L1326:M1326"/>
    <mergeCell ref="N1326:P1326"/>
    <mergeCell ref="A315:I315"/>
    <mergeCell ref="J315:K315"/>
    <mergeCell ref="L315:M315"/>
    <mergeCell ref="N315:P315"/>
    <mergeCell ref="Q315:S315"/>
    <mergeCell ref="T315:V315"/>
    <mergeCell ref="T319:V319"/>
    <mergeCell ref="A320:S320"/>
    <mergeCell ref="T320:V320"/>
    <mergeCell ref="T321:V321"/>
    <mergeCell ref="A321:S321"/>
    <mergeCell ref="T318:V318"/>
    <mergeCell ref="A318:S318"/>
    <mergeCell ref="T317:V317"/>
    <mergeCell ref="A317:S317"/>
    <mergeCell ref="A316:I316"/>
    <mergeCell ref="J316:K316"/>
    <mergeCell ref="L316:M316"/>
    <mergeCell ref="A323:V323"/>
    <mergeCell ref="E327:M327"/>
    <mergeCell ref="A340:D340"/>
    <mergeCell ref="A339:D339"/>
    <mergeCell ref="E339:V339"/>
    <mergeCell ref="E340:V340"/>
    <mergeCell ref="E337:V337"/>
    <mergeCell ref="E338:V338"/>
    <mergeCell ref="A336:D336"/>
    <mergeCell ref="J336:O336"/>
    <mergeCell ref="P336:V336"/>
    <mergeCell ref="A337:D337"/>
    <mergeCell ref="A338:D338"/>
    <mergeCell ref="A335:V335"/>
    <mergeCell ref="A330:D334"/>
    <mergeCell ref="E330:S331"/>
    <mergeCell ref="T330:V331"/>
    <mergeCell ref="E334:V334"/>
    <mergeCell ref="E333:V333"/>
    <mergeCell ref="R349:S349"/>
    <mergeCell ref="T349:V349"/>
    <mergeCell ref="H348:J348"/>
    <mergeCell ref="K348:N348"/>
    <mergeCell ref="O348:Q348"/>
    <mergeCell ref="A349:G349"/>
    <mergeCell ref="H349:J349"/>
    <mergeCell ref="K349:N349"/>
    <mergeCell ref="O349:Q349"/>
    <mergeCell ref="T343:V343"/>
    <mergeCell ref="A344:B344"/>
    <mergeCell ref="C344:Q344"/>
    <mergeCell ref="R344:S344"/>
    <mergeCell ref="T344:V344"/>
    <mergeCell ref="A347:G347"/>
    <mergeCell ref="H347:J347"/>
    <mergeCell ref="K347:N347"/>
    <mergeCell ref="A358:S358"/>
    <mergeCell ref="A360:V360"/>
    <mergeCell ref="A361:J361"/>
    <mergeCell ref="K361:L361"/>
    <mergeCell ref="O361:Q361"/>
    <mergeCell ref="R361:S361"/>
    <mergeCell ref="T356:V356"/>
    <mergeCell ref="A357:L357"/>
    <mergeCell ref="M357:N357"/>
    <mergeCell ref="O357:P357"/>
    <mergeCell ref="Q357:S357"/>
    <mergeCell ref="T357:V357"/>
    <mergeCell ref="O355:P355"/>
    <mergeCell ref="Q355:S355"/>
    <mergeCell ref="A356:L356"/>
    <mergeCell ref="M356:N356"/>
    <mergeCell ref="O356:P356"/>
    <mergeCell ref="Q356:S356"/>
    <mergeCell ref="M361:N361"/>
    <mergeCell ref="T361:V361"/>
    <mergeCell ref="T355:V355"/>
    <mergeCell ref="T358:V358"/>
    <mergeCell ref="A355:L355"/>
    <mergeCell ref="M355:N355"/>
    <mergeCell ref="O364:Q364"/>
    <mergeCell ref="R364:S364"/>
    <mergeCell ref="A365:S365"/>
    <mergeCell ref="T365:V365"/>
    <mergeCell ref="A367:V367"/>
    <mergeCell ref="A368:I368"/>
    <mergeCell ref="J368:K368"/>
    <mergeCell ref="L368:M368"/>
    <mergeCell ref="N368:P368"/>
    <mergeCell ref="Q368:S368"/>
    <mergeCell ref="A362:J362"/>
    <mergeCell ref="K362:L362"/>
    <mergeCell ref="O362:Q362"/>
    <mergeCell ref="R362:S362"/>
    <mergeCell ref="A363:J363"/>
    <mergeCell ref="K363:L363"/>
    <mergeCell ref="O363:Q363"/>
    <mergeCell ref="R363:S363"/>
    <mergeCell ref="T368:V368"/>
    <mergeCell ref="M363:N363"/>
    <mergeCell ref="T363:V363"/>
    <mergeCell ref="T364:V364"/>
    <mergeCell ref="A364:J364"/>
    <mergeCell ref="K364:L364"/>
    <mergeCell ref="M364:N364"/>
    <mergeCell ref="M362:N362"/>
    <mergeCell ref="T362:V362"/>
    <mergeCell ref="A401:V401"/>
    <mergeCell ref="A402:G402"/>
    <mergeCell ref="H402:J402"/>
    <mergeCell ref="K402:N402"/>
    <mergeCell ref="O402:Q402"/>
    <mergeCell ref="R402:S402"/>
    <mergeCell ref="T402:V402"/>
    <mergeCell ref="A403:G403"/>
    <mergeCell ref="J370:K370"/>
    <mergeCell ref="L370:M370"/>
    <mergeCell ref="N370:P370"/>
    <mergeCell ref="Q370:S370"/>
    <mergeCell ref="A393:D393"/>
    <mergeCell ref="A394:D394"/>
    <mergeCell ref="A395:D395"/>
    <mergeCell ref="A397:V397"/>
    <mergeCell ref="A398:B398"/>
    <mergeCell ref="C398:Q398"/>
    <mergeCell ref="R398:S398"/>
    <mergeCell ref="T398:V398"/>
    <mergeCell ref="A390:V390"/>
    <mergeCell ref="A391:D391"/>
    <mergeCell ref="J391:O391"/>
    <mergeCell ref="P391:V391"/>
    <mergeCell ref="A392:D392"/>
    <mergeCell ref="E392:V392"/>
    <mergeCell ref="A385:D389"/>
    <mergeCell ref="E385:S386"/>
    <mergeCell ref="T385:V386"/>
    <mergeCell ref="E387:V387"/>
    <mergeCell ref="E388:V388"/>
    <mergeCell ref="E389:V389"/>
    <mergeCell ref="H403:J403"/>
    <mergeCell ref="K403:N403"/>
    <mergeCell ref="O403:Q403"/>
    <mergeCell ref="R403:S403"/>
    <mergeCell ref="T403:V403"/>
    <mergeCell ref="A404:G404"/>
    <mergeCell ref="H404:J404"/>
    <mergeCell ref="K404:N404"/>
    <mergeCell ref="O404:Q404"/>
    <mergeCell ref="R417:S417"/>
    <mergeCell ref="A418:J418"/>
    <mergeCell ref="K418:L418"/>
    <mergeCell ref="O418:Q418"/>
    <mergeCell ref="R418:S418"/>
    <mergeCell ref="T411:V411"/>
    <mergeCell ref="A411:L411"/>
    <mergeCell ref="T412:V412"/>
    <mergeCell ref="A412:L412"/>
    <mergeCell ref="M412:N412"/>
    <mergeCell ref="T409:V409"/>
    <mergeCell ref="A409:L409"/>
    <mergeCell ref="M409:N409"/>
    <mergeCell ref="O409:P409"/>
    <mergeCell ref="Q409:S409"/>
    <mergeCell ref="M410:N410"/>
    <mergeCell ref="O410:P410"/>
    <mergeCell ref="Q410:S410"/>
    <mergeCell ref="T413:V413"/>
    <mergeCell ref="A415:V415"/>
    <mergeCell ref="A416:J416"/>
    <mergeCell ref="K416:L416"/>
    <mergeCell ref="O416:Q416"/>
    <mergeCell ref="J426:K426"/>
    <mergeCell ref="L426:M426"/>
    <mergeCell ref="N426:P426"/>
    <mergeCell ref="Q426:S426"/>
    <mergeCell ref="L423:M423"/>
    <mergeCell ref="N423:P423"/>
    <mergeCell ref="Q423:S423"/>
    <mergeCell ref="T423:V423"/>
    <mergeCell ref="A424:I424"/>
    <mergeCell ref="J424:K424"/>
    <mergeCell ref="L424:M424"/>
    <mergeCell ref="N424:P424"/>
    <mergeCell ref="Q424:S424"/>
    <mergeCell ref="A428:S428"/>
    <mergeCell ref="T428:V428"/>
    <mergeCell ref="T431:V431"/>
    <mergeCell ref="T429:V429"/>
    <mergeCell ref="T427:V427"/>
    <mergeCell ref="A427:S427"/>
    <mergeCell ref="T426:V426"/>
    <mergeCell ref="A430:S430"/>
    <mergeCell ref="T430:V430"/>
    <mergeCell ref="A431:S431"/>
    <mergeCell ref="L425:M425"/>
    <mergeCell ref="N425:P425"/>
    <mergeCell ref="T424:V424"/>
    <mergeCell ref="A423:I423"/>
    <mergeCell ref="J423:K423"/>
    <mergeCell ref="A433:V433"/>
    <mergeCell ref="E437:M437"/>
    <mergeCell ref="T425:V425"/>
    <mergeCell ref="A425:I425"/>
    <mergeCell ref="J425:K425"/>
    <mergeCell ref="A454:B454"/>
    <mergeCell ref="C454:Q454"/>
    <mergeCell ref="R454:S454"/>
    <mergeCell ref="T454:V454"/>
    <mergeCell ref="A456:V456"/>
    <mergeCell ref="A457:G457"/>
    <mergeCell ref="H457:J457"/>
    <mergeCell ref="K457:N457"/>
    <mergeCell ref="O457:Q457"/>
    <mergeCell ref="R457:S457"/>
    <mergeCell ref="A448:D448"/>
    <mergeCell ref="E448:V448"/>
    <mergeCell ref="A449:D449"/>
    <mergeCell ref="E449:V449"/>
    <mergeCell ref="A450:D450"/>
    <mergeCell ref="A452:V452"/>
    <mergeCell ref="E444:V444"/>
    <mergeCell ref="A445:V445"/>
    <mergeCell ref="A446:D446"/>
    <mergeCell ref="J446:O446"/>
    <mergeCell ref="P446:V446"/>
    <mergeCell ref="A447:D447"/>
    <mergeCell ref="E447:V447"/>
    <mergeCell ref="T457:V457"/>
    <mergeCell ref="A453:B453"/>
    <mergeCell ref="C453:Q453"/>
    <mergeCell ref="R453:S453"/>
    <mergeCell ref="T453:V453"/>
    <mergeCell ref="E450:V450"/>
    <mergeCell ref="A440:D444"/>
    <mergeCell ref="E440:S441"/>
    <mergeCell ref="T440:V441"/>
    <mergeCell ref="A463:V463"/>
    <mergeCell ref="A464:L464"/>
    <mergeCell ref="M464:N464"/>
    <mergeCell ref="O464:P464"/>
    <mergeCell ref="Q464:S464"/>
    <mergeCell ref="T464:V464"/>
    <mergeCell ref="H460:J460"/>
    <mergeCell ref="K460:N460"/>
    <mergeCell ref="O460:Q460"/>
    <mergeCell ref="R460:S460"/>
    <mergeCell ref="T460:V460"/>
    <mergeCell ref="A461:S461"/>
    <mergeCell ref="O458:Q458"/>
    <mergeCell ref="R458:S458"/>
    <mergeCell ref="T458:V458"/>
    <mergeCell ref="A459:G459"/>
    <mergeCell ref="H459:J459"/>
    <mergeCell ref="K459:N459"/>
    <mergeCell ref="O459:Q459"/>
    <mergeCell ref="R459:S459"/>
    <mergeCell ref="T459:V459"/>
    <mergeCell ref="T461:V461"/>
    <mergeCell ref="A460:G460"/>
    <mergeCell ref="A458:G458"/>
    <mergeCell ref="H458:J458"/>
    <mergeCell ref="K458:N458"/>
    <mergeCell ref="K471:L471"/>
    <mergeCell ref="M471:N471"/>
    <mergeCell ref="O471:Q471"/>
    <mergeCell ref="R471:S471"/>
    <mergeCell ref="T471:V471"/>
    <mergeCell ref="A472:J472"/>
    <mergeCell ref="K472:L472"/>
    <mergeCell ref="O472:Q472"/>
    <mergeCell ref="R472:S472"/>
    <mergeCell ref="Q465:S465"/>
    <mergeCell ref="A466:L466"/>
    <mergeCell ref="M466:N466"/>
    <mergeCell ref="O466:P466"/>
    <mergeCell ref="Q466:S466"/>
    <mergeCell ref="A467:L467"/>
    <mergeCell ref="M467:N467"/>
    <mergeCell ref="O467:P467"/>
    <mergeCell ref="Q467:S467"/>
    <mergeCell ref="M472:N472"/>
    <mergeCell ref="T472:V472"/>
    <mergeCell ref="A470:V470"/>
    <mergeCell ref="A471:J471"/>
    <mergeCell ref="T468:V468"/>
    <mergeCell ref="A468:S468"/>
    <mergeCell ref="T467:V467"/>
    <mergeCell ref="T466:V466"/>
    <mergeCell ref="T465:V465"/>
    <mergeCell ref="A465:L465"/>
    <mergeCell ref="M465:N465"/>
    <mergeCell ref="O465:P465"/>
    <mergeCell ref="A475:S475"/>
    <mergeCell ref="A477:V477"/>
    <mergeCell ref="A478:I478"/>
    <mergeCell ref="J478:K478"/>
    <mergeCell ref="L478:M478"/>
    <mergeCell ref="N478:P478"/>
    <mergeCell ref="Q478:S478"/>
    <mergeCell ref="A473:J473"/>
    <mergeCell ref="K473:L473"/>
    <mergeCell ref="O473:Q473"/>
    <mergeCell ref="R473:S473"/>
    <mergeCell ref="A474:J474"/>
    <mergeCell ref="K474:L474"/>
    <mergeCell ref="O474:Q474"/>
    <mergeCell ref="R474:S474"/>
    <mergeCell ref="T475:V475"/>
    <mergeCell ref="M473:N473"/>
    <mergeCell ref="T473:V473"/>
    <mergeCell ref="M474:N474"/>
    <mergeCell ref="T474:V474"/>
    <mergeCell ref="A559:D559"/>
    <mergeCell ref="E559:V559"/>
    <mergeCell ref="A554:V554"/>
    <mergeCell ref="A555:D555"/>
    <mergeCell ref="J555:O555"/>
    <mergeCell ref="P555:V555"/>
    <mergeCell ref="A556:D556"/>
    <mergeCell ref="E556:V556"/>
    <mergeCell ref="T484:V484"/>
    <mergeCell ref="T483:V483"/>
    <mergeCell ref="A483:S483"/>
    <mergeCell ref="R568:S568"/>
    <mergeCell ref="T568:V568"/>
    <mergeCell ref="A569:G569"/>
    <mergeCell ref="H569:J569"/>
    <mergeCell ref="K569:N569"/>
    <mergeCell ref="O569:Q569"/>
    <mergeCell ref="R569:S569"/>
    <mergeCell ref="T569:V569"/>
    <mergeCell ref="O566:Q566"/>
    <mergeCell ref="R566:S566"/>
    <mergeCell ref="T566:V566"/>
    <mergeCell ref="A567:G567"/>
    <mergeCell ref="H567:J567"/>
    <mergeCell ref="K567:N567"/>
    <mergeCell ref="O567:Q567"/>
    <mergeCell ref="R567:S567"/>
    <mergeCell ref="T567:V567"/>
    <mergeCell ref="A568:G568"/>
    <mergeCell ref="H568:J568"/>
    <mergeCell ref="K568:N568"/>
    <mergeCell ref="O568:Q568"/>
    <mergeCell ref="A574:L574"/>
    <mergeCell ref="M574:N574"/>
    <mergeCell ref="O574:P574"/>
    <mergeCell ref="Q574:S574"/>
    <mergeCell ref="T574:V574"/>
    <mergeCell ref="A575:L575"/>
    <mergeCell ref="M575:N575"/>
    <mergeCell ref="O575:P575"/>
    <mergeCell ref="Q575:S575"/>
    <mergeCell ref="T575:V575"/>
    <mergeCell ref="A570:S570"/>
    <mergeCell ref="T570:V570"/>
    <mergeCell ref="A572:V572"/>
    <mergeCell ref="A573:L573"/>
    <mergeCell ref="M573:N573"/>
    <mergeCell ref="O573:P573"/>
    <mergeCell ref="Q573:S573"/>
    <mergeCell ref="T573:V573"/>
    <mergeCell ref="O582:Q582"/>
    <mergeCell ref="R582:S582"/>
    <mergeCell ref="T582:V582"/>
    <mergeCell ref="Q576:S576"/>
    <mergeCell ref="A577:S577"/>
    <mergeCell ref="A579:V579"/>
    <mergeCell ref="A580:J580"/>
    <mergeCell ref="K580:L580"/>
    <mergeCell ref="M580:N580"/>
    <mergeCell ref="O580:Q580"/>
    <mergeCell ref="R580:S580"/>
    <mergeCell ref="T577:V577"/>
    <mergeCell ref="T576:V576"/>
    <mergeCell ref="A576:L576"/>
    <mergeCell ref="M576:N576"/>
    <mergeCell ref="O576:P576"/>
    <mergeCell ref="T590:V590"/>
    <mergeCell ref="Q588:S588"/>
    <mergeCell ref="T588:V588"/>
    <mergeCell ref="T589:V589"/>
    <mergeCell ref="A589:I589"/>
    <mergeCell ref="J589:K589"/>
    <mergeCell ref="L589:M589"/>
    <mergeCell ref="Q587:S587"/>
    <mergeCell ref="T587:V587"/>
    <mergeCell ref="T584:V584"/>
    <mergeCell ref="T580:V580"/>
    <mergeCell ref="M583:N583"/>
    <mergeCell ref="T583:V583"/>
    <mergeCell ref="A581:J581"/>
    <mergeCell ref="K581:L581"/>
    <mergeCell ref="A583:J583"/>
    <mergeCell ref="A592:S592"/>
    <mergeCell ref="A594:S594"/>
    <mergeCell ref="A595:S595"/>
    <mergeCell ref="N589:P589"/>
    <mergeCell ref="Q589:S589"/>
    <mergeCell ref="A590:I590"/>
    <mergeCell ref="J590:K590"/>
    <mergeCell ref="L590:M590"/>
    <mergeCell ref="N590:P590"/>
    <mergeCell ref="Q590:S590"/>
    <mergeCell ref="A587:I587"/>
    <mergeCell ref="J587:K587"/>
    <mergeCell ref="L587:M587"/>
    <mergeCell ref="N587:P587"/>
    <mergeCell ref="A588:I588"/>
    <mergeCell ref="J588:K588"/>
    <mergeCell ref="L588:M588"/>
    <mergeCell ref="N588:P588"/>
    <mergeCell ref="A597:V597"/>
    <mergeCell ref="T595:V595"/>
    <mergeCell ref="T594:V594"/>
    <mergeCell ref="T593:V593"/>
    <mergeCell ref="T592:V592"/>
    <mergeCell ref="A534:I534"/>
    <mergeCell ref="J534:K534"/>
    <mergeCell ref="R625:S625"/>
    <mergeCell ref="T625:V625"/>
    <mergeCell ref="A626:S626"/>
    <mergeCell ref="T626:V626"/>
    <mergeCell ref="A628:V628"/>
    <mergeCell ref="A629:L629"/>
    <mergeCell ref="M629:N629"/>
    <mergeCell ref="O629:P629"/>
    <mergeCell ref="Q629:S629"/>
    <mergeCell ref="T629:V629"/>
    <mergeCell ref="E609:V609"/>
    <mergeCell ref="A611:D611"/>
    <mergeCell ref="J611:O611"/>
    <mergeCell ref="P611:V611"/>
    <mergeCell ref="O623:Q623"/>
    <mergeCell ref="R623:S623"/>
    <mergeCell ref="T623:V623"/>
    <mergeCell ref="A624:G624"/>
    <mergeCell ref="H624:J624"/>
    <mergeCell ref="K624:N624"/>
    <mergeCell ref="O624:Q624"/>
    <mergeCell ref="R624:S624"/>
    <mergeCell ref="T624:V624"/>
    <mergeCell ref="A591:S591"/>
    <mergeCell ref="T591:V591"/>
    <mergeCell ref="T619:V619"/>
    <mergeCell ref="A621:V621"/>
    <mergeCell ref="A622:G622"/>
    <mergeCell ref="H622:J622"/>
    <mergeCell ref="A632:L632"/>
    <mergeCell ref="M632:N632"/>
    <mergeCell ref="O632:P632"/>
    <mergeCell ref="Q632:S632"/>
    <mergeCell ref="T632:V632"/>
    <mergeCell ref="T633:V633"/>
    <mergeCell ref="M630:N630"/>
    <mergeCell ref="O630:P630"/>
    <mergeCell ref="Q630:S630"/>
    <mergeCell ref="A631:L631"/>
    <mergeCell ref="M631:N631"/>
    <mergeCell ref="O631:P631"/>
    <mergeCell ref="Q631:S631"/>
    <mergeCell ref="T642:V642"/>
    <mergeCell ref="A644:V644"/>
    <mergeCell ref="A648:I648"/>
    <mergeCell ref="A652:S652"/>
    <mergeCell ref="T652:V652"/>
    <mergeCell ref="A653:S653"/>
    <mergeCell ref="T653:V653"/>
    <mergeCell ref="T630:V630"/>
    <mergeCell ref="T631:V631"/>
    <mergeCell ref="A630:L630"/>
    <mergeCell ref="K639:L639"/>
    <mergeCell ref="M639:N639"/>
    <mergeCell ref="O639:Q639"/>
    <mergeCell ref="R639:S639"/>
    <mergeCell ref="A633:L633"/>
    <mergeCell ref="M633:N633"/>
    <mergeCell ref="O633:P633"/>
    <mergeCell ref="Q633:S633"/>
    <mergeCell ref="T634:V634"/>
    <mergeCell ref="L646:M646"/>
    <mergeCell ref="Q645:S645"/>
    <mergeCell ref="T645:V645"/>
    <mergeCell ref="A645:I645"/>
    <mergeCell ref="J645:K645"/>
    <mergeCell ref="L645:M645"/>
    <mergeCell ref="N645:P645"/>
    <mergeCell ref="T639:V639"/>
    <mergeCell ref="T640:V640"/>
    <mergeCell ref="M638:N638"/>
    <mergeCell ref="O638:Q638"/>
    <mergeCell ref="R638:S638"/>
    <mergeCell ref="A639:J639"/>
    <mergeCell ref="K680:N680"/>
    <mergeCell ref="O680:Q680"/>
    <mergeCell ref="O681:Q681"/>
    <mergeCell ref="K679:N679"/>
    <mergeCell ref="O679:Q679"/>
    <mergeCell ref="R679:S679"/>
    <mergeCell ref="A672:D672"/>
    <mergeCell ref="T638:V638"/>
    <mergeCell ref="A638:J638"/>
    <mergeCell ref="K638:L638"/>
    <mergeCell ref="A671:D671"/>
    <mergeCell ref="E671:V671"/>
    <mergeCell ref="E664:V664"/>
    <mergeCell ref="E665:V665"/>
    <mergeCell ref="E666:V666"/>
    <mergeCell ref="A667:V667"/>
    <mergeCell ref="A668:D668"/>
    <mergeCell ref="J668:O668"/>
    <mergeCell ref="P668:V668"/>
    <mergeCell ref="N646:P646"/>
    <mergeCell ref="T648:V648"/>
    <mergeCell ref="T649:V649"/>
    <mergeCell ref="A650:S650"/>
    <mergeCell ref="A662:D666"/>
    <mergeCell ref="E662:S663"/>
    <mergeCell ref="T662:V663"/>
    <mergeCell ref="E659:M659"/>
    <mergeCell ref="A640:J640"/>
    <mergeCell ref="K640:L640"/>
    <mergeCell ref="M640:N640"/>
    <mergeCell ref="O640:Q640"/>
    <mergeCell ref="A642:S642"/>
    <mergeCell ref="A729:V729"/>
    <mergeCell ref="A730:B730"/>
    <mergeCell ref="C730:Q730"/>
    <mergeCell ref="A707:S707"/>
    <mergeCell ref="T707:V707"/>
    <mergeCell ref="T708:V708"/>
    <mergeCell ref="A702:I702"/>
    <mergeCell ref="J702:K702"/>
    <mergeCell ref="L702:M702"/>
    <mergeCell ref="N702:P702"/>
    <mergeCell ref="A703:I703"/>
    <mergeCell ref="E672:V672"/>
    <mergeCell ref="A674:V674"/>
    <mergeCell ref="A675:B675"/>
    <mergeCell ref="C675:Q675"/>
    <mergeCell ref="R675:S675"/>
    <mergeCell ref="T675:V675"/>
    <mergeCell ref="A683:S683"/>
    <mergeCell ref="T683:V683"/>
    <mergeCell ref="A685:V685"/>
    <mergeCell ref="A686:L686"/>
    <mergeCell ref="M686:N686"/>
    <mergeCell ref="O686:P686"/>
    <mergeCell ref="Q686:S686"/>
    <mergeCell ref="T686:V686"/>
    <mergeCell ref="R681:S681"/>
    <mergeCell ref="T681:V681"/>
    <mergeCell ref="A682:G682"/>
    <mergeCell ref="H682:J682"/>
    <mergeCell ref="K682:N682"/>
    <mergeCell ref="O682:Q682"/>
    <mergeCell ref="R682:S682"/>
    <mergeCell ref="A724:D724"/>
    <mergeCell ref="E724:V724"/>
    <mergeCell ref="A725:D725"/>
    <mergeCell ref="E725:V725"/>
    <mergeCell ref="A726:D726"/>
    <mergeCell ref="E726:V726"/>
    <mergeCell ref="E720:V720"/>
    <mergeCell ref="E721:V721"/>
    <mergeCell ref="A722:V722"/>
    <mergeCell ref="A723:D723"/>
    <mergeCell ref="R697:S697"/>
    <mergeCell ref="A706:S706"/>
    <mergeCell ref="A709:S709"/>
    <mergeCell ref="T709:V709"/>
    <mergeCell ref="A710:S710"/>
    <mergeCell ref="A727:D727"/>
    <mergeCell ref="E727:V727"/>
    <mergeCell ref="J703:K703"/>
    <mergeCell ref="L703:M703"/>
    <mergeCell ref="N703:P703"/>
    <mergeCell ref="J723:O723"/>
    <mergeCell ref="P723:V723"/>
    <mergeCell ref="A717:D721"/>
    <mergeCell ref="E717:S718"/>
    <mergeCell ref="T717:V718"/>
    <mergeCell ref="E719:V719"/>
    <mergeCell ref="E714:M714"/>
    <mergeCell ref="T710:V710"/>
    <mergeCell ref="T706:V706"/>
    <mergeCell ref="Q703:S703"/>
    <mergeCell ref="T703:V703"/>
    <mergeCell ref="T704:V704"/>
    <mergeCell ref="A735:G735"/>
    <mergeCell ref="H735:J735"/>
    <mergeCell ref="K735:N735"/>
    <mergeCell ref="O735:Q735"/>
    <mergeCell ref="R735:S735"/>
    <mergeCell ref="T735:V735"/>
    <mergeCell ref="A731:B731"/>
    <mergeCell ref="C731:Q731"/>
    <mergeCell ref="R731:S731"/>
    <mergeCell ref="T731:V731"/>
    <mergeCell ref="A733:V733"/>
    <mergeCell ref="A734:G734"/>
    <mergeCell ref="H734:J734"/>
    <mergeCell ref="K734:N734"/>
    <mergeCell ref="O734:Q734"/>
    <mergeCell ref="R734:S734"/>
    <mergeCell ref="R730:S730"/>
    <mergeCell ref="T730:V730"/>
    <mergeCell ref="T734:V734"/>
    <mergeCell ref="T741:V741"/>
    <mergeCell ref="A742:L742"/>
    <mergeCell ref="M742:N742"/>
    <mergeCell ref="O742:P742"/>
    <mergeCell ref="Q742:S742"/>
    <mergeCell ref="T742:V742"/>
    <mergeCell ref="A737:G737"/>
    <mergeCell ref="H737:J737"/>
    <mergeCell ref="K737:N737"/>
    <mergeCell ref="O737:Q737"/>
    <mergeCell ref="R737:S737"/>
    <mergeCell ref="T737:V737"/>
    <mergeCell ref="A736:G736"/>
    <mergeCell ref="H736:J736"/>
    <mergeCell ref="K736:N736"/>
    <mergeCell ref="O736:Q736"/>
    <mergeCell ref="R736:S736"/>
    <mergeCell ref="T736:V736"/>
    <mergeCell ref="A741:L741"/>
    <mergeCell ref="M741:N741"/>
    <mergeCell ref="O741:P741"/>
    <mergeCell ref="Q741:S741"/>
    <mergeCell ref="A738:S738"/>
    <mergeCell ref="T738:V738"/>
    <mergeCell ref="A740:V740"/>
    <mergeCell ref="T745:V745"/>
    <mergeCell ref="A747:V747"/>
    <mergeCell ref="A748:J748"/>
    <mergeCell ref="K748:L748"/>
    <mergeCell ref="M748:N748"/>
    <mergeCell ref="O748:Q748"/>
    <mergeCell ref="R748:S748"/>
    <mergeCell ref="T748:V748"/>
    <mergeCell ref="A743:L743"/>
    <mergeCell ref="M743:N743"/>
    <mergeCell ref="O743:P743"/>
    <mergeCell ref="Q743:S743"/>
    <mergeCell ref="T743:V743"/>
    <mergeCell ref="A744:L744"/>
    <mergeCell ref="M744:N744"/>
    <mergeCell ref="O744:P744"/>
    <mergeCell ref="Q744:S744"/>
    <mergeCell ref="T744:V744"/>
    <mergeCell ref="A745:S745"/>
    <mergeCell ref="Q756:S756"/>
    <mergeCell ref="O749:Q749"/>
    <mergeCell ref="R749:S749"/>
    <mergeCell ref="T749:V749"/>
    <mergeCell ref="A750:J750"/>
    <mergeCell ref="K750:L750"/>
    <mergeCell ref="M750:N750"/>
    <mergeCell ref="O750:Q750"/>
    <mergeCell ref="R750:S750"/>
    <mergeCell ref="T750:V750"/>
    <mergeCell ref="A749:J749"/>
    <mergeCell ref="K749:L749"/>
    <mergeCell ref="M749:N749"/>
    <mergeCell ref="E781:V781"/>
    <mergeCell ref="A782:D782"/>
    <mergeCell ref="E782:V782"/>
    <mergeCell ref="T761:V761"/>
    <mergeCell ref="T756:V756"/>
    <mergeCell ref="T759:V759"/>
    <mergeCell ref="A757:I757"/>
    <mergeCell ref="J757:K757"/>
    <mergeCell ref="T755:V755"/>
    <mergeCell ref="A755:I755"/>
    <mergeCell ref="J755:K755"/>
    <mergeCell ref="L755:M755"/>
    <mergeCell ref="N755:P755"/>
    <mergeCell ref="A754:V754"/>
    <mergeCell ref="T752:V752"/>
    <mergeCell ref="A752:S752"/>
    <mergeCell ref="O751:Q751"/>
    <mergeCell ref="A759:S759"/>
    <mergeCell ref="A760:S760"/>
    <mergeCell ref="A762:S762"/>
    <mergeCell ref="A763:S763"/>
    <mergeCell ref="A765:V765"/>
    <mergeCell ref="E769:M769"/>
    <mergeCell ref="A780:D780"/>
    <mergeCell ref="E780:V780"/>
    <mergeCell ref="A781:D781"/>
    <mergeCell ref="A772:D776"/>
    <mergeCell ref="E772:S773"/>
    <mergeCell ref="T772:V773"/>
    <mergeCell ref="E774:V774"/>
    <mergeCell ref="E775:V775"/>
    <mergeCell ref="T762:V762"/>
    <mergeCell ref="T763:V763"/>
    <mergeCell ref="T760:V760"/>
    <mergeCell ref="A786:B786"/>
    <mergeCell ref="C786:Q786"/>
    <mergeCell ref="R786:S786"/>
    <mergeCell ref="T786:V786"/>
    <mergeCell ref="A788:V788"/>
    <mergeCell ref="A789:G789"/>
    <mergeCell ref="H789:J789"/>
    <mergeCell ref="K789:N789"/>
    <mergeCell ref="O789:Q789"/>
    <mergeCell ref="R789:S789"/>
    <mergeCell ref="A784:V784"/>
    <mergeCell ref="A785:B785"/>
    <mergeCell ref="C785:Q785"/>
    <mergeCell ref="R785:S785"/>
    <mergeCell ref="T785:V785"/>
    <mergeCell ref="E776:V776"/>
    <mergeCell ref="A777:V777"/>
    <mergeCell ref="A778:D778"/>
    <mergeCell ref="J778:O778"/>
    <mergeCell ref="P778:V778"/>
    <mergeCell ref="A779:D779"/>
    <mergeCell ref="E779:V779"/>
    <mergeCell ref="A792:G792"/>
    <mergeCell ref="H792:J792"/>
    <mergeCell ref="K792:N792"/>
    <mergeCell ref="O792:Q792"/>
    <mergeCell ref="R792:S792"/>
    <mergeCell ref="T792:V792"/>
    <mergeCell ref="A797:L797"/>
    <mergeCell ref="M797:N797"/>
    <mergeCell ref="O797:P797"/>
    <mergeCell ref="Q797:S797"/>
    <mergeCell ref="A791:G791"/>
    <mergeCell ref="H791:J791"/>
    <mergeCell ref="K791:N791"/>
    <mergeCell ref="O791:Q791"/>
    <mergeCell ref="R791:S791"/>
    <mergeCell ref="T791:V791"/>
    <mergeCell ref="T789:V789"/>
    <mergeCell ref="A790:G790"/>
    <mergeCell ref="H790:J790"/>
    <mergeCell ref="K790:N790"/>
    <mergeCell ref="O790:Q790"/>
    <mergeCell ref="R790:S790"/>
    <mergeCell ref="T790:V790"/>
    <mergeCell ref="A799:L799"/>
    <mergeCell ref="M799:N799"/>
    <mergeCell ref="O799:P799"/>
    <mergeCell ref="Q799:S799"/>
    <mergeCell ref="T799:V799"/>
    <mergeCell ref="A802:S802"/>
    <mergeCell ref="T802:V802"/>
    <mergeCell ref="A806:J806"/>
    <mergeCell ref="A804:V804"/>
    <mergeCell ref="T797:V797"/>
    <mergeCell ref="A798:L798"/>
    <mergeCell ref="M798:N798"/>
    <mergeCell ref="O798:P798"/>
    <mergeCell ref="Q798:S798"/>
    <mergeCell ref="T798:V798"/>
    <mergeCell ref="A793:S793"/>
    <mergeCell ref="T793:V793"/>
    <mergeCell ref="A795:V795"/>
    <mergeCell ref="A796:L796"/>
    <mergeCell ref="M796:N796"/>
    <mergeCell ref="O796:P796"/>
    <mergeCell ref="Q796:S796"/>
    <mergeCell ref="T796:V796"/>
    <mergeCell ref="E832:V832"/>
    <mergeCell ref="E833:V833"/>
    <mergeCell ref="K806:L806"/>
    <mergeCell ref="M806:N806"/>
    <mergeCell ref="O806:Q806"/>
    <mergeCell ref="R806:S806"/>
    <mergeCell ref="T806:V806"/>
    <mergeCell ref="A807:J807"/>
    <mergeCell ref="K807:L807"/>
    <mergeCell ref="M807:N807"/>
    <mergeCell ref="O807:Q807"/>
    <mergeCell ref="A805:J805"/>
    <mergeCell ref="K805:L805"/>
    <mergeCell ref="M805:N805"/>
    <mergeCell ref="O805:Q805"/>
    <mergeCell ref="R805:S805"/>
    <mergeCell ref="T805:V805"/>
    <mergeCell ref="A812:I812"/>
    <mergeCell ref="J812:K812"/>
    <mergeCell ref="L812:M812"/>
    <mergeCell ref="N812:P812"/>
    <mergeCell ref="A811:V811"/>
    <mergeCell ref="R807:S807"/>
    <mergeCell ref="T807:V807"/>
    <mergeCell ref="R808:S808"/>
    <mergeCell ref="T808:V808"/>
    <mergeCell ref="T809:V809"/>
    <mergeCell ref="Q814:S814"/>
    <mergeCell ref="A815:I815"/>
    <mergeCell ref="J815:K815"/>
    <mergeCell ref="L815:M815"/>
    <mergeCell ref="N815:P815"/>
    <mergeCell ref="T816:V816"/>
    <mergeCell ref="A816:S816"/>
    <mergeCell ref="T815:V815"/>
    <mergeCell ref="T814:V814"/>
    <mergeCell ref="A814:I814"/>
    <mergeCell ref="J814:K814"/>
    <mergeCell ref="L814:M814"/>
    <mergeCell ref="N814:P814"/>
    <mergeCell ref="T813:V813"/>
    <mergeCell ref="T812:V812"/>
    <mergeCell ref="H846:J846"/>
    <mergeCell ref="K846:N846"/>
    <mergeCell ref="O846:Q846"/>
    <mergeCell ref="R846:S846"/>
    <mergeCell ref="A850:S850"/>
    <mergeCell ref="T850:V850"/>
    <mergeCell ref="A852:V852"/>
    <mergeCell ref="A835:D835"/>
    <mergeCell ref="J835:O835"/>
    <mergeCell ref="P835:V835"/>
    <mergeCell ref="A836:D836"/>
    <mergeCell ref="E836:V836"/>
    <mergeCell ref="A837:D837"/>
    <mergeCell ref="E837:V837"/>
    <mergeCell ref="T819:V819"/>
    <mergeCell ref="A820:S820"/>
    <mergeCell ref="A822:V822"/>
    <mergeCell ref="E826:M826"/>
    <mergeCell ref="A829:D833"/>
    <mergeCell ref="E829:S830"/>
    <mergeCell ref="T829:V830"/>
    <mergeCell ref="E831:V831"/>
    <mergeCell ref="A853:L853"/>
    <mergeCell ref="M853:N853"/>
    <mergeCell ref="O853:P853"/>
    <mergeCell ref="Q853:S853"/>
    <mergeCell ref="T853:V853"/>
    <mergeCell ref="A849:G849"/>
    <mergeCell ref="H849:J849"/>
    <mergeCell ref="K849:N849"/>
    <mergeCell ref="O849:Q849"/>
    <mergeCell ref="R849:S849"/>
    <mergeCell ref="T849:V849"/>
    <mergeCell ref="A848:G848"/>
    <mergeCell ref="H848:J848"/>
    <mergeCell ref="K848:N848"/>
    <mergeCell ref="O848:Q848"/>
    <mergeCell ref="R848:S848"/>
    <mergeCell ref="T848:V848"/>
    <mergeCell ref="A859:L859"/>
    <mergeCell ref="M859:N859"/>
    <mergeCell ref="O859:P859"/>
    <mergeCell ref="Q859:S859"/>
    <mergeCell ref="T859:V859"/>
    <mergeCell ref="A860:S860"/>
    <mergeCell ref="T860:V860"/>
    <mergeCell ref="A854:L854"/>
    <mergeCell ref="M854:N854"/>
    <mergeCell ref="O854:P854"/>
    <mergeCell ref="Q854:S854"/>
    <mergeCell ref="T854:V854"/>
    <mergeCell ref="A858:L858"/>
    <mergeCell ref="M858:N858"/>
    <mergeCell ref="O858:P858"/>
    <mergeCell ref="Q858:S858"/>
    <mergeCell ref="T858:V858"/>
    <mergeCell ref="M856:N856"/>
    <mergeCell ref="O856:P856"/>
    <mergeCell ref="Q856:S856"/>
    <mergeCell ref="T856:V856"/>
    <mergeCell ref="A857:L857"/>
    <mergeCell ref="M857:N857"/>
    <mergeCell ref="O857:P857"/>
    <mergeCell ref="Q857:S857"/>
    <mergeCell ref="T857:V857"/>
    <mergeCell ref="A855:L855"/>
    <mergeCell ref="M855:N855"/>
    <mergeCell ref="O855:P855"/>
    <mergeCell ref="Q855:S855"/>
    <mergeCell ref="T855:V855"/>
    <mergeCell ref="O863:Q863"/>
    <mergeCell ref="R863:S863"/>
    <mergeCell ref="T863:V863"/>
    <mergeCell ref="A864:J864"/>
    <mergeCell ref="K864:L864"/>
    <mergeCell ref="M864:N864"/>
    <mergeCell ref="O864:Q864"/>
    <mergeCell ref="R864:S864"/>
    <mergeCell ref="T864:V864"/>
    <mergeCell ref="A880:V880"/>
    <mergeCell ref="E884:M884"/>
    <mergeCell ref="A887:D891"/>
    <mergeCell ref="E887:S888"/>
    <mergeCell ref="T887:V888"/>
    <mergeCell ref="E889:V889"/>
    <mergeCell ref="E890:V890"/>
    <mergeCell ref="E891:V891"/>
    <mergeCell ref="N872:P872"/>
    <mergeCell ref="Q872:S872"/>
    <mergeCell ref="T872:V872"/>
    <mergeCell ref="A873:I873"/>
    <mergeCell ref="J873:K873"/>
    <mergeCell ref="L873:M873"/>
    <mergeCell ref="N873:P873"/>
    <mergeCell ref="Q873:S873"/>
    <mergeCell ref="A871:I871"/>
    <mergeCell ref="J871:K871"/>
    <mergeCell ref="L871:M871"/>
    <mergeCell ref="N871:P871"/>
    <mergeCell ref="Q871:S871"/>
    <mergeCell ref="T871:V871"/>
    <mergeCell ref="T870:V870"/>
    <mergeCell ref="J893:O893"/>
    <mergeCell ref="P893:V893"/>
    <mergeCell ref="A894:D894"/>
    <mergeCell ref="E894:V894"/>
    <mergeCell ref="A895:D895"/>
    <mergeCell ref="E895:V895"/>
    <mergeCell ref="A893:D893"/>
    <mergeCell ref="T904:V904"/>
    <mergeCell ref="T900:V900"/>
    <mergeCell ref="T901:V901"/>
    <mergeCell ref="A901:B901"/>
    <mergeCell ref="C901:Q901"/>
    <mergeCell ref="R901:S901"/>
    <mergeCell ref="K905:N905"/>
    <mergeCell ref="O905:Q905"/>
    <mergeCell ref="R905:S905"/>
    <mergeCell ref="T905:V905"/>
    <mergeCell ref="A912:L912"/>
    <mergeCell ref="M912:N912"/>
    <mergeCell ref="O912:P912"/>
    <mergeCell ref="Q912:S912"/>
    <mergeCell ref="T912:V912"/>
    <mergeCell ref="A913:L913"/>
    <mergeCell ref="M913:N913"/>
    <mergeCell ref="O913:P913"/>
    <mergeCell ref="Q913:S913"/>
    <mergeCell ref="T913:V913"/>
    <mergeCell ref="A908:S908"/>
    <mergeCell ref="T908:V908"/>
    <mergeCell ref="A910:V910"/>
    <mergeCell ref="A911:L911"/>
    <mergeCell ref="M911:N911"/>
    <mergeCell ref="O911:P911"/>
    <mergeCell ref="Q911:S911"/>
    <mergeCell ref="T911:V911"/>
    <mergeCell ref="A907:G907"/>
    <mergeCell ref="H907:J907"/>
    <mergeCell ref="K907:N907"/>
    <mergeCell ref="O907:Q907"/>
    <mergeCell ref="R907:S907"/>
    <mergeCell ref="T907:V907"/>
    <mergeCell ref="A906:G906"/>
    <mergeCell ref="H906:J906"/>
    <mergeCell ref="K906:N906"/>
    <mergeCell ref="O906:Q906"/>
    <mergeCell ref="R921:S921"/>
    <mergeCell ref="T921:V921"/>
    <mergeCell ref="A922:J922"/>
    <mergeCell ref="K922:L922"/>
    <mergeCell ref="M922:N922"/>
    <mergeCell ref="O922:Q922"/>
    <mergeCell ref="R922:S922"/>
    <mergeCell ref="T922:V922"/>
    <mergeCell ref="A919:V919"/>
    <mergeCell ref="A920:J920"/>
    <mergeCell ref="K920:L920"/>
    <mergeCell ref="M920:N920"/>
    <mergeCell ref="O920:Q920"/>
    <mergeCell ref="R920:S920"/>
    <mergeCell ref="T920:V920"/>
    <mergeCell ref="A914:L914"/>
    <mergeCell ref="M914:N914"/>
    <mergeCell ref="O914:P914"/>
    <mergeCell ref="Q914:S914"/>
    <mergeCell ref="T914:V914"/>
    <mergeCell ref="A917:S917"/>
    <mergeCell ref="T917:V917"/>
    <mergeCell ref="A921:J921"/>
    <mergeCell ref="K921:L921"/>
    <mergeCell ref="M921:N921"/>
    <mergeCell ref="O921:Q921"/>
    <mergeCell ref="A928:I928"/>
    <mergeCell ref="J928:K928"/>
    <mergeCell ref="L928:M928"/>
    <mergeCell ref="N928:P928"/>
    <mergeCell ref="Q928:S928"/>
    <mergeCell ref="A929:I929"/>
    <mergeCell ref="J929:K929"/>
    <mergeCell ref="L929:M929"/>
    <mergeCell ref="N929:P929"/>
    <mergeCell ref="Q929:S929"/>
    <mergeCell ref="R923:S923"/>
    <mergeCell ref="T923:V923"/>
    <mergeCell ref="A924:S924"/>
    <mergeCell ref="T924:V924"/>
    <mergeCell ref="A926:V926"/>
    <mergeCell ref="A927:I927"/>
    <mergeCell ref="J927:K927"/>
    <mergeCell ref="L927:M927"/>
    <mergeCell ref="N927:P927"/>
    <mergeCell ref="Q927:S927"/>
    <mergeCell ref="T928:V928"/>
    <mergeCell ref="T929:V929"/>
    <mergeCell ref="T927:V927"/>
    <mergeCell ref="A923:J923"/>
    <mergeCell ref="K923:L923"/>
    <mergeCell ref="M923:N923"/>
    <mergeCell ref="O923:Q923"/>
    <mergeCell ref="A930:I930"/>
    <mergeCell ref="J930:K930"/>
    <mergeCell ref="L930:M930"/>
    <mergeCell ref="N930:P930"/>
    <mergeCell ref="Q930:S930"/>
    <mergeCell ref="T930:V930"/>
    <mergeCell ref="A950:D950"/>
    <mergeCell ref="J950:O950"/>
    <mergeCell ref="P950:V950"/>
    <mergeCell ref="A949:V949"/>
    <mergeCell ref="A937:V937"/>
    <mergeCell ref="T935:V935"/>
    <mergeCell ref="A935:S935"/>
    <mergeCell ref="T934:V934"/>
    <mergeCell ref="A934:S934"/>
    <mergeCell ref="T933:V933"/>
    <mergeCell ref="T932:V932"/>
    <mergeCell ref="A931:S931"/>
    <mergeCell ref="T931:V931"/>
    <mergeCell ref="A932:S932"/>
    <mergeCell ref="K961:N961"/>
    <mergeCell ref="O961:Q961"/>
    <mergeCell ref="R961:S961"/>
    <mergeCell ref="A962:G962"/>
    <mergeCell ref="H962:J962"/>
    <mergeCell ref="K962:N962"/>
    <mergeCell ref="O962:Q962"/>
    <mergeCell ref="R962:S962"/>
    <mergeCell ref="A971:L971"/>
    <mergeCell ref="M971:N971"/>
    <mergeCell ref="O971:P971"/>
    <mergeCell ref="Q971:S971"/>
    <mergeCell ref="E941:M941"/>
    <mergeCell ref="A944:D948"/>
    <mergeCell ref="E944:S945"/>
    <mergeCell ref="T944:V945"/>
    <mergeCell ref="E946:V946"/>
    <mergeCell ref="E947:V947"/>
    <mergeCell ref="E948:V948"/>
    <mergeCell ref="C957:Q957"/>
    <mergeCell ref="R957:S957"/>
    <mergeCell ref="A952:D952"/>
    <mergeCell ref="A951:D951"/>
    <mergeCell ref="E951:V951"/>
    <mergeCell ref="E952:V952"/>
    <mergeCell ref="A953:D953"/>
    <mergeCell ref="E953:V953"/>
    <mergeCell ref="A954:D954"/>
    <mergeCell ref="E954:V954"/>
    <mergeCell ref="A956:V956"/>
    <mergeCell ref="A963:G963"/>
    <mergeCell ref="O963:Q963"/>
    <mergeCell ref="T964:V964"/>
    <mergeCell ref="A965:S965"/>
    <mergeCell ref="T965:V965"/>
    <mergeCell ref="A967:V967"/>
    <mergeCell ref="A968:L968"/>
    <mergeCell ref="M968:N968"/>
    <mergeCell ref="O968:P968"/>
    <mergeCell ref="Q968:S968"/>
    <mergeCell ref="T968:V968"/>
    <mergeCell ref="A983:J983"/>
    <mergeCell ref="K983:L983"/>
    <mergeCell ref="M983:N983"/>
    <mergeCell ref="O983:Q983"/>
    <mergeCell ref="R983:S983"/>
    <mergeCell ref="T983:V983"/>
    <mergeCell ref="A981:V981"/>
    <mergeCell ref="A982:J982"/>
    <mergeCell ref="K982:L982"/>
    <mergeCell ref="M982:N982"/>
    <mergeCell ref="O982:Q982"/>
    <mergeCell ref="R982:S982"/>
    <mergeCell ref="T982:V982"/>
    <mergeCell ref="A979:S979"/>
    <mergeCell ref="T979:V979"/>
    <mergeCell ref="A964:G964"/>
    <mergeCell ref="H964:J964"/>
    <mergeCell ref="K964:N964"/>
    <mergeCell ref="O964:Q964"/>
    <mergeCell ref="R964:S964"/>
    <mergeCell ref="A977:L977"/>
    <mergeCell ref="M977:N977"/>
    <mergeCell ref="O977:P977"/>
    <mergeCell ref="T984:V984"/>
    <mergeCell ref="A985:J985"/>
    <mergeCell ref="K985:L985"/>
    <mergeCell ref="M985:N985"/>
    <mergeCell ref="O985:Q985"/>
    <mergeCell ref="R985:S985"/>
    <mergeCell ref="T985:V985"/>
    <mergeCell ref="A990:I990"/>
    <mergeCell ref="J990:K990"/>
    <mergeCell ref="L990:M990"/>
    <mergeCell ref="N990:P990"/>
    <mergeCell ref="Q990:S990"/>
    <mergeCell ref="T990:V990"/>
    <mergeCell ref="K1023:N1023"/>
    <mergeCell ref="O1023:Q1023"/>
    <mergeCell ref="R1023:S1023"/>
    <mergeCell ref="A1024:G1024"/>
    <mergeCell ref="H1024:J1024"/>
    <mergeCell ref="K1024:N1024"/>
    <mergeCell ref="O1024:Q1024"/>
    <mergeCell ref="R1024:S1024"/>
    <mergeCell ref="E1015:V1015"/>
    <mergeCell ref="A1016:D1016"/>
    <mergeCell ref="E1016:V1016"/>
    <mergeCell ref="A1018:V1018"/>
    <mergeCell ref="A1019:B1019"/>
    <mergeCell ref="C1019:Q1019"/>
    <mergeCell ref="R1019:S1019"/>
    <mergeCell ref="E1006:S1007"/>
    <mergeCell ref="T1006:V1007"/>
    <mergeCell ref="E1008:V1008"/>
    <mergeCell ref="E1009:V1009"/>
    <mergeCell ref="E1010:V1010"/>
    <mergeCell ref="A1011:V1011"/>
    <mergeCell ref="T1023:V1023"/>
    <mergeCell ref="T1024:V1024"/>
    <mergeCell ref="A1022:V1022"/>
    <mergeCell ref="A1023:G1023"/>
    <mergeCell ref="H1023:J1023"/>
    <mergeCell ref="A1029:V1029"/>
    <mergeCell ref="A1030:L1030"/>
    <mergeCell ref="M1030:N1030"/>
    <mergeCell ref="O1030:P1030"/>
    <mergeCell ref="Q1030:S1030"/>
    <mergeCell ref="T1030:V1030"/>
    <mergeCell ref="A1025:G1025"/>
    <mergeCell ref="H1025:J1025"/>
    <mergeCell ref="K1025:N1025"/>
    <mergeCell ref="O1025:Q1025"/>
    <mergeCell ref="R1025:S1025"/>
    <mergeCell ref="A1026:G1026"/>
    <mergeCell ref="H1026:J1026"/>
    <mergeCell ref="K1026:N1026"/>
    <mergeCell ref="O1026:Q1026"/>
    <mergeCell ref="R1026:S1026"/>
    <mergeCell ref="T1026:V1026"/>
    <mergeCell ref="T1025:V1025"/>
    <mergeCell ref="A1027:S1027"/>
    <mergeCell ref="T1027:V1027"/>
    <mergeCell ref="T1020:V1020"/>
    <mergeCell ref="A1020:B1020"/>
    <mergeCell ref="C1020:Q1020"/>
    <mergeCell ref="R1020:S1020"/>
    <mergeCell ref="T1019:V1019"/>
    <mergeCell ref="A1033:L1033"/>
    <mergeCell ref="M1033:N1033"/>
    <mergeCell ref="O1033:P1033"/>
    <mergeCell ref="Q1033:S1033"/>
    <mergeCell ref="T1033:V1033"/>
    <mergeCell ref="A1034:S1034"/>
    <mergeCell ref="T1034:V1034"/>
    <mergeCell ref="A1031:L1031"/>
    <mergeCell ref="M1031:N1031"/>
    <mergeCell ref="O1031:P1031"/>
    <mergeCell ref="Q1031:S1031"/>
    <mergeCell ref="T1031:V1031"/>
    <mergeCell ref="A1032:L1032"/>
    <mergeCell ref="M1032:N1032"/>
    <mergeCell ref="O1032:P1032"/>
    <mergeCell ref="Q1032:S1032"/>
    <mergeCell ref="T1032:V1032"/>
    <mergeCell ref="A1039:J1039"/>
    <mergeCell ref="K1039:L1039"/>
    <mergeCell ref="M1039:N1039"/>
    <mergeCell ref="O1039:Q1039"/>
    <mergeCell ref="R1039:S1039"/>
    <mergeCell ref="T1039:V1039"/>
    <mergeCell ref="A1038:J1038"/>
    <mergeCell ref="K1038:L1038"/>
    <mergeCell ref="M1038:N1038"/>
    <mergeCell ref="O1038:Q1038"/>
    <mergeCell ref="R1038:S1038"/>
    <mergeCell ref="T1038:V1038"/>
    <mergeCell ref="A1036:V1036"/>
    <mergeCell ref="A1037:J1037"/>
    <mergeCell ref="K1037:L1037"/>
    <mergeCell ref="M1037:N1037"/>
    <mergeCell ref="O1037:Q1037"/>
    <mergeCell ref="R1037:S1037"/>
    <mergeCell ref="T1037:V1037"/>
    <mergeCell ref="N1045:P1045"/>
    <mergeCell ref="Q1045:S1045"/>
    <mergeCell ref="T1045:V1045"/>
    <mergeCell ref="A1046:I1046"/>
    <mergeCell ref="J1046:K1046"/>
    <mergeCell ref="L1046:M1046"/>
    <mergeCell ref="N1046:P1046"/>
    <mergeCell ref="Q1046:S1046"/>
    <mergeCell ref="T1046:V1046"/>
    <mergeCell ref="R1040:S1040"/>
    <mergeCell ref="T1040:V1040"/>
    <mergeCell ref="A1041:S1041"/>
    <mergeCell ref="T1041:V1041"/>
    <mergeCell ref="A1043:V1043"/>
    <mergeCell ref="A1044:I1044"/>
    <mergeCell ref="J1044:K1044"/>
    <mergeCell ref="L1044:M1044"/>
    <mergeCell ref="N1044:P1044"/>
    <mergeCell ref="Q1044:S1044"/>
    <mergeCell ref="T1044:V1044"/>
    <mergeCell ref="A1045:I1045"/>
    <mergeCell ref="J1045:K1045"/>
    <mergeCell ref="L1045:M1045"/>
    <mergeCell ref="A1040:J1040"/>
    <mergeCell ref="K1040:L1040"/>
    <mergeCell ref="M1040:N1040"/>
    <mergeCell ref="O1040:Q1040"/>
    <mergeCell ref="A1049:S1049"/>
    <mergeCell ref="T1050:V1050"/>
    <mergeCell ref="A1051:S1051"/>
    <mergeCell ref="T1051:V1051"/>
    <mergeCell ref="A1052:S1052"/>
    <mergeCell ref="A1054:V1054"/>
    <mergeCell ref="J1047:K1047"/>
    <mergeCell ref="L1047:M1047"/>
    <mergeCell ref="N1047:P1047"/>
    <mergeCell ref="Q1047:S1047"/>
    <mergeCell ref="T1047:V1047"/>
    <mergeCell ref="A1048:S1048"/>
    <mergeCell ref="E1058:M1058"/>
    <mergeCell ref="T1052:V1052"/>
    <mergeCell ref="T1048:V1048"/>
    <mergeCell ref="T1049:V1049"/>
    <mergeCell ref="A1047:I1047"/>
    <mergeCell ref="A1081:G1081"/>
    <mergeCell ref="H1081:J1081"/>
    <mergeCell ref="K1081:N1081"/>
    <mergeCell ref="O1081:Q1081"/>
    <mergeCell ref="R1081:S1081"/>
    <mergeCell ref="A1078:V1078"/>
    <mergeCell ref="A1079:G1079"/>
    <mergeCell ref="H1079:J1079"/>
    <mergeCell ref="K1079:N1079"/>
    <mergeCell ref="O1079:Q1079"/>
    <mergeCell ref="R1079:S1079"/>
    <mergeCell ref="T1086:V1086"/>
    <mergeCell ref="T1082:V1082"/>
    <mergeCell ref="A1083:S1083"/>
    <mergeCell ref="T1083:V1083"/>
    <mergeCell ref="A1082:G1082"/>
    <mergeCell ref="H1082:J1082"/>
    <mergeCell ref="K1082:N1082"/>
    <mergeCell ref="T1081:V1081"/>
    <mergeCell ref="T1080:V1080"/>
    <mergeCell ref="A1080:G1080"/>
    <mergeCell ref="H1080:J1080"/>
    <mergeCell ref="K1080:N1080"/>
    <mergeCell ref="O1080:Q1080"/>
    <mergeCell ref="A1092:L1092"/>
    <mergeCell ref="M1092:N1092"/>
    <mergeCell ref="O1092:P1092"/>
    <mergeCell ref="Q1092:S1092"/>
    <mergeCell ref="T1092:V1092"/>
    <mergeCell ref="A1093:S1093"/>
    <mergeCell ref="T1093:V1093"/>
    <mergeCell ref="A1087:L1087"/>
    <mergeCell ref="M1087:N1087"/>
    <mergeCell ref="O1087:P1087"/>
    <mergeCell ref="Q1087:S1087"/>
    <mergeCell ref="T1087:V1087"/>
    <mergeCell ref="A1091:L1091"/>
    <mergeCell ref="M1091:N1091"/>
    <mergeCell ref="O1091:P1091"/>
    <mergeCell ref="Q1091:S1091"/>
    <mergeCell ref="T1091:V1091"/>
    <mergeCell ref="A1089:L1089"/>
    <mergeCell ref="M1089:N1089"/>
    <mergeCell ref="O1089:P1089"/>
    <mergeCell ref="Q1089:S1089"/>
    <mergeCell ref="T1089:V1089"/>
    <mergeCell ref="A1090:L1090"/>
    <mergeCell ref="M1090:N1090"/>
    <mergeCell ref="O1090:P1090"/>
    <mergeCell ref="Q1090:S1090"/>
    <mergeCell ref="T1090:V1090"/>
    <mergeCell ref="A1088:L1088"/>
    <mergeCell ref="M1088:N1088"/>
    <mergeCell ref="O1088:P1088"/>
    <mergeCell ref="Q1088:S1088"/>
    <mergeCell ref="T1088:V1088"/>
    <mergeCell ref="A1098:J1098"/>
    <mergeCell ref="K1098:L1098"/>
    <mergeCell ref="M1098:N1098"/>
    <mergeCell ref="O1098:Q1098"/>
    <mergeCell ref="R1098:S1098"/>
    <mergeCell ref="T1098:V1098"/>
    <mergeCell ref="A1097:J1097"/>
    <mergeCell ref="K1097:L1097"/>
    <mergeCell ref="M1097:N1097"/>
    <mergeCell ref="O1097:Q1097"/>
    <mergeCell ref="R1097:S1097"/>
    <mergeCell ref="T1097:V1097"/>
    <mergeCell ref="A1095:V1095"/>
    <mergeCell ref="A1096:J1096"/>
    <mergeCell ref="K1096:L1096"/>
    <mergeCell ref="M1096:N1096"/>
    <mergeCell ref="O1096:Q1096"/>
    <mergeCell ref="R1096:S1096"/>
    <mergeCell ref="T1096:V1096"/>
    <mergeCell ref="A1100:S1100"/>
    <mergeCell ref="T1100:V1100"/>
    <mergeCell ref="A1102:V1102"/>
    <mergeCell ref="A1103:I1103"/>
    <mergeCell ref="J1103:K1103"/>
    <mergeCell ref="L1103:M1103"/>
    <mergeCell ref="N1103:P1103"/>
    <mergeCell ref="Q1103:S1103"/>
    <mergeCell ref="T1103:V1103"/>
    <mergeCell ref="A1104:I1104"/>
    <mergeCell ref="J1104:K1104"/>
    <mergeCell ref="L1104:M1104"/>
    <mergeCell ref="N1104:P1104"/>
    <mergeCell ref="A1099:J1099"/>
    <mergeCell ref="K1099:L1099"/>
    <mergeCell ref="M1099:N1099"/>
    <mergeCell ref="O1099:Q1099"/>
    <mergeCell ref="R1099:S1099"/>
    <mergeCell ref="T1099:V1099"/>
    <mergeCell ref="Q1106:S1106"/>
    <mergeCell ref="T1106:V1106"/>
    <mergeCell ref="A1107:S1107"/>
    <mergeCell ref="T1107:V1107"/>
    <mergeCell ref="A1108:S1108"/>
    <mergeCell ref="T1108:V1108"/>
    <mergeCell ref="T1111:V1111"/>
    <mergeCell ref="A1106:I1106"/>
    <mergeCell ref="J1106:K1106"/>
    <mergeCell ref="L1106:M1106"/>
    <mergeCell ref="N1106:P1106"/>
    <mergeCell ref="Q1104:S1104"/>
    <mergeCell ref="T1104:V1104"/>
    <mergeCell ref="A1105:I1105"/>
    <mergeCell ref="J1105:K1105"/>
    <mergeCell ref="L1105:M1105"/>
    <mergeCell ref="N1105:P1105"/>
    <mergeCell ref="Q1105:S1105"/>
    <mergeCell ref="T1105:V1105"/>
    <mergeCell ref="A1126:D1126"/>
    <mergeCell ref="J1126:O1126"/>
    <mergeCell ref="P1126:V1126"/>
    <mergeCell ref="A1127:D1127"/>
    <mergeCell ref="E1127:V1127"/>
    <mergeCell ref="A1128:D1128"/>
    <mergeCell ref="E1128:V1128"/>
    <mergeCell ref="A1120:D1124"/>
    <mergeCell ref="E1120:S1121"/>
    <mergeCell ref="T1120:V1121"/>
    <mergeCell ref="E1122:V1122"/>
    <mergeCell ref="E1123:V1123"/>
    <mergeCell ref="E1124:V1124"/>
    <mergeCell ref="A1125:V1125"/>
    <mergeCell ref="T1109:V1109"/>
    <mergeCell ref="A1110:S1110"/>
    <mergeCell ref="T1110:V1110"/>
    <mergeCell ref="A1111:S1111"/>
    <mergeCell ref="A1113:V1113"/>
    <mergeCell ref="E1117:M1117"/>
    <mergeCell ref="C1133:Q1133"/>
    <mergeCell ref="R1133:S1133"/>
    <mergeCell ref="T1133:V1133"/>
    <mergeCell ref="T1138:V1138"/>
    <mergeCell ref="A1138:G1138"/>
    <mergeCell ref="O1137:Q1137"/>
    <mergeCell ref="R1137:S1137"/>
    <mergeCell ref="T1137:V1137"/>
    <mergeCell ref="A1137:G1137"/>
    <mergeCell ref="H1137:J1137"/>
    <mergeCell ref="K1137:N1137"/>
    <mergeCell ref="A1136:V1136"/>
    <mergeCell ref="R1134:S1134"/>
    <mergeCell ref="T1134:V1134"/>
    <mergeCell ref="A1134:B1134"/>
    <mergeCell ref="C1134:Q1134"/>
    <mergeCell ref="A1151:J1151"/>
    <mergeCell ref="K1151:L1151"/>
    <mergeCell ref="M1151:N1151"/>
    <mergeCell ref="O1151:Q1151"/>
    <mergeCell ref="R1151:S1151"/>
    <mergeCell ref="T1151:V1151"/>
    <mergeCell ref="Q1146:S1146"/>
    <mergeCell ref="A1147:L1147"/>
    <mergeCell ref="M1147:N1147"/>
    <mergeCell ref="O1147:P1147"/>
    <mergeCell ref="Q1147:S1147"/>
    <mergeCell ref="A1150:V1150"/>
    <mergeCell ref="A1141:S1141"/>
    <mergeCell ref="A1143:V1143"/>
    <mergeCell ref="A1144:L1144"/>
    <mergeCell ref="M1144:N1144"/>
    <mergeCell ref="O1144:P1144"/>
    <mergeCell ref="A1145:L1145"/>
    <mergeCell ref="M1145:N1145"/>
    <mergeCell ref="O1145:P1145"/>
    <mergeCell ref="Q1145:S1145"/>
    <mergeCell ref="T1145:V1145"/>
    <mergeCell ref="T1146:V1146"/>
    <mergeCell ref="T1147:V1147"/>
    <mergeCell ref="A1148:S1148"/>
    <mergeCell ref="T1148:V1148"/>
    <mergeCell ref="A1146:L1146"/>
    <mergeCell ref="M1146:N1146"/>
    <mergeCell ref="O1146:P1146"/>
    <mergeCell ref="Q1144:S1144"/>
    <mergeCell ref="T1144:V1144"/>
    <mergeCell ref="T1141:V1141"/>
    <mergeCell ref="A1154:J1154"/>
    <mergeCell ref="K1154:L1154"/>
    <mergeCell ref="M1154:N1154"/>
    <mergeCell ref="O1154:Q1154"/>
    <mergeCell ref="R1154:S1154"/>
    <mergeCell ref="T1154:V1154"/>
    <mergeCell ref="A1153:J1153"/>
    <mergeCell ref="K1153:L1153"/>
    <mergeCell ref="M1153:N1153"/>
    <mergeCell ref="O1153:Q1153"/>
    <mergeCell ref="R1153:S1153"/>
    <mergeCell ref="T1153:V1153"/>
    <mergeCell ref="A1152:J1152"/>
    <mergeCell ref="K1152:L1152"/>
    <mergeCell ref="M1152:N1152"/>
    <mergeCell ref="O1152:Q1152"/>
    <mergeCell ref="R1152:S1152"/>
    <mergeCell ref="T1152:V1152"/>
    <mergeCell ref="A1160:I1160"/>
    <mergeCell ref="J1160:K1160"/>
    <mergeCell ref="L1160:M1160"/>
    <mergeCell ref="N1160:P1160"/>
    <mergeCell ref="Q1160:S1160"/>
    <mergeCell ref="T1160:V1160"/>
    <mergeCell ref="A1159:I1159"/>
    <mergeCell ref="J1159:K1159"/>
    <mergeCell ref="L1159:M1159"/>
    <mergeCell ref="N1159:P1159"/>
    <mergeCell ref="Q1159:S1159"/>
    <mergeCell ref="T1159:V1159"/>
    <mergeCell ref="A1155:S1155"/>
    <mergeCell ref="T1155:V1155"/>
    <mergeCell ref="A1157:V1157"/>
    <mergeCell ref="A1158:I1158"/>
    <mergeCell ref="J1158:K1158"/>
    <mergeCell ref="L1158:M1158"/>
    <mergeCell ref="N1158:P1158"/>
    <mergeCell ref="Q1158:S1158"/>
    <mergeCell ref="T1158:V1158"/>
    <mergeCell ref="E1179:V1179"/>
    <mergeCell ref="A1180:V1180"/>
    <mergeCell ref="A1181:D1181"/>
    <mergeCell ref="J1181:O1181"/>
    <mergeCell ref="P1181:V1181"/>
    <mergeCell ref="A1182:D1182"/>
    <mergeCell ref="E1182:V1182"/>
    <mergeCell ref="A1162:S1162"/>
    <mergeCell ref="T1162:V1162"/>
    <mergeCell ref="A1163:S1163"/>
    <mergeCell ref="T1163:V1163"/>
    <mergeCell ref="T1164:V1164"/>
    <mergeCell ref="A1165:S1165"/>
    <mergeCell ref="T1165:V1165"/>
    <mergeCell ref="A1161:I1161"/>
    <mergeCell ref="J1161:K1161"/>
    <mergeCell ref="L1161:M1161"/>
    <mergeCell ref="N1161:P1161"/>
    <mergeCell ref="Q1161:S1161"/>
    <mergeCell ref="T1161:V1161"/>
    <mergeCell ref="A1175:D1179"/>
    <mergeCell ref="E1175:S1176"/>
    <mergeCell ref="E1178:V1178"/>
    <mergeCell ref="E1177:V1177"/>
    <mergeCell ref="T1175:V1176"/>
    <mergeCell ref="E1172:M1172"/>
    <mergeCell ref="A1166:S1166"/>
    <mergeCell ref="T1166:V1166"/>
    <mergeCell ref="A1168:V1168"/>
    <mergeCell ref="E1171:M1171"/>
    <mergeCell ref="A1192:G1192"/>
    <mergeCell ref="H1192:J1192"/>
    <mergeCell ref="K1192:N1192"/>
    <mergeCell ref="O1192:Q1192"/>
    <mergeCell ref="R1192:S1192"/>
    <mergeCell ref="A1193:G1193"/>
    <mergeCell ref="H1193:J1193"/>
    <mergeCell ref="K1193:N1193"/>
    <mergeCell ref="O1193:Q1193"/>
    <mergeCell ref="R1193:S1193"/>
    <mergeCell ref="C1188:Q1188"/>
    <mergeCell ref="R1188:S1188"/>
    <mergeCell ref="A1189:B1189"/>
    <mergeCell ref="C1189:Q1189"/>
    <mergeCell ref="R1189:S1189"/>
    <mergeCell ref="A1191:V1191"/>
    <mergeCell ref="A1183:D1183"/>
    <mergeCell ref="E1183:V1183"/>
    <mergeCell ref="A1184:D1184"/>
    <mergeCell ref="E1184:V1184"/>
    <mergeCell ref="A1185:D1185"/>
    <mergeCell ref="E1185:V1185"/>
    <mergeCell ref="T1193:V1193"/>
    <mergeCell ref="T1192:V1192"/>
    <mergeCell ref="T1189:V1189"/>
    <mergeCell ref="T1188:V1188"/>
    <mergeCell ref="A1187:V1187"/>
    <mergeCell ref="A1188:B1188"/>
    <mergeCell ref="M1200:N1200"/>
    <mergeCell ref="O1200:P1200"/>
    <mergeCell ref="Q1200:S1200"/>
    <mergeCell ref="A1201:L1201"/>
    <mergeCell ref="M1201:N1201"/>
    <mergeCell ref="O1201:P1201"/>
    <mergeCell ref="Q1201:S1201"/>
    <mergeCell ref="T1195:V1195"/>
    <mergeCell ref="A1196:S1196"/>
    <mergeCell ref="A1198:V1198"/>
    <mergeCell ref="A1199:L1199"/>
    <mergeCell ref="O1199:P1199"/>
    <mergeCell ref="Q1199:S1199"/>
    <mergeCell ref="H1194:J1194"/>
    <mergeCell ref="K1194:N1194"/>
    <mergeCell ref="O1194:Q1194"/>
    <mergeCell ref="R1194:S1194"/>
    <mergeCell ref="T1194:V1194"/>
    <mergeCell ref="A1195:G1195"/>
    <mergeCell ref="H1195:J1195"/>
    <mergeCell ref="K1195:N1195"/>
    <mergeCell ref="O1195:Q1195"/>
    <mergeCell ref="R1195:S1195"/>
    <mergeCell ref="T1200:V1200"/>
    <mergeCell ref="A1200:L1200"/>
    <mergeCell ref="M1199:N1199"/>
    <mergeCell ref="T1199:V1199"/>
    <mergeCell ref="T1196:V1196"/>
    <mergeCell ref="A1194:G1194"/>
    <mergeCell ref="A1203:S1203"/>
    <mergeCell ref="A1205:V1205"/>
    <mergeCell ref="A1206:J1206"/>
    <mergeCell ref="K1206:L1206"/>
    <mergeCell ref="M1206:N1206"/>
    <mergeCell ref="O1206:Q1206"/>
    <mergeCell ref="R1206:S1206"/>
    <mergeCell ref="T1201:V1201"/>
    <mergeCell ref="A1202:L1202"/>
    <mergeCell ref="M1202:N1202"/>
    <mergeCell ref="O1202:P1202"/>
    <mergeCell ref="Q1202:S1202"/>
    <mergeCell ref="T1202:V1202"/>
    <mergeCell ref="T1207:V1207"/>
    <mergeCell ref="T1208:V1208"/>
    <mergeCell ref="A1207:J1207"/>
    <mergeCell ref="K1207:L1207"/>
    <mergeCell ref="M1207:N1207"/>
    <mergeCell ref="T1206:V1206"/>
    <mergeCell ref="T1203:V1203"/>
    <mergeCell ref="A1213:I1213"/>
    <mergeCell ref="J1213:K1213"/>
    <mergeCell ref="L1213:M1213"/>
    <mergeCell ref="N1213:P1213"/>
    <mergeCell ref="Q1213:S1213"/>
    <mergeCell ref="T1213:V1213"/>
    <mergeCell ref="A1209:J1209"/>
    <mergeCell ref="K1209:L1209"/>
    <mergeCell ref="M1209:N1209"/>
    <mergeCell ref="O1209:Q1209"/>
    <mergeCell ref="R1209:S1209"/>
    <mergeCell ref="A1212:V1212"/>
    <mergeCell ref="T1209:V1209"/>
    <mergeCell ref="A1210:S1210"/>
    <mergeCell ref="T1210:V1210"/>
    <mergeCell ref="O1207:Q1207"/>
    <mergeCell ref="R1207:S1207"/>
    <mergeCell ref="A1208:J1208"/>
    <mergeCell ref="K1208:L1208"/>
    <mergeCell ref="M1208:N1208"/>
    <mergeCell ref="O1208:Q1208"/>
    <mergeCell ref="R1208:S1208"/>
    <mergeCell ref="A1216:I1216"/>
    <mergeCell ref="J1216:K1216"/>
    <mergeCell ref="L1216:M1216"/>
    <mergeCell ref="N1216:P1216"/>
    <mergeCell ref="Q1216:S1216"/>
    <mergeCell ref="T1216:V1216"/>
    <mergeCell ref="A1215:I1215"/>
    <mergeCell ref="J1215:K1215"/>
    <mergeCell ref="L1215:M1215"/>
    <mergeCell ref="N1215:P1215"/>
    <mergeCell ref="Q1215:S1215"/>
    <mergeCell ref="T1215:V1215"/>
    <mergeCell ref="A1214:I1214"/>
    <mergeCell ref="J1214:K1214"/>
    <mergeCell ref="L1214:M1214"/>
    <mergeCell ref="N1214:P1214"/>
    <mergeCell ref="Q1214:S1214"/>
    <mergeCell ref="T1214:V1214"/>
    <mergeCell ref="E1240:V1240"/>
    <mergeCell ref="A1239:D1239"/>
    <mergeCell ref="E1239:V1239"/>
    <mergeCell ref="C1243:Q1243"/>
    <mergeCell ref="R1243:S1243"/>
    <mergeCell ref="T1243:V1243"/>
    <mergeCell ref="A1259:L1259"/>
    <mergeCell ref="A1217:S1217"/>
    <mergeCell ref="T1217:V1217"/>
    <mergeCell ref="A1218:S1218"/>
    <mergeCell ref="T1218:V1218"/>
    <mergeCell ref="T1219:V1219"/>
    <mergeCell ref="A1220:S1220"/>
    <mergeCell ref="T1220:V1220"/>
    <mergeCell ref="A1235:V1235"/>
    <mergeCell ref="A1236:D1236"/>
    <mergeCell ref="J1236:O1236"/>
    <mergeCell ref="P1236:V1236"/>
    <mergeCell ref="A1237:D1237"/>
    <mergeCell ref="E1237:V1237"/>
    <mergeCell ref="A1221:S1221"/>
    <mergeCell ref="T1221:V1221"/>
    <mergeCell ref="A1223:V1223"/>
    <mergeCell ref="E1227:M1227"/>
    <mergeCell ref="A1230:D1234"/>
    <mergeCell ref="E1230:S1231"/>
    <mergeCell ref="T1230:V1231"/>
    <mergeCell ref="E1232:V1232"/>
    <mergeCell ref="E1233:V1233"/>
    <mergeCell ref="E1234:V1234"/>
    <mergeCell ref="A1238:D1238"/>
    <mergeCell ref="E1238:V1238"/>
    <mergeCell ref="E1226:M1226"/>
    <mergeCell ref="A1247:G1247"/>
    <mergeCell ref="H1247:J1247"/>
    <mergeCell ref="K1247:N1247"/>
    <mergeCell ref="O1247:Q1247"/>
    <mergeCell ref="R1247:S1247"/>
    <mergeCell ref="A1248:G1248"/>
    <mergeCell ref="H1248:J1248"/>
    <mergeCell ref="K1248:N1248"/>
    <mergeCell ref="O1248:Q1248"/>
    <mergeCell ref="R1248:S1248"/>
    <mergeCell ref="K1264:L1264"/>
    <mergeCell ref="M1264:N1264"/>
    <mergeCell ref="O1264:Q1264"/>
    <mergeCell ref="R1264:S1264"/>
    <mergeCell ref="T1257:V1257"/>
    <mergeCell ref="A1251:G1251"/>
    <mergeCell ref="H1251:J1251"/>
    <mergeCell ref="K1251:N1251"/>
    <mergeCell ref="O1251:Q1251"/>
    <mergeCell ref="R1251:S1251"/>
    <mergeCell ref="T1251:V1251"/>
    <mergeCell ref="A1246:V1246"/>
    <mergeCell ref="T1244:V1244"/>
    <mergeCell ref="A1242:V1242"/>
    <mergeCell ref="A1243:B1243"/>
    <mergeCell ref="A1240:D1240"/>
    <mergeCell ref="Q1258:S1258"/>
    <mergeCell ref="A1254:V1254"/>
    <mergeCell ref="A1255:L1255"/>
    <mergeCell ref="M1255:N1255"/>
    <mergeCell ref="O1255:P1255"/>
    <mergeCell ref="T1252:V1252"/>
    <mergeCell ref="A1252:S1252"/>
    <mergeCell ref="T1249:V1249"/>
    <mergeCell ref="T1250:V1250"/>
    <mergeCell ref="T1247:V1247"/>
    <mergeCell ref="T1248:V1248"/>
    <mergeCell ref="T1258:V1258"/>
    <mergeCell ref="A1260:L1260"/>
    <mergeCell ref="M1260:N1260"/>
    <mergeCell ref="T1260:V1260"/>
    <mergeCell ref="A1258:L1258"/>
    <mergeCell ref="M1258:N1258"/>
    <mergeCell ref="O1258:P1258"/>
    <mergeCell ref="T1255:V1255"/>
    <mergeCell ref="M1259:N1259"/>
    <mergeCell ref="O1259:P1259"/>
    <mergeCell ref="Q1259:S1259"/>
    <mergeCell ref="T1259:V1259"/>
    <mergeCell ref="A1257:L1257"/>
    <mergeCell ref="M1257:N1257"/>
    <mergeCell ref="O1257:P1257"/>
    <mergeCell ref="Q1257:S1257"/>
    <mergeCell ref="K1267:L1267"/>
    <mergeCell ref="M1267:N1267"/>
    <mergeCell ref="O1267:Q1267"/>
    <mergeCell ref="R1267:S1267"/>
    <mergeCell ref="A1268:S1268"/>
    <mergeCell ref="T1265:V1265"/>
    <mergeCell ref="A1266:J1266"/>
    <mergeCell ref="K1266:L1266"/>
    <mergeCell ref="M1266:N1266"/>
    <mergeCell ref="O1266:Q1266"/>
    <mergeCell ref="R1266:S1266"/>
    <mergeCell ref="T1266:V1266"/>
    <mergeCell ref="T1271:V1271"/>
    <mergeCell ref="T1272:V1272"/>
    <mergeCell ref="A1271:I1271"/>
    <mergeCell ref="J1271:K1271"/>
    <mergeCell ref="L1271:M1271"/>
    <mergeCell ref="A1270:V1270"/>
    <mergeCell ref="A1265:J1265"/>
    <mergeCell ref="K1265:L1265"/>
    <mergeCell ref="M1265:N1265"/>
    <mergeCell ref="O1265:Q1265"/>
    <mergeCell ref="R1265:S1265"/>
    <mergeCell ref="A1296:D1296"/>
    <mergeCell ref="T1268:V1268"/>
    <mergeCell ref="T1267:V1267"/>
    <mergeCell ref="A1276:S1276"/>
    <mergeCell ref="T1276:V1276"/>
    <mergeCell ref="T1277:V1277"/>
    <mergeCell ref="A1278:S1278"/>
    <mergeCell ref="T1278:V1278"/>
    <mergeCell ref="A1279:S1279"/>
    <mergeCell ref="T1279:V1279"/>
    <mergeCell ref="A1273:I1273"/>
    <mergeCell ref="J1273:K1273"/>
    <mergeCell ref="L1273:M1273"/>
    <mergeCell ref="N1273:P1273"/>
    <mergeCell ref="Q1273:S1273"/>
    <mergeCell ref="A1274:I1274"/>
    <mergeCell ref="J1274:K1274"/>
    <mergeCell ref="L1274:M1274"/>
    <mergeCell ref="N1274:P1274"/>
    <mergeCell ref="Q1274:S1274"/>
    <mergeCell ref="A1275:S1275"/>
    <mergeCell ref="T1275:V1275"/>
    <mergeCell ref="T1273:V1273"/>
    <mergeCell ref="T1274:V1274"/>
    <mergeCell ref="N1271:P1271"/>
    <mergeCell ref="Q1271:S1271"/>
    <mergeCell ref="A1272:I1272"/>
    <mergeCell ref="J1272:K1272"/>
    <mergeCell ref="L1272:M1272"/>
    <mergeCell ref="N1272:P1272"/>
    <mergeCell ref="Q1272:S1272"/>
    <mergeCell ref="A1267:J1267"/>
    <mergeCell ref="R1361:S1361"/>
    <mergeCell ref="A1281:V1281"/>
    <mergeCell ref="E1285:M1285"/>
    <mergeCell ref="A1288:D1292"/>
    <mergeCell ref="E1288:S1289"/>
    <mergeCell ref="T1288:V1289"/>
    <mergeCell ref="E1290:V1290"/>
    <mergeCell ref="E1291:V1291"/>
    <mergeCell ref="A1308:G1308"/>
    <mergeCell ref="H1308:J1308"/>
    <mergeCell ref="K1308:N1308"/>
    <mergeCell ref="O1308:Q1308"/>
    <mergeCell ref="R1308:S1308"/>
    <mergeCell ref="A1309:S1309"/>
    <mergeCell ref="T1306:V1306"/>
    <mergeCell ref="A1307:G1307"/>
    <mergeCell ref="H1307:J1307"/>
    <mergeCell ref="K1307:N1307"/>
    <mergeCell ref="O1307:Q1307"/>
    <mergeCell ref="R1307:S1307"/>
    <mergeCell ref="T1307:V1307"/>
    <mergeCell ref="K1305:N1305"/>
    <mergeCell ref="O1305:Q1305"/>
    <mergeCell ref="R1305:S1305"/>
    <mergeCell ref="A1306:G1306"/>
    <mergeCell ref="H1306:J1306"/>
    <mergeCell ref="K1306:N1306"/>
    <mergeCell ref="O1306:Q1306"/>
    <mergeCell ref="R1306:S1306"/>
    <mergeCell ref="E1284:M1284"/>
    <mergeCell ref="A1295:D1295"/>
    <mergeCell ref="E1295:V1295"/>
    <mergeCell ref="L1327:M1327"/>
    <mergeCell ref="K1363:N1363"/>
    <mergeCell ref="O1363:Q1363"/>
    <mergeCell ref="R1363:S1363"/>
    <mergeCell ref="A1364:S1364"/>
    <mergeCell ref="T1364:V1364"/>
    <mergeCell ref="A1366:V1366"/>
    <mergeCell ref="A1353:D1353"/>
    <mergeCell ref="E1353:V1353"/>
    <mergeCell ref="A1355:V1355"/>
    <mergeCell ref="A1357:B1357"/>
    <mergeCell ref="C1357:Q1357"/>
    <mergeCell ref="R1357:S1357"/>
    <mergeCell ref="T1357:V1357"/>
    <mergeCell ref="A1334:S1334"/>
    <mergeCell ref="T1334:V1334"/>
    <mergeCell ref="A1336:V1336"/>
    <mergeCell ref="E1340:M1340"/>
    <mergeCell ref="A1343:D1347"/>
    <mergeCell ref="T1363:V1363"/>
    <mergeCell ref="A1363:G1363"/>
    <mergeCell ref="H1363:J1363"/>
    <mergeCell ref="A1362:G1362"/>
    <mergeCell ref="H1362:J1362"/>
    <mergeCell ref="K1362:N1362"/>
    <mergeCell ref="O1362:Q1362"/>
    <mergeCell ref="R1362:S1362"/>
    <mergeCell ref="T1362:V1362"/>
    <mergeCell ref="A1361:G1361"/>
    <mergeCell ref="H1361:J1361"/>
    <mergeCell ref="K1361:N1361"/>
    <mergeCell ref="O1361:Q1361"/>
    <mergeCell ref="E1404:M1404"/>
    <mergeCell ref="J1391:K1391"/>
    <mergeCell ref="L1391:M1391"/>
    <mergeCell ref="N1391:P1391"/>
    <mergeCell ref="Q1391:S1391"/>
    <mergeCell ref="T1391:V1391"/>
    <mergeCell ref="A1394:S1394"/>
    <mergeCell ref="T1384:V1384"/>
    <mergeCell ref="A1387:S1387"/>
    <mergeCell ref="A1389:V1389"/>
    <mergeCell ref="A1390:I1390"/>
    <mergeCell ref="J1390:K1390"/>
    <mergeCell ref="L1390:M1390"/>
    <mergeCell ref="N1390:P1390"/>
    <mergeCell ref="Q1390:S1390"/>
    <mergeCell ref="T1390:V1390"/>
    <mergeCell ref="A1384:J1384"/>
    <mergeCell ref="K1384:L1384"/>
    <mergeCell ref="M1384:N1384"/>
    <mergeCell ref="O1384:Q1384"/>
    <mergeCell ref="R1384:S1384"/>
    <mergeCell ref="A1391:I1391"/>
    <mergeCell ref="T1387:V1387"/>
    <mergeCell ref="A1386:J1386"/>
    <mergeCell ref="K1386:L1386"/>
    <mergeCell ref="M1386:N1386"/>
    <mergeCell ref="O1386:Q1386"/>
    <mergeCell ref="R1386:S1386"/>
    <mergeCell ref="T1386:V1386"/>
    <mergeCell ref="A1385:J1385"/>
    <mergeCell ref="K1385:L1385"/>
    <mergeCell ref="M1385:N1385"/>
    <mergeCell ref="T1380:V1380"/>
    <mergeCell ref="A1380:S1380"/>
    <mergeCell ref="A1382:V1382"/>
    <mergeCell ref="M1367:N1367"/>
    <mergeCell ref="O1367:P1367"/>
    <mergeCell ref="Q1367:S1367"/>
    <mergeCell ref="T1367:V1367"/>
    <mergeCell ref="A1368:L1368"/>
    <mergeCell ref="M1368:N1368"/>
    <mergeCell ref="O1368:P1368"/>
    <mergeCell ref="Q1368:S1368"/>
    <mergeCell ref="T1368:V1368"/>
    <mergeCell ref="A1369:L1369"/>
    <mergeCell ref="M1369:N1369"/>
    <mergeCell ref="O1369:P1369"/>
    <mergeCell ref="Q1369:S1369"/>
    <mergeCell ref="A1400:V1400"/>
    <mergeCell ref="T1383:V1383"/>
    <mergeCell ref="O1385:Q1385"/>
    <mergeCell ref="R1385:S1385"/>
    <mergeCell ref="T1385:V1385"/>
    <mergeCell ref="A1383:J1383"/>
    <mergeCell ref="T1398:V1398"/>
    <mergeCell ref="A1398:S1398"/>
    <mergeCell ref="T1395:V1395"/>
    <mergeCell ref="A1395:S1395"/>
    <mergeCell ref="T1394:V1394"/>
    <mergeCell ref="A1393:I1393"/>
    <mergeCell ref="J1393:K1393"/>
    <mergeCell ref="L1393:M1393"/>
    <mergeCell ref="N1393:P1393"/>
    <mergeCell ref="Q1393:S1393"/>
    <mergeCell ref="M1383:N1383"/>
    <mergeCell ref="O1383:Q1383"/>
    <mergeCell ref="R1383:S1383"/>
    <mergeCell ref="A506:V506"/>
    <mergeCell ref="A507:B507"/>
    <mergeCell ref="C507:Q507"/>
    <mergeCell ref="R507:S507"/>
    <mergeCell ref="T507:V507"/>
    <mergeCell ref="A508:B508"/>
    <mergeCell ref="C508:Q508"/>
    <mergeCell ref="R508:S508"/>
    <mergeCell ref="T508:V508"/>
    <mergeCell ref="A510:V510"/>
    <mergeCell ref="A647:I647"/>
    <mergeCell ref="J647:K647"/>
    <mergeCell ref="L647:M647"/>
    <mergeCell ref="N647:P647"/>
    <mergeCell ref="Q647:S647"/>
    <mergeCell ref="A649:S649"/>
    <mergeCell ref="A634:L634"/>
    <mergeCell ref="M634:N634"/>
    <mergeCell ref="O634:P634"/>
    <mergeCell ref="Q634:S634"/>
    <mergeCell ref="A635:S635"/>
    <mergeCell ref="T635:V635"/>
    <mergeCell ref="A637:V637"/>
    <mergeCell ref="A641:J641"/>
    <mergeCell ref="K641:L641"/>
    <mergeCell ref="M641:N641"/>
    <mergeCell ref="O641:Q641"/>
    <mergeCell ref="R641:S641"/>
    <mergeCell ref="A1367:L1367"/>
    <mergeCell ref="A502:D502"/>
    <mergeCell ref="E502:V502"/>
    <mergeCell ref="A503:D503"/>
    <mergeCell ref="E503:V503"/>
    <mergeCell ref="A504:D504"/>
    <mergeCell ref="E504:V504"/>
    <mergeCell ref="A511:G511"/>
    <mergeCell ref="H511:J511"/>
    <mergeCell ref="K511:N511"/>
    <mergeCell ref="O511:Q511"/>
    <mergeCell ref="R511:S511"/>
    <mergeCell ref="T511:V511"/>
    <mergeCell ref="A512:G512"/>
    <mergeCell ref="H512:J512"/>
    <mergeCell ref="K512:N512"/>
    <mergeCell ref="O512:Q512"/>
    <mergeCell ref="R512:S512"/>
    <mergeCell ref="T512:V512"/>
    <mergeCell ref="A513:G513"/>
    <mergeCell ref="H513:J513"/>
    <mergeCell ref="K513:N513"/>
    <mergeCell ref="O513:Q513"/>
    <mergeCell ref="R513:S513"/>
    <mergeCell ref="T513:V513"/>
    <mergeCell ref="A514:G514"/>
    <mergeCell ref="H514:J514"/>
    <mergeCell ref="K514:N514"/>
    <mergeCell ref="O514:Q514"/>
    <mergeCell ref="R514:S514"/>
    <mergeCell ref="T514:V514"/>
    <mergeCell ref="A515:S515"/>
    <mergeCell ref="T515:V515"/>
    <mergeCell ref="A517:V517"/>
    <mergeCell ref="A518:L518"/>
    <mergeCell ref="M518:N518"/>
    <mergeCell ref="O518:P518"/>
    <mergeCell ref="Q518:S518"/>
    <mergeCell ref="T518:V518"/>
    <mergeCell ref="A519:L519"/>
    <mergeCell ref="M519:N519"/>
    <mergeCell ref="O519:P519"/>
    <mergeCell ref="Q519:S519"/>
    <mergeCell ref="T519:V519"/>
    <mergeCell ref="A521:L521"/>
    <mergeCell ref="M521:N521"/>
    <mergeCell ref="O521:P521"/>
    <mergeCell ref="Q521:S521"/>
    <mergeCell ref="T521:V521"/>
    <mergeCell ref="A522:S522"/>
    <mergeCell ref="T522:V522"/>
    <mergeCell ref="A524:V524"/>
    <mergeCell ref="A525:J525"/>
    <mergeCell ref="K525:L525"/>
    <mergeCell ref="M525:N525"/>
    <mergeCell ref="O525:Q525"/>
    <mergeCell ref="R525:S525"/>
    <mergeCell ref="T525:V525"/>
    <mergeCell ref="A520:L520"/>
    <mergeCell ref="M520:N520"/>
    <mergeCell ref="O520:P520"/>
    <mergeCell ref="Q520:S520"/>
    <mergeCell ref="T520:V520"/>
    <mergeCell ref="A528:J528"/>
    <mergeCell ref="K528:L528"/>
    <mergeCell ref="M528:N528"/>
    <mergeCell ref="O528:Q528"/>
    <mergeCell ref="R528:S528"/>
    <mergeCell ref="T528:V528"/>
    <mergeCell ref="O527:Q527"/>
    <mergeCell ref="R527:S527"/>
    <mergeCell ref="T527:V527"/>
    <mergeCell ref="A527:J527"/>
    <mergeCell ref="K527:L527"/>
    <mergeCell ref="M527:N527"/>
    <mergeCell ref="O526:Q526"/>
    <mergeCell ref="R526:S526"/>
    <mergeCell ref="T526:V526"/>
    <mergeCell ref="A526:J526"/>
    <mergeCell ref="K526:L526"/>
    <mergeCell ref="M526:N526"/>
    <mergeCell ref="T533:V533"/>
    <mergeCell ref="Q534:S534"/>
    <mergeCell ref="T534:V534"/>
    <mergeCell ref="A535:I535"/>
    <mergeCell ref="J535:K535"/>
    <mergeCell ref="L535:M535"/>
    <mergeCell ref="N535:P535"/>
    <mergeCell ref="Q535:S535"/>
    <mergeCell ref="T535:V535"/>
    <mergeCell ref="A536:S536"/>
    <mergeCell ref="T536:V536"/>
    <mergeCell ref="A537:S537"/>
    <mergeCell ref="T537:V537"/>
    <mergeCell ref="T538:V538"/>
    <mergeCell ref="A539:S539"/>
    <mergeCell ref="T539:V539"/>
    <mergeCell ref="A540:S540"/>
    <mergeCell ref="T540:V540"/>
    <mergeCell ref="L534:M534"/>
    <mergeCell ref="N534:P534"/>
    <mergeCell ref="A533:I533"/>
    <mergeCell ref="J533:K533"/>
    <mergeCell ref="L533:M533"/>
    <mergeCell ref="N533:P533"/>
    <mergeCell ref="L704:M704"/>
    <mergeCell ref="N704:P704"/>
    <mergeCell ref="Q704:S704"/>
    <mergeCell ref="A705:I705"/>
    <mergeCell ref="J705:K705"/>
    <mergeCell ref="L705:M705"/>
    <mergeCell ref="N705:P705"/>
    <mergeCell ref="Q705:S705"/>
    <mergeCell ref="M689:N689"/>
    <mergeCell ref="O689:P689"/>
    <mergeCell ref="Q689:S689"/>
    <mergeCell ref="A687:L687"/>
    <mergeCell ref="M687:N687"/>
    <mergeCell ref="O687:P687"/>
    <mergeCell ref="Q687:S687"/>
    <mergeCell ref="T687:V687"/>
    <mergeCell ref="A688:L688"/>
    <mergeCell ref="M688:N688"/>
    <mergeCell ref="O688:P688"/>
    <mergeCell ref="Q688:S688"/>
    <mergeCell ref="T688:V688"/>
    <mergeCell ref="T689:V689"/>
    <mergeCell ref="T690:V690"/>
    <mergeCell ref="A689:L689"/>
    <mergeCell ref="O696:Q696"/>
    <mergeCell ref="R696:S696"/>
    <mergeCell ref="T696:V696"/>
    <mergeCell ref="A696:J696"/>
    <mergeCell ref="K696:L696"/>
    <mergeCell ref="M696:N696"/>
    <mergeCell ref="Q702:S702"/>
    <mergeCell ref="T702:V702"/>
    <mergeCell ref="A542:V542"/>
    <mergeCell ref="E545:M545"/>
    <mergeCell ref="E546:M546"/>
    <mergeCell ref="A690:L690"/>
    <mergeCell ref="M690:N690"/>
    <mergeCell ref="O690:P690"/>
    <mergeCell ref="Q690:S690"/>
    <mergeCell ref="A691:L691"/>
    <mergeCell ref="M691:N691"/>
    <mergeCell ref="O691:P691"/>
    <mergeCell ref="Q691:S691"/>
    <mergeCell ref="T691:V691"/>
    <mergeCell ref="A692:S692"/>
    <mergeCell ref="T692:V692"/>
    <mergeCell ref="A694:V694"/>
    <mergeCell ref="A697:J697"/>
    <mergeCell ref="K697:L697"/>
    <mergeCell ref="M697:N697"/>
    <mergeCell ref="O697:Q697"/>
    <mergeCell ref="J648:K648"/>
    <mergeCell ref="L648:M648"/>
    <mergeCell ref="N648:P648"/>
    <mergeCell ref="Q648:S648"/>
    <mergeCell ref="R680:S680"/>
    <mergeCell ref="T680:V680"/>
    <mergeCell ref="A681:G681"/>
    <mergeCell ref="H681:J681"/>
    <mergeCell ref="K681:N681"/>
    <mergeCell ref="T682:V682"/>
    <mergeCell ref="T679:V679"/>
    <mergeCell ref="A680:G680"/>
    <mergeCell ref="H680:J680"/>
    <mergeCell ref="T1369:V1369"/>
    <mergeCell ref="A1370:L1370"/>
    <mergeCell ref="M1370:N1370"/>
    <mergeCell ref="O1370:P1370"/>
    <mergeCell ref="Q1370:S1370"/>
    <mergeCell ref="T1370:V1370"/>
    <mergeCell ref="A1371:L1371"/>
    <mergeCell ref="M1371:N1371"/>
    <mergeCell ref="O1371:P1371"/>
    <mergeCell ref="Q1371:S1371"/>
    <mergeCell ref="T1371:V1371"/>
    <mergeCell ref="A1372:L1372"/>
    <mergeCell ref="M1372:N1372"/>
    <mergeCell ref="O1372:P1372"/>
    <mergeCell ref="Q1372:S1372"/>
    <mergeCell ref="T1372:V1372"/>
    <mergeCell ref="A1373:L1373"/>
    <mergeCell ref="M1373:N1373"/>
    <mergeCell ref="O1373:P1373"/>
    <mergeCell ref="Q1373:S1373"/>
    <mergeCell ref="T1373:V1373"/>
    <mergeCell ref="A1379:L1379"/>
    <mergeCell ref="M1379:N1379"/>
    <mergeCell ref="O1379:P1379"/>
    <mergeCell ref="Q1379:S1379"/>
    <mergeCell ref="T1379:V1379"/>
    <mergeCell ref="A1407:D1411"/>
    <mergeCell ref="E1407:S1408"/>
    <mergeCell ref="T1407:V1408"/>
    <mergeCell ref="E1409:V1409"/>
    <mergeCell ref="E1410:V1410"/>
    <mergeCell ref="E1411:V1411"/>
    <mergeCell ref="A1374:L1374"/>
    <mergeCell ref="M1374:N1374"/>
    <mergeCell ref="O1374:P1374"/>
    <mergeCell ref="Q1374:S1374"/>
    <mergeCell ref="T1374:V1374"/>
    <mergeCell ref="A1375:L1375"/>
    <mergeCell ref="M1375:N1375"/>
    <mergeCell ref="O1375:P1375"/>
    <mergeCell ref="Q1375:S1375"/>
    <mergeCell ref="T1375:V1375"/>
    <mergeCell ref="A1376:L1376"/>
    <mergeCell ref="M1376:N1376"/>
    <mergeCell ref="O1376:P1376"/>
    <mergeCell ref="Q1376:S1376"/>
    <mergeCell ref="T1376:V1376"/>
    <mergeCell ref="A1377:L1377"/>
    <mergeCell ref="M1377:N1377"/>
    <mergeCell ref="O1377:P1377"/>
    <mergeCell ref="Q1377:S1377"/>
    <mergeCell ref="T1377:V1377"/>
    <mergeCell ref="K1383:L1383"/>
    <mergeCell ref="A1412:V1412"/>
    <mergeCell ref="A1413:D1413"/>
    <mergeCell ref="J1413:O1413"/>
    <mergeCell ref="P1413:V1413"/>
    <mergeCell ref="A1414:D1414"/>
    <mergeCell ref="E1414:V1414"/>
    <mergeCell ref="A1415:D1415"/>
    <mergeCell ref="E1415:V1415"/>
    <mergeCell ref="A1416:D1416"/>
    <mergeCell ref="E1416:V1416"/>
    <mergeCell ref="A1417:D1417"/>
    <mergeCell ref="E1417:V1417"/>
    <mergeCell ref="A1419:V1419"/>
    <mergeCell ref="A1420:B1420"/>
    <mergeCell ref="C1420:Q1420"/>
    <mergeCell ref="R1420:S1420"/>
    <mergeCell ref="T1420:V1420"/>
    <mergeCell ref="A1421:B1421"/>
    <mergeCell ref="C1421:Q1421"/>
    <mergeCell ref="R1421:S1421"/>
    <mergeCell ref="T1421:V1421"/>
    <mergeCell ref="A1423:V1423"/>
    <mergeCell ref="A1424:G1424"/>
    <mergeCell ref="H1424:J1424"/>
    <mergeCell ref="K1424:N1424"/>
    <mergeCell ref="O1424:Q1424"/>
    <mergeCell ref="R1424:S1424"/>
    <mergeCell ref="T1424:V1424"/>
    <mergeCell ref="A1425:G1425"/>
    <mergeCell ref="H1425:J1425"/>
    <mergeCell ref="K1425:N1425"/>
    <mergeCell ref="O1425:Q1425"/>
    <mergeCell ref="R1425:S1425"/>
    <mergeCell ref="T1425:V1425"/>
    <mergeCell ref="A1426:G1426"/>
    <mergeCell ref="H1426:J1426"/>
    <mergeCell ref="K1426:N1426"/>
    <mergeCell ref="O1426:Q1426"/>
    <mergeCell ref="R1426:S1426"/>
    <mergeCell ref="T1426:V1426"/>
    <mergeCell ref="A1427:G1427"/>
    <mergeCell ref="H1427:J1427"/>
    <mergeCell ref="K1427:N1427"/>
    <mergeCell ref="O1427:Q1427"/>
    <mergeCell ref="R1427:S1427"/>
    <mergeCell ref="T1427:V1427"/>
    <mergeCell ref="A1428:S1428"/>
    <mergeCell ref="T1428:V1428"/>
    <mergeCell ref="A1430:V1430"/>
    <mergeCell ref="A1431:L1431"/>
    <mergeCell ref="M1431:N1431"/>
    <mergeCell ref="O1431:P1431"/>
    <mergeCell ref="Q1431:S1431"/>
    <mergeCell ref="T1431:V1431"/>
    <mergeCell ref="A1432:L1432"/>
    <mergeCell ref="M1432:N1432"/>
    <mergeCell ref="O1432:P1432"/>
    <mergeCell ref="Q1432:S1432"/>
    <mergeCell ref="T1432:V1432"/>
    <mergeCell ref="A1433:L1433"/>
    <mergeCell ref="M1433:N1433"/>
    <mergeCell ref="O1433:P1433"/>
    <mergeCell ref="Q1433:S1433"/>
    <mergeCell ref="T1433:V1433"/>
    <mergeCell ref="A1434:L1434"/>
    <mergeCell ref="M1434:N1434"/>
    <mergeCell ref="O1434:P1434"/>
    <mergeCell ref="Q1434:S1434"/>
    <mergeCell ref="T1434:V1434"/>
    <mergeCell ref="A1435:S1435"/>
    <mergeCell ref="T1435:V1435"/>
    <mergeCell ref="A1437:V1437"/>
    <mergeCell ref="A1438:J1438"/>
    <mergeCell ref="K1438:L1438"/>
    <mergeCell ref="M1438:N1438"/>
    <mergeCell ref="O1438:Q1438"/>
    <mergeCell ref="R1438:S1438"/>
    <mergeCell ref="T1438:V1438"/>
    <mergeCell ref="A1439:J1439"/>
    <mergeCell ref="K1439:L1439"/>
    <mergeCell ref="M1439:N1439"/>
    <mergeCell ref="O1439:Q1439"/>
    <mergeCell ref="R1439:S1439"/>
    <mergeCell ref="T1439:V1439"/>
    <mergeCell ref="A1440:J1440"/>
    <mergeCell ref="K1440:L1440"/>
    <mergeCell ref="M1440:N1440"/>
    <mergeCell ref="O1440:Q1440"/>
    <mergeCell ref="R1440:S1440"/>
    <mergeCell ref="T1440:V1440"/>
    <mergeCell ref="A1441:J1441"/>
    <mergeCell ref="K1441:L1441"/>
    <mergeCell ref="M1441:N1441"/>
    <mergeCell ref="O1441:Q1441"/>
    <mergeCell ref="R1441:S1441"/>
    <mergeCell ref="T1441:V1441"/>
    <mergeCell ref="A1442:S1442"/>
    <mergeCell ref="T1442:V1442"/>
    <mergeCell ref="A1444:V1444"/>
    <mergeCell ref="A1445:I1445"/>
    <mergeCell ref="J1445:K1445"/>
    <mergeCell ref="L1445:M1445"/>
    <mergeCell ref="N1445:P1445"/>
    <mergeCell ref="Q1445:S1445"/>
    <mergeCell ref="T1445:V1445"/>
    <mergeCell ref="A1446:I1446"/>
    <mergeCell ref="J1446:K1446"/>
    <mergeCell ref="L1446:M1446"/>
    <mergeCell ref="N1446:P1446"/>
    <mergeCell ref="Q1446:S1446"/>
    <mergeCell ref="T1446:V1446"/>
    <mergeCell ref="A1447:I1447"/>
    <mergeCell ref="J1447:K1447"/>
    <mergeCell ref="L1447:M1447"/>
    <mergeCell ref="N1447:P1447"/>
    <mergeCell ref="Q1447:S1447"/>
    <mergeCell ref="T1447:V1447"/>
    <mergeCell ref="A1448:I1448"/>
    <mergeCell ref="J1448:K1448"/>
    <mergeCell ref="L1448:M1448"/>
    <mergeCell ref="N1448:P1448"/>
    <mergeCell ref="Q1448:S1448"/>
    <mergeCell ref="T1448:V1448"/>
    <mergeCell ref="A1449:S1449"/>
    <mergeCell ref="T1449:V1449"/>
    <mergeCell ref="A1450:S1450"/>
    <mergeCell ref="T1450:V1450"/>
    <mergeCell ref="T1451:V1451"/>
    <mergeCell ref="A1462:D1466"/>
    <mergeCell ref="E1462:S1463"/>
    <mergeCell ref="T1462:V1463"/>
    <mergeCell ref="E1464:V1464"/>
    <mergeCell ref="E1465:V1465"/>
    <mergeCell ref="E1466:V1466"/>
    <mergeCell ref="A1467:V1467"/>
    <mergeCell ref="A1468:D1468"/>
    <mergeCell ref="J1468:O1468"/>
    <mergeCell ref="P1468:V1468"/>
    <mergeCell ref="A1469:D1469"/>
    <mergeCell ref="E1469:V1469"/>
    <mergeCell ref="A1470:D1470"/>
    <mergeCell ref="E1470:V1470"/>
    <mergeCell ref="A1471:D1471"/>
    <mergeCell ref="E1471:V1471"/>
    <mergeCell ref="A1452:S1452"/>
    <mergeCell ref="T1452:V1452"/>
    <mergeCell ref="A1453:S1453"/>
    <mergeCell ref="T1453:V1453"/>
    <mergeCell ref="A1455:V1455"/>
    <mergeCell ref="E1458:M1458"/>
    <mergeCell ref="E1459:M1459"/>
    <mergeCell ref="A1472:D1472"/>
    <mergeCell ref="E1472:V1472"/>
    <mergeCell ref="A1474:V1474"/>
    <mergeCell ref="A1475:B1475"/>
    <mergeCell ref="C1475:Q1475"/>
    <mergeCell ref="R1475:S1475"/>
    <mergeCell ref="T1475:V1475"/>
    <mergeCell ref="A1476:B1476"/>
    <mergeCell ref="C1476:Q1476"/>
    <mergeCell ref="R1476:S1476"/>
    <mergeCell ref="T1476:V1476"/>
    <mergeCell ref="A1478:V1478"/>
    <mergeCell ref="A1479:G1479"/>
    <mergeCell ref="H1479:J1479"/>
    <mergeCell ref="K1479:N1479"/>
    <mergeCell ref="O1479:Q1479"/>
    <mergeCell ref="R1479:S1479"/>
    <mergeCell ref="T1479:V1479"/>
    <mergeCell ref="A1480:G1480"/>
    <mergeCell ref="H1480:J1480"/>
    <mergeCell ref="K1480:N1480"/>
    <mergeCell ref="O1480:Q1480"/>
    <mergeCell ref="R1480:S1480"/>
    <mergeCell ref="T1480:V1480"/>
    <mergeCell ref="A1481:G1481"/>
    <mergeCell ref="H1481:J1481"/>
    <mergeCell ref="K1481:N1481"/>
    <mergeCell ref="O1481:Q1481"/>
    <mergeCell ref="R1481:S1481"/>
    <mergeCell ref="T1481:V1481"/>
    <mergeCell ref="A1482:G1482"/>
    <mergeCell ref="H1482:J1482"/>
    <mergeCell ref="K1482:N1482"/>
    <mergeCell ref="O1482:Q1482"/>
    <mergeCell ref="R1482:S1482"/>
    <mergeCell ref="T1482:V1482"/>
    <mergeCell ref="A1488:S1488"/>
    <mergeCell ref="T1488:V1488"/>
    <mergeCell ref="A1490:V1490"/>
    <mergeCell ref="A1491:J1491"/>
    <mergeCell ref="K1491:L1491"/>
    <mergeCell ref="M1491:N1491"/>
    <mergeCell ref="O1491:Q1491"/>
    <mergeCell ref="R1491:S1491"/>
    <mergeCell ref="T1491:V1491"/>
    <mergeCell ref="A1492:J1492"/>
    <mergeCell ref="K1492:L1492"/>
    <mergeCell ref="M1492:N1492"/>
    <mergeCell ref="O1492:Q1492"/>
    <mergeCell ref="R1492:S1492"/>
    <mergeCell ref="T1492:V1492"/>
    <mergeCell ref="A1483:S1483"/>
    <mergeCell ref="T1483:V1483"/>
    <mergeCell ref="A1485:V1485"/>
    <mergeCell ref="A1486:L1486"/>
    <mergeCell ref="M1486:N1486"/>
    <mergeCell ref="O1486:P1486"/>
    <mergeCell ref="Q1486:S1486"/>
    <mergeCell ref="T1486:V1486"/>
    <mergeCell ref="A1487:L1487"/>
    <mergeCell ref="M1487:N1487"/>
    <mergeCell ref="O1487:P1487"/>
    <mergeCell ref="Q1487:S1487"/>
    <mergeCell ref="T1487:V1487"/>
    <mergeCell ref="N1501:P1501"/>
    <mergeCell ref="Q1501:S1501"/>
    <mergeCell ref="T1501:V1501"/>
    <mergeCell ref="A1493:J1493"/>
    <mergeCell ref="K1493:L1493"/>
    <mergeCell ref="M1493:N1493"/>
    <mergeCell ref="O1493:Q1493"/>
    <mergeCell ref="R1493:S1493"/>
    <mergeCell ref="T1493:V1493"/>
    <mergeCell ref="A1494:J1494"/>
    <mergeCell ref="K1494:L1494"/>
    <mergeCell ref="M1494:N1494"/>
    <mergeCell ref="O1494:Q1494"/>
    <mergeCell ref="R1494:S1494"/>
    <mergeCell ref="T1494:V1494"/>
    <mergeCell ref="A1495:S1495"/>
    <mergeCell ref="T1495:V1495"/>
    <mergeCell ref="A1497:V1497"/>
    <mergeCell ref="A1498:I1498"/>
    <mergeCell ref="J1498:K1498"/>
    <mergeCell ref="L1498:M1498"/>
    <mergeCell ref="N1498:P1498"/>
    <mergeCell ref="Q1498:S1498"/>
    <mergeCell ref="T1498:V1498"/>
    <mergeCell ref="A1502:S1502"/>
    <mergeCell ref="T1502:V1502"/>
    <mergeCell ref="A1503:S1503"/>
    <mergeCell ref="T1503:V1503"/>
    <mergeCell ref="T1504:V1504"/>
    <mergeCell ref="A1505:S1505"/>
    <mergeCell ref="T1505:V1505"/>
    <mergeCell ref="A1506:S1506"/>
    <mergeCell ref="T1506:V1506"/>
    <mergeCell ref="A1508:V1508"/>
    <mergeCell ref="E1511:M1511"/>
    <mergeCell ref="E1512:M1512"/>
    <mergeCell ref="A1378:L1378"/>
    <mergeCell ref="M1378:N1378"/>
    <mergeCell ref="O1378:P1378"/>
    <mergeCell ref="Q1378:S1378"/>
    <mergeCell ref="T1378:V1378"/>
    <mergeCell ref="A1499:I1499"/>
    <mergeCell ref="J1499:K1499"/>
    <mergeCell ref="L1499:M1499"/>
    <mergeCell ref="N1499:P1499"/>
    <mergeCell ref="Q1499:S1499"/>
    <mergeCell ref="T1499:V1499"/>
    <mergeCell ref="A1500:I1500"/>
    <mergeCell ref="J1500:K1500"/>
    <mergeCell ref="L1500:M1500"/>
    <mergeCell ref="N1500:P1500"/>
    <mergeCell ref="Q1500:S1500"/>
    <mergeCell ref="T1500:V1500"/>
    <mergeCell ref="A1501:I1501"/>
    <mergeCell ref="J1501:K1501"/>
    <mergeCell ref="L1501:M1501"/>
    <mergeCell ref="A1515:D1519"/>
    <mergeCell ref="E1515:S1516"/>
    <mergeCell ref="T1515:V1516"/>
    <mergeCell ref="E1517:V1517"/>
    <mergeCell ref="E1518:V1518"/>
    <mergeCell ref="E1519:V1519"/>
    <mergeCell ref="A1520:V1520"/>
    <mergeCell ref="A1521:D1521"/>
    <mergeCell ref="J1521:O1521"/>
    <mergeCell ref="P1521:V1521"/>
    <mergeCell ref="A1522:D1522"/>
    <mergeCell ref="E1522:V1522"/>
    <mergeCell ref="A1523:D1523"/>
    <mergeCell ref="E1523:V1523"/>
    <mergeCell ref="A1524:D1524"/>
    <mergeCell ref="E1524:V1524"/>
    <mergeCell ref="A1525:D1525"/>
    <mergeCell ref="E1525:V1525"/>
    <mergeCell ref="A1527:V1527"/>
    <mergeCell ref="A1528:B1528"/>
    <mergeCell ref="C1528:Q1528"/>
    <mergeCell ref="R1528:S1528"/>
    <mergeCell ref="T1528:V1528"/>
    <mergeCell ref="A1529:B1529"/>
    <mergeCell ref="C1529:Q1529"/>
    <mergeCell ref="R1529:S1529"/>
    <mergeCell ref="T1529:V1529"/>
    <mergeCell ref="A1531:V1531"/>
    <mergeCell ref="A1532:G1532"/>
    <mergeCell ref="H1532:J1532"/>
    <mergeCell ref="K1532:N1532"/>
    <mergeCell ref="O1532:Q1532"/>
    <mergeCell ref="R1532:S1532"/>
    <mergeCell ref="T1532:V1532"/>
    <mergeCell ref="A1533:G1533"/>
    <mergeCell ref="H1533:J1533"/>
    <mergeCell ref="K1533:N1533"/>
    <mergeCell ref="O1533:Q1533"/>
    <mergeCell ref="R1533:S1533"/>
    <mergeCell ref="T1533:V1533"/>
    <mergeCell ref="A1534:G1534"/>
    <mergeCell ref="H1534:J1534"/>
    <mergeCell ref="K1534:N1534"/>
    <mergeCell ref="O1534:Q1534"/>
    <mergeCell ref="R1534:S1534"/>
    <mergeCell ref="T1534:V1534"/>
    <mergeCell ref="A1535:G1535"/>
    <mergeCell ref="H1535:J1535"/>
    <mergeCell ref="K1535:N1535"/>
    <mergeCell ref="O1535:Q1535"/>
    <mergeCell ref="R1535:S1535"/>
    <mergeCell ref="T1535:V1535"/>
    <mergeCell ref="A1536:S1536"/>
    <mergeCell ref="T1536:V1536"/>
    <mergeCell ref="A1538:V1538"/>
    <mergeCell ref="A1539:L1539"/>
    <mergeCell ref="M1539:N1539"/>
    <mergeCell ref="O1539:P1539"/>
    <mergeCell ref="Q1539:S1539"/>
    <mergeCell ref="T1539:V1539"/>
    <mergeCell ref="A1542:L1542"/>
    <mergeCell ref="M1542:N1542"/>
    <mergeCell ref="O1542:P1542"/>
    <mergeCell ref="Q1542:S1542"/>
    <mergeCell ref="T1542:V1542"/>
    <mergeCell ref="A1543:S1543"/>
    <mergeCell ref="T1543:V1543"/>
    <mergeCell ref="A1545:V1545"/>
    <mergeCell ref="A1546:J1546"/>
    <mergeCell ref="K1546:L1546"/>
    <mergeCell ref="M1546:N1546"/>
    <mergeCell ref="O1546:Q1546"/>
    <mergeCell ref="R1546:S1546"/>
    <mergeCell ref="T1546:V1546"/>
    <mergeCell ref="A1547:J1547"/>
    <mergeCell ref="K1547:L1547"/>
    <mergeCell ref="M1547:N1547"/>
    <mergeCell ref="O1547:Q1547"/>
    <mergeCell ref="R1547:S1547"/>
    <mergeCell ref="T1547:V1547"/>
    <mergeCell ref="Q1555:S1555"/>
    <mergeCell ref="T1555:V1555"/>
    <mergeCell ref="A1556:I1556"/>
    <mergeCell ref="J1556:K1556"/>
    <mergeCell ref="L1556:M1556"/>
    <mergeCell ref="N1556:P1556"/>
    <mergeCell ref="Q1556:S1556"/>
    <mergeCell ref="T1556:V1556"/>
    <mergeCell ref="A1548:J1548"/>
    <mergeCell ref="K1548:L1548"/>
    <mergeCell ref="M1548:N1548"/>
    <mergeCell ref="O1548:Q1548"/>
    <mergeCell ref="R1548:S1548"/>
    <mergeCell ref="T1548:V1548"/>
    <mergeCell ref="A1549:J1549"/>
    <mergeCell ref="K1549:L1549"/>
    <mergeCell ref="M1549:N1549"/>
    <mergeCell ref="O1549:Q1549"/>
    <mergeCell ref="R1549:S1549"/>
    <mergeCell ref="T1549:V1549"/>
    <mergeCell ref="A1550:S1550"/>
    <mergeCell ref="T1550:V1550"/>
    <mergeCell ref="A1552:V1552"/>
    <mergeCell ref="A1553:I1553"/>
    <mergeCell ref="J1553:K1553"/>
    <mergeCell ref="L1553:M1553"/>
    <mergeCell ref="N1553:P1553"/>
    <mergeCell ref="Q1553:S1553"/>
    <mergeCell ref="T1553:V1553"/>
    <mergeCell ref="A1557:S1557"/>
    <mergeCell ref="T1557:V1557"/>
    <mergeCell ref="A1558:S1558"/>
    <mergeCell ref="T1558:V1558"/>
    <mergeCell ref="T1559:V1559"/>
    <mergeCell ref="A1560:S1560"/>
    <mergeCell ref="T1560:V1560"/>
    <mergeCell ref="A1561:S1561"/>
    <mergeCell ref="T1561:V1561"/>
    <mergeCell ref="A1563:V1563"/>
    <mergeCell ref="E1566:M1566"/>
    <mergeCell ref="E1567:M1567"/>
    <mergeCell ref="A1540:L1540"/>
    <mergeCell ref="M1540:N1540"/>
    <mergeCell ref="O1540:P1540"/>
    <mergeCell ref="Q1540:S1540"/>
    <mergeCell ref="T1540:V1540"/>
    <mergeCell ref="A1541:L1541"/>
    <mergeCell ref="M1541:N1541"/>
    <mergeCell ref="O1541:P1541"/>
    <mergeCell ref="Q1541:S1541"/>
    <mergeCell ref="T1541:V1541"/>
    <mergeCell ref="A1554:I1554"/>
    <mergeCell ref="J1554:K1554"/>
    <mergeCell ref="L1554:M1554"/>
    <mergeCell ref="N1554:P1554"/>
    <mergeCell ref="Q1554:S1554"/>
    <mergeCell ref="T1554:V1554"/>
    <mergeCell ref="A1555:I1555"/>
    <mergeCell ref="J1555:K1555"/>
    <mergeCell ref="L1555:M1555"/>
    <mergeCell ref="N1555:P1555"/>
    <mergeCell ref="A1570:D1574"/>
    <mergeCell ref="E1570:S1571"/>
    <mergeCell ref="T1570:V1571"/>
    <mergeCell ref="E1572:V1572"/>
    <mergeCell ref="E1573:V1573"/>
    <mergeCell ref="E1574:V1574"/>
    <mergeCell ref="A1575:V1575"/>
    <mergeCell ref="A1576:D1576"/>
    <mergeCell ref="J1576:O1576"/>
    <mergeCell ref="P1576:V1576"/>
    <mergeCell ref="A1577:D1577"/>
    <mergeCell ref="E1577:V1577"/>
    <mergeCell ref="A1578:D1578"/>
    <mergeCell ref="E1578:V1578"/>
    <mergeCell ref="A1579:D1579"/>
    <mergeCell ref="E1579:V1579"/>
    <mergeCell ref="A1580:D1580"/>
    <mergeCell ref="E1580:V1580"/>
    <mergeCell ref="A1582:V1582"/>
    <mergeCell ref="A1583:B1583"/>
    <mergeCell ref="C1583:Q1583"/>
    <mergeCell ref="R1583:S1583"/>
    <mergeCell ref="T1583:V1583"/>
    <mergeCell ref="A1584:B1584"/>
    <mergeCell ref="C1584:Q1584"/>
    <mergeCell ref="R1584:S1584"/>
    <mergeCell ref="T1584:V1584"/>
    <mergeCell ref="A1586:V1586"/>
    <mergeCell ref="A1587:G1587"/>
    <mergeCell ref="H1587:J1587"/>
    <mergeCell ref="K1587:N1587"/>
    <mergeCell ref="O1587:Q1587"/>
    <mergeCell ref="R1587:S1587"/>
    <mergeCell ref="T1587:V1587"/>
    <mergeCell ref="A1588:G1588"/>
    <mergeCell ref="H1588:J1588"/>
    <mergeCell ref="K1588:N1588"/>
    <mergeCell ref="O1588:Q1588"/>
    <mergeCell ref="R1588:S1588"/>
    <mergeCell ref="T1588:V1588"/>
    <mergeCell ref="A1589:G1589"/>
    <mergeCell ref="H1589:J1589"/>
    <mergeCell ref="K1589:N1589"/>
    <mergeCell ref="O1589:Q1589"/>
    <mergeCell ref="R1589:S1589"/>
    <mergeCell ref="T1589:V1589"/>
    <mergeCell ref="A1590:G1590"/>
    <mergeCell ref="H1590:J1590"/>
    <mergeCell ref="K1590:N1590"/>
    <mergeCell ref="O1590:Q1590"/>
    <mergeCell ref="R1590:S1590"/>
    <mergeCell ref="T1590:V1590"/>
    <mergeCell ref="A1591:S1591"/>
    <mergeCell ref="T1591:V1591"/>
    <mergeCell ref="A1593:V1593"/>
    <mergeCell ref="A1594:L1594"/>
    <mergeCell ref="M1594:N1594"/>
    <mergeCell ref="O1594:P1594"/>
    <mergeCell ref="Q1594:S1594"/>
    <mergeCell ref="T1594:V1594"/>
    <mergeCell ref="A1595:L1595"/>
    <mergeCell ref="M1595:N1595"/>
    <mergeCell ref="O1595:P1595"/>
    <mergeCell ref="Q1595:S1595"/>
    <mergeCell ref="T1595:V1595"/>
    <mergeCell ref="A1596:L1596"/>
    <mergeCell ref="M1596:N1596"/>
    <mergeCell ref="O1596:P1596"/>
    <mergeCell ref="Q1596:S1596"/>
    <mergeCell ref="T1596:V1596"/>
    <mergeCell ref="A1597:L1597"/>
    <mergeCell ref="M1597:N1597"/>
    <mergeCell ref="O1597:P1597"/>
    <mergeCell ref="Q1597:S1597"/>
    <mergeCell ref="T1597:V1597"/>
    <mergeCell ref="A1598:S1598"/>
    <mergeCell ref="T1598:V1598"/>
    <mergeCell ref="A1600:V1600"/>
    <mergeCell ref="A1601:J1601"/>
    <mergeCell ref="K1601:L1601"/>
    <mergeCell ref="M1601:N1601"/>
    <mergeCell ref="O1601:Q1601"/>
    <mergeCell ref="R1601:S1601"/>
    <mergeCell ref="T1601:V1601"/>
    <mergeCell ref="A1602:J1602"/>
    <mergeCell ref="K1602:L1602"/>
    <mergeCell ref="M1602:N1602"/>
    <mergeCell ref="O1602:Q1602"/>
    <mergeCell ref="R1602:S1602"/>
    <mergeCell ref="T1602:V1602"/>
    <mergeCell ref="A1603:J1603"/>
    <mergeCell ref="K1603:L1603"/>
    <mergeCell ref="M1603:N1603"/>
    <mergeCell ref="O1603:Q1603"/>
    <mergeCell ref="R1603:S1603"/>
    <mergeCell ref="T1603:V1603"/>
    <mergeCell ref="A1604:J1604"/>
    <mergeCell ref="K1604:L1604"/>
    <mergeCell ref="M1604:N1604"/>
    <mergeCell ref="O1604:Q1604"/>
    <mergeCell ref="R1604:S1604"/>
    <mergeCell ref="T1604:V1604"/>
    <mergeCell ref="A1605:S1605"/>
    <mergeCell ref="T1605:V1605"/>
    <mergeCell ref="A1607:V1607"/>
    <mergeCell ref="A1608:I1608"/>
    <mergeCell ref="J1608:K1608"/>
    <mergeCell ref="L1608:M1608"/>
    <mergeCell ref="N1608:P1608"/>
    <mergeCell ref="Q1608:S1608"/>
    <mergeCell ref="T1608:V1608"/>
    <mergeCell ref="A1609:I1609"/>
    <mergeCell ref="J1609:K1609"/>
    <mergeCell ref="L1609:M1609"/>
    <mergeCell ref="N1609:P1609"/>
    <mergeCell ref="Q1609:S1609"/>
    <mergeCell ref="T1609:V1609"/>
    <mergeCell ref="A1610:I1610"/>
    <mergeCell ref="J1610:K1610"/>
    <mergeCell ref="L1610:M1610"/>
    <mergeCell ref="N1610:P1610"/>
    <mergeCell ref="Q1610:S1610"/>
    <mergeCell ref="T1610:V1610"/>
    <mergeCell ref="A1611:I1611"/>
    <mergeCell ref="J1611:K1611"/>
    <mergeCell ref="L1611:M1611"/>
    <mergeCell ref="N1611:P1611"/>
    <mergeCell ref="Q1611:S1611"/>
    <mergeCell ref="T1611:V1611"/>
    <mergeCell ref="A1612:S1612"/>
    <mergeCell ref="T1612:V1612"/>
    <mergeCell ref="A1613:S1613"/>
    <mergeCell ref="T1613:V1613"/>
    <mergeCell ref="T1614:V1614"/>
    <mergeCell ref="A1615:S1615"/>
    <mergeCell ref="T1615:V1615"/>
    <mergeCell ref="A1616:S1616"/>
    <mergeCell ref="T1616:V1616"/>
    <mergeCell ref="A1618:V1618"/>
    <mergeCell ref="E1621:M1621"/>
    <mergeCell ref="E1622:M1622"/>
    <mergeCell ref="A1625:D1629"/>
    <mergeCell ref="E1625:S1626"/>
    <mergeCell ref="T1625:V1626"/>
    <mergeCell ref="E1627:V1627"/>
    <mergeCell ref="E1628:V1628"/>
    <mergeCell ref="E1629:V1629"/>
    <mergeCell ref="A1630:V1630"/>
    <mergeCell ref="A1631:D1631"/>
    <mergeCell ref="J1631:O1631"/>
    <mergeCell ref="P1631:V1631"/>
    <mergeCell ref="A1632:D1632"/>
    <mergeCell ref="E1632:V1632"/>
    <mergeCell ref="A1633:D1633"/>
    <mergeCell ref="E1633:V1633"/>
    <mergeCell ref="A1634:D1634"/>
    <mergeCell ref="E1634:V1634"/>
    <mergeCell ref="A1635:D1635"/>
    <mergeCell ref="E1635:V1635"/>
    <mergeCell ref="A1637:V1637"/>
    <mergeCell ref="A1638:B1638"/>
    <mergeCell ref="C1638:Q1638"/>
    <mergeCell ref="R1638:S1638"/>
    <mergeCell ref="T1638:V1638"/>
    <mergeCell ref="A1639:B1639"/>
    <mergeCell ref="C1639:Q1639"/>
    <mergeCell ref="R1639:S1639"/>
    <mergeCell ref="T1639:V1639"/>
    <mergeCell ref="A1641:V1641"/>
    <mergeCell ref="A1642:G1642"/>
    <mergeCell ref="H1642:J1642"/>
    <mergeCell ref="K1642:N1642"/>
    <mergeCell ref="O1642:Q1642"/>
    <mergeCell ref="R1642:S1642"/>
    <mergeCell ref="T1642:V1642"/>
    <mergeCell ref="A1643:G1643"/>
    <mergeCell ref="H1643:J1643"/>
    <mergeCell ref="K1643:N1643"/>
    <mergeCell ref="O1643:Q1643"/>
    <mergeCell ref="R1643:S1643"/>
    <mergeCell ref="T1643:V1643"/>
    <mergeCell ref="A1644:G1644"/>
    <mergeCell ref="H1644:J1644"/>
    <mergeCell ref="K1644:N1644"/>
    <mergeCell ref="O1644:Q1644"/>
    <mergeCell ref="R1644:S1644"/>
    <mergeCell ref="T1644:V1644"/>
    <mergeCell ref="A1645:G1645"/>
    <mergeCell ref="H1645:J1645"/>
    <mergeCell ref="K1645:N1645"/>
    <mergeCell ref="O1645:Q1645"/>
    <mergeCell ref="R1645:S1645"/>
    <mergeCell ref="T1645:V1645"/>
    <mergeCell ref="A1646:S1646"/>
    <mergeCell ref="T1646:V1646"/>
    <mergeCell ref="A1648:V1648"/>
    <mergeCell ref="A1649:L1649"/>
    <mergeCell ref="M1649:N1649"/>
    <mergeCell ref="O1649:P1649"/>
    <mergeCell ref="Q1649:S1649"/>
    <mergeCell ref="T1649:V1649"/>
    <mergeCell ref="A1650:L1650"/>
    <mergeCell ref="M1650:N1650"/>
    <mergeCell ref="O1650:P1650"/>
    <mergeCell ref="Q1650:S1650"/>
    <mergeCell ref="T1650:V1650"/>
    <mergeCell ref="A1651:L1651"/>
    <mergeCell ref="M1651:N1651"/>
    <mergeCell ref="O1651:P1651"/>
    <mergeCell ref="Q1651:S1651"/>
    <mergeCell ref="T1651:V1651"/>
    <mergeCell ref="A1653:L1653"/>
    <mergeCell ref="M1653:N1653"/>
    <mergeCell ref="O1653:P1653"/>
    <mergeCell ref="Q1653:S1653"/>
    <mergeCell ref="T1653:V1653"/>
    <mergeCell ref="A1654:S1654"/>
    <mergeCell ref="T1654:V1654"/>
    <mergeCell ref="A1656:V1656"/>
    <mergeCell ref="A1657:J1657"/>
    <mergeCell ref="K1657:L1657"/>
    <mergeCell ref="M1657:N1657"/>
    <mergeCell ref="O1657:Q1657"/>
    <mergeCell ref="R1657:S1657"/>
    <mergeCell ref="T1657:V1657"/>
    <mergeCell ref="A1658:J1658"/>
    <mergeCell ref="K1658:L1658"/>
    <mergeCell ref="M1658:N1658"/>
    <mergeCell ref="O1658:Q1658"/>
    <mergeCell ref="R1658:S1658"/>
    <mergeCell ref="T1658:V1658"/>
    <mergeCell ref="A1659:J1659"/>
    <mergeCell ref="K1659:L1659"/>
    <mergeCell ref="M1659:N1659"/>
    <mergeCell ref="O1659:Q1659"/>
    <mergeCell ref="R1659:S1659"/>
    <mergeCell ref="T1659:V1659"/>
    <mergeCell ref="A1660:J1660"/>
    <mergeCell ref="K1660:L1660"/>
    <mergeCell ref="M1660:N1660"/>
    <mergeCell ref="O1660:Q1660"/>
    <mergeCell ref="R1660:S1660"/>
    <mergeCell ref="T1660:V1660"/>
    <mergeCell ref="A1664:I1664"/>
    <mergeCell ref="J1664:K1664"/>
    <mergeCell ref="L1664:M1664"/>
    <mergeCell ref="N1664:P1664"/>
    <mergeCell ref="Q1664:S1664"/>
    <mergeCell ref="T1664:V1664"/>
    <mergeCell ref="A1665:I1665"/>
    <mergeCell ref="J1665:K1665"/>
    <mergeCell ref="L1665:M1665"/>
    <mergeCell ref="N1665:P1665"/>
    <mergeCell ref="Q1665:S1665"/>
    <mergeCell ref="T1665:V1665"/>
    <mergeCell ref="A1666:I1666"/>
    <mergeCell ref="J1666:K1666"/>
    <mergeCell ref="L1666:M1666"/>
    <mergeCell ref="N1666:P1666"/>
    <mergeCell ref="Q1666:S1666"/>
    <mergeCell ref="T1666:V1666"/>
    <mergeCell ref="E1678:M1678"/>
    <mergeCell ref="A1652:L1652"/>
    <mergeCell ref="M1652:N1652"/>
    <mergeCell ref="O1652:P1652"/>
    <mergeCell ref="Q1652:S1652"/>
    <mergeCell ref="T1652:V1652"/>
    <mergeCell ref="A1681:D1685"/>
    <mergeCell ref="E1681:S1682"/>
    <mergeCell ref="T1681:V1682"/>
    <mergeCell ref="E1683:V1683"/>
    <mergeCell ref="E1684:V1684"/>
    <mergeCell ref="E1685:V1685"/>
    <mergeCell ref="A1667:I1667"/>
    <mergeCell ref="J1667:K1667"/>
    <mergeCell ref="L1667:M1667"/>
    <mergeCell ref="N1667:P1667"/>
    <mergeCell ref="Q1667:S1667"/>
    <mergeCell ref="T1667:V1667"/>
    <mergeCell ref="A1668:S1668"/>
    <mergeCell ref="T1668:V1668"/>
    <mergeCell ref="A1669:S1669"/>
    <mergeCell ref="T1669:V1669"/>
    <mergeCell ref="T1670:V1670"/>
    <mergeCell ref="A1671:S1671"/>
    <mergeCell ref="T1671:V1671"/>
    <mergeCell ref="A1672:S1672"/>
    <mergeCell ref="T1672:V1672"/>
    <mergeCell ref="A1674:V1674"/>
    <mergeCell ref="E1677:M1677"/>
    <mergeCell ref="A1661:S1661"/>
    <mergeCell ref="T1661:V1661"/>
    <mergeCell ref="A1663:V1663"/>
    <mergeCell ref="A1686:V1686"/>
    <mergeCell ref="A1687:D1687"/>
    <mergeCell ref="J1687:O1687"/>
    <mergeCell ref="P1687:V1687"/>
    <mergeCell ref="A1688:D1688"/>
    <mergeCell ref="E1688:V1688"/>
    <mergeCell ref="A1689:D1689"/>
    <mergeCell ref="E1689:V1689"/>
    <mergeCell ref="A1690:D1690"/>
    <mergeCell ref="E1690:V1690"/>
    <mergeCell ref="A1691:D1691"/>
    <mergeCell ref="E1691:V1691"/>
    <mergeCell ref="A1693:V1693"/>
    <mergeCell ref="A1694:B1694"/>
    <mergeCell ref="C1694:Q1694"/>
    <mergeCell ref="R1694:S1694"/>
    <mergeCell ref="T1694:V1694"/>
    <mergeCell ref="A1695:B1695"/>
    <mergeCell ref="C1695:Q1695"/>
    <mergeCell ref="R1695:S1695"/>
    <mergeCell ref="T1695:V1695"/>
    <mergeCell ref="A1697:V1697"/>
    <mergeCell ref="A1698:G1698"/>
    <mergeCell ref="H1698:J1698"/>
    <mergeCell ref="K1698:N1698"/>
    <mergeCell ref="O1698:Q1698"/>
    <mergeCell ref="R1698:S1698"/>
    <mergeCell ref="T1698:V1698"/>
    <mergeCell ref="A1699:G1699"/>
    <mergeCell ref="H1699:J1699"/>
    <mergeCell ref="K1699:N1699"/>
    <mergeCell ref="O1699:Q1699"/>
    <mergeCell ref="R1699:S1699"/>
    <mergeCell ref="T1699:V1699"/>
    <mergeCell ref="A1700:G1700"/>
    <mergeCell ref="H1700:J1700"/>
    <mergeCell ref="K1700:N1700"/>
    <mergeCell ref="O1700:Q1700"/>
    <mergeCell ref="R1700:S1700"/>
    <mergeCell ref="T1700:V1700"/>
    <mergeCell ref="A1701:G1701"/>
    <mergeCell ref="H1701:J1701"/>
    <mergeCell ref="K1701:N1701"/>
    <mergeCell ref="O1701:Q1701"/>
    <mergeCell ref="R1701:S1701"/>
    <mergeCell ref="T1701:V1701"/>
    <mergeCell ref="A1702:S1702"/>
    <mergeCell ref="T1702:V1702"/>
    <mergeCell ref="A1704:V1704"/>
    <mergeCell ref="A1705:L1705"/>
    <mergeCell ref="M1705:N1705"/>
    <mergeCell ref="O1705:P1705"/>
    <mergeCell ref="Q1705:S1705"/>
    <mergeCell ref="T1705:V1705"/>
    <mergeCell ref="A1706:L1706"/>
    <mergeCell ref="M1706:N1706"/>
    <mergeCell ref="O1706:P1706"/>
    <mergeCell ref="Q1706:S1706"/>
    <mergeCell ref="T1706:V1706"/>
    <mergeCell ref="A1707:L1707"/>
    <mergeCell ref="M1707:N1707"/>
    <mergeCell ref="O1707:P1707"/>
    <mergeCell ref="Q1707:S1707"/>
    <mergeCell ref="T1707:V1707"/>
    <mergeCell ref="A1708:L1708"/>
    <mergeCell ref="M1708:N1708"/>
    <mergeCell ref="O1708:P1708"/>
    <mergeCell ref="Q1708:S1708"/>
    <mergeCell ref="T1708:V1708"/>
    <mergeCell ref="A1710:L1710"/>
    <mergeCell ref="M1710:N1710"/>
    <mergeCell ref="O1710:P1710"/>
    <mergeCell ref="Q1710:S1710"/>
    <mergeCell ref="T1710:V1710"/>
    <mergeCell ref="A1711:S1711"/>
    <mergeCell ref="T1711:V1711"/>
    <mergeCell ref="A1713:V1713"/>
    <mergeCell ref="A1714:J1714"/>
    <mergeCell ref="K1714:L1714"/>
    <mergeCell ref="M1714:N1714"/>
    <mergeCell ref="O1714:Q1714"/>
    <mergeCell ref="R1714:S1714"/>
    <mergeCell ref="T1714:V1714"/>
    <mergeCell ref="A1715:J1715"/>
    <mergeCell ref="K1715:L1715"/>
    <mergeCell ref="M1715:N1715"/>
    <mergeCell ref="O1715:Q1715"/>
    <mergeCell ref="R1715:S1715"/>
    <mergeCell ref="T1715:V1715"/>
    <mergeCell ref="A1716:J1716"/>
    <mergeCell ref="K1716:L1716"/>
    <mergeCell ref="M1716:N1716"/>
    <mergeCell ref="O1716:Q1716"/>
    <mergeCell ref="R1716:S1716"/>
    <mergeCell ref="T1716:V1716"/>
    <mergeCell ref="A1726:S1726"/>
    <mergeCell ref="T1726:V1726"/>
    <mergeCell ref="T1727:V1727"/>
    <mergeCell ref="A1717:J1717"/>
    <mergeCell ref="K1717:L1717"/>
    <mergeCell ref="M1717:N1717"/>
    <mergeCell ref="O1717:Q1717"/>
    <mergeCell ref="R1717:S1717"/>
    <mergeCell ref="T1717:V1717"/>
    <mergeCell ref="A1718:S1718"/>
    <mergeCell ref="T1718:V1718"/>
    <mergeCell ref="A1720:V1720"/>
    <mergeCell ref="A1721:I1721"/>
    <mergeCell ref="J1721:K1721"/>
    <mergeCell ref="L1721:M1721"/>
    <mergeCell ref="N1721:P1721"/>
    <mergeCell ref="Q1721:S1721"/>
    <mergeCell ref="T1721:V1721"/>
    <mergeCell ref="A1722:I1722"/>
    <mergeCell ref="J1722:K1722"/>
    <mergeCell ref="L1722:M1722"/>
    <mergeCell ref="N1722:P1722"/>
    <mergeCell ref="Q1722:S1722"/>
    <mergeCell ref="T1722:V1722"/>
    <mergeCell ref="A1728:S1728"/>
    <mergeCell ref="T1728:V1728"/>
    <mergeCell ref="A1729:S1729"/>
    <mergeCell ref="T1729:V1729"/>
    <mergeCell ref="A1731:V1731"/>
    <mergeCell ref="E1734:M1734"/>
    <mergeCell ref="E1735:M1735"/>
    <mergeCell ref="A1709:L1709"/>
    <mergeCell ref="M1709:N1709"/>
    <mergeCell ref="O1709:P1709"/>
    <mergeCell ref="Q1709:S1709"/>
    <mergeCell ref="T1709:V1709"/>
    <mergeCell ref="A1738:D1742"/>
    <mergeCell ref="E1738:S1739"/>
    <mergeCell ref="T1738:V1739"/>
    <mergeCell ref="E1740:V1740"/>
    <mergeCell ref="E1741:V1741"/>
    <mergeCell ref="E1742:V1742"/>
    <mergeCell ref="A1723:I1723"/>
    <mergeCell ref="J1723:K1723"/>
    <mergeCell ref="L1723:M1723"/>
    <mergeCell ref="N1723:P1723"/>
    <mergeCell ref="Q1723:S1723"/>
    <mergeCell ref="T1723:V1723"/>
    <mergeCell ref="A1724:I1724"/>
    <mergeCell ref="J1724:K1724"/>
    <mergeCell ref="L1724:M1724"/>
    <mergeCell ref="N1724:P1724"/>
    <mergeCell ref="Q1724:S1724"/>
    <mergeCell ref="T1724:V1724"/>
    <mergeCell ref="A1725:S1725"/>
    <mergeCell ref="T1725:V1725"/>
    <mergeCell ref="A1743:V1743"/>
    <mergeCell ref="A1744:D1744"/>
    <mergeCell ref="J1744:O1744"/>
    <mergeCell ref="P1744:V1744"/>
    <mergeCell ref="A1745:D1745"/>
    <mergeCell ref="E1745:V1745"/>
    <mergeCell ref="A1746:D1746"/>
    <mergeCell ref="E1746:V1746"/>
    <mergeCell ref="A1747:D1747"/>
    <mergeCell ref="E1747:V1747"/>
    <mergeCell ref="A1748:D1748"/>
    <mergeCell ref="E1748:V1748"/>
    <mergeCell ref="A1750:V1750"/>
    <mergeCell ref="A1751:B1751"/>
    <mergeCell ref="C1751:Q1751"/>
    <mergeCell ref="R1751:S1751"/>
    <mergeCell ref="T1751:V1751"/>
    <mergeCell ref="A1752:B1752"/>
    <mergeCell ref="C1752:Q1752"/>
    <mergeCell ref="R1752:S1752"/>
    <mergeCell ref="T1752:V1752"/>
    <mergeCell ref="A1754:V1754"/>
    <mergeCell ref="A1755:G1755"/>
    <mergeCell ref="H1755:J1755"/>
    <mergeCell ref="K1755:N1755"/>
    <mergeCell ref="O1755:Q1755"/>
    <mergeCell ref="R1755:S1755"/>
    <mergeCell ref="T1755:V1755"/>
    <mergeCell ref="A1756:G1756"/>
    <mergeCell ref="H1756:J1756"/>
    <mergeCell ref="K1756:N1756"/>
    <mergeCell ref="O1756:Q1756"/>
    <mergeCell ref="R1756:S1756"/>
    <mergeCell ref="T1756:V1756"/>
    <mergeCell ref="A1757:G1757"/>
    <mergeCell ref="H1757:J1757"/>
    <mergeCell ref="K1757:N1757"/>
    <mergeCell ref="O1757:Q1757"/>
    <mergeCell ref="R1757:S1757"/>
    <mergeCell ref="T1757:V1757"/>
    <mergeCell ref="A1758:G1758"/>
    <mergeCell ref="H1758:J1758"/>
    <mergeCell ref="K1758:N1758"/>
    <mergeCell ref="O1758:Q1758"/>
    <mergeCell ref="R1758:S1758"/>
    <mergeCell ref="T1758:V1758"/>
    <mergeCell ref="A1759:S1759"/>
    <mergeCell ref="T1759:V1759"/>
    <mergeCell ref="A1761:V1761"/>
    <mergeCell ref="A1762:L1762"/>
    <mergeCell ref="M1762:N1762"/>
    <mergeCell ref="O1762:P1762"/>
    <mergeCell ref="Q1762:S1762"/>
    <mergeCell ref="T1762:V1762"/>
    <mergeCell ref="A1763:L1763"/>
    <mergeCell ref="M1763:N1763"/>
    <mergeCell ref="O1763:P1763"/>
    <mergeCell ref="Q1763:S1763"/>
    <mergeCell ref="T1763:V1763"/>
    <mergeCell ref="A1764:L1764"/>
    <mergeCell ref="M1764:N1764"/>
    <mergeCell ref="O1764:P1764"/>
    <mergeCell ref="Q1764:S1764"/>
    <mergeCell ref="T1764:V1764"/>
    <mergeCell ref="A1765:L1765"/>
    <mergeCell ref="M1765:N1765"/>
    <mergeCell ref="O1765:P1765"/>
    <mergeCell ref="Q1765:S1765"/>
    <mergeCell ref="T1765:V1765"/>
    <mergeCell ref="A1766:L1766"/>
    <mergeCell ref="M1766:N1766"/>
    <mergeCell ref="O1766:P1766"/>
    <mergeCell ref="Q1766:S1766"/>
    <mergeCell ref="T1766:V1766"/>
    <mergeCell ref="A1767:L1767"/>
    <mergeCell ref="M1767:N1767"/>
    <mergeCell ref="O1767:P1767"/>
    <mergeCell ref="Q1767:S1767"/>
    <mergeCell ref="T1767:V1767"/>
    <mergeCell ref="A1768:S1768"/>
    <mergeCell ref="T1768:V1768"/>
    <mergeCell ref="A1770:V1770"/>
    <mergeCell ref="A1771:J1771"/>
    <mergeCell ref="K1771:L1771"/>
    <mergeCell ref="M1771:N1771"/>
    <mergeCell ref="O1771:Q1771"/>
    <mergeCell ref="R1771:S1771"/>
    <mergeCell ref="T1771:V1771"/>
    <mergeCell ref="A1772:J1772"/>
    <mergeCell ref="K1772:L1772"/>
    <mergeCell ref="M1772:N1772"/>
    <mergeCell ref="O1772:Q1772"/>
    <mergeCell ref="R1772:S1772"/>
    <mergeCell ref="T1772:V1772"/>
    <mergeCell ref="A1773:J1773"/>
    <mergeCell ref="K1773:L1773"/>
    <mergeCell ref="M1773:N1773"/>
    <mergeCell ref="O1773:Q1773"/>
    <mergeCell ref="R1773:S1773"/>
    <mergeCell ref="T1773:V1773"/>
    <mergeCell ref="A1774:J1774"/>
    <mergeCell ref="K1774:L1774"/>
    <mergeCell ref="M1774:N1774"/>
    <mergeCell ref="O1774:Q1774"/>
    <mergeCell ref="R1774:S1774"/>
    <mergeCell ref="T1774:V1774"/>
    <mergeCell ref="A1775:S1775"/>
    <mergeCell ref="T1775:V1775"/>
    <mergeCell ref="A1777:V1777"/>
    <mergeCell ref="A1778:I1778"/>
    <mergeCell ref="J1778:K1778"/>
    <mergeCell ref="L1778:M1778"/>
    <mergeCell ref="N1778:P1778"/>
    <mergeCell ref="Q1778:S1778"/>
    <mergeCell ref="T1778:V1778"/>
    <mergeCell ref="A1779:I1779"/>
    <mergeCell ref="J1779:K1779"/>
    <mergeCell ref="L1779:M1779"/>
    <mergeCell ref="N1779:P1779"/>
    <mergeCell ref="Q1779:S1779"/>
    <mergeCell ref="T1779:V1779"/>
    <mergeCell ref="A1780:I1780"/>
    <mergeCell ref="J1780:K1780"/>
    <mergeCell ref="L1780:M1780"/>
    <mergeCell ref="N1780:P1780"/>
    <mergeCell ref="Q1780:S1780"/>
    <mergeCell ref="T1780:V1780"/>
    <mergeCell ref="A1781:I1781"/>
    <mergeCell ref="J1781:K1781"/>
    <mergeCell ref="L1781:M1781"/>
    <mergeCell ref="N1781:P1781"/>
    <mergeCell ref="Q1781:S1781"/>
    <mergeCell ref="T1781:V1781"/>
    <mergeCell ref="A1782:S1782"/>
    <mergeCell ref="T1782:V1782"/>
    <mergeCell ref="A1783:S1783"/>
    <mergeCell ref="T1783:V1783"/>
    <mergeCell ref="T1784:V1784"/>
    <mergeCell ref="A1785:S1785"/>
    <mergeCell ref="T1785:V1785"/>
    <mergeCell ref="A1786:S1786"/>
    <mergeCell ref="T1786:V1786"/>
    <mergeCell ref="A1788:V1788"/>
    <mergeCell ref="E1791:M1791"/>
    <mergeCell ref="E1792:M1792"/>
    <mergeCell ref="A1795:D1799"/>
    <mergeCell ref="E1795:S1796"/>
    <mergeCell ref="T1795:V1796"/>
    <mergeCell ref="E1797:V1797"/>
    <mergeCell ref="E1798:V1798"/>
    <mergeCell ref="E1799:V1799"/>
    <mergeCell ref="A1800:V1800"/>
    <mergeCell ref="A1801:D1801"/>
    <mergeCell ref="J1801:O1801"/>
    <mergeCell ref="P1801:V1801"/>
    <mergeCell ref="A1802:D1802"/>
    <mergeCell ref="E1802:V1802"/>
    <mergeCell ref="A1803:D1803"/>
    <mergeCell ref="E1803:V1803"/>
    <mergeCell ref="A1804:D1804"/>
    <mergeCell ref="E1804:V1804"/>
    <mergeCell ref="A1805:D1805"/>
    <mergeCell ref="E1805:V1805"/>
    <mergeCell ref="A1807:V1807"/>
    <mergeCell ref="A1808:B1808"/>
    <mergeCell ref="C1808:Q1808"/>
    <mergeCell ref="R1808:S1808"/>
    <mergeCell ref="T1808:V1808"/>
    <mergeCell ref="A1809:B1809"/>
    <mergeCell ref="C1809:Q1809"/>
    <mergeCell ref="R1809:S1809"/>
    <mergeCell ref="T1809:V1809"/>
    <mergeCell ref="A1811:V1811"/>
    <mergeCell ref="A1812:G1812"/>
    <mergeCell ref="H1812:J1812"/>
    <mergeCell ref="K1812:N1812"/>
    <mergeCell ref="O1812:Q1812"/>
    <mergeCell ref="R1812:S1812"/>
    <mergeCell ref="T1812:V1812"/>
    <mergeCell ref="A1813:G1813"/>
    <mergeCell ref="H1813:J1813"/>
    <mergeCell ref="K1813:N1813"/>
    <mergeCell ref="O1813:Q1813"/>
    <mergeCell ref="R1813:S1813"/>
    <mergeCell ref="T1813:V1813"/>
    <mergeCell ref="A1814:G1814"/>
    <mergeCell ref="H1814:J1814"/>
    <mergeCell ref="K1814:N1814"/>
    <mergeCell ref="O1814:Q1814"/>
    <mergeCell ref="R1814:S1814"/>
    <mergeCell ref="T1814:V1814"/>
    <mergeCell ref="A1815:G1815"/>
    <mergeCell ref="H1815:J1815"/>
    <mergeCell ref="K1815:N1815"/>
    <mergeCell ref="O1815:Q1815"/>
    <mergeCell ref="R1815:S1815"/>
    <mergeCell ref="T1815:V1815"/>
    <mergeCell ref="A1816:S1816"/>
    <mergeCell ref="T1816:V1816"/>
    <mergeCell ref="A1818:V1818"/>
    <mergeCell ref="A1819:L1819"/>
    <mergeCell ref="M1819:N1819"/>
    <mergeCell ref="O1819:P1819"/>
    <mergeCell ref="Q1819:S1819"/>
    <mergeCell ref="T1819:V1819"/>
    <mergeCell ref="A1820:L1820"/>
    <mergeCell ref="M1820:N1820"/>
    <mergeCell ref="O1820:P1820"/>
    <mergeCell ref="Q1820:S1820"/>
    <mergeCell ref="T1820:V1820"/>
    <mergeCell ref="A1821:L1821"/>
    <mergeCell ref="M1821:N1821"/>
    <mergeCell ref="O1821:P1821"/>
    <mergeCell ref="Q1821:S1821"/>
    <mergeCell ref="T1821:V1821"/>
    <mergeCell ref="A1822:L1822"/>
    <mergeCell ref="M1822:N1822"/>
    <mergeCell ref="O1822:P1822"/>
    <mergeCell ref="Q1822:S1822"/>
    <mergeCell ref="T1822:V1822"/>
    <mergeCell ref="A1823:S1823"/>
    <mergeCell ref="T1823:V1823"/>
    <mergeCell ref="A1825:V1825"/>
    <mergeCell ref="A1826:J1826"/>
    <mergeCell ref="K1826:L1826"/>
    <mergeCell ref="M1826:N1826"/>
    <mergeCell ref="O1826:Q1826"/>
    <mergeCell ref="R1826:S1826"/>
    <mergeCell ref="T1826:V1826"/>
    <mergeCell ref="A1827:J1827"/>
    <mergeCell ref="K1827:L1827"/>
    <mergeCell ref="M1827:N1827"/>
    <mergeCell ref="O1827:Q1827"/>
    <mergeCell ref="R1827:S1827"/>
    <mergeCell ref="T1827:V1827"/>
    <mergeCell ref="A1828:J1828"/>
    <mergeCell ref="K1828:L1828"/>
    <mergeCell ref="M1828:N1828"/>
    <mergeCell ref="O1828:Q1828"/>
    <mergeCell ref="R1828:S1828"/>
    <mergeCell ref="T1828:V1828"/>
    <mergeCell ref="A1829:J1829"/>
    <mergeCell ref="K1829:L1829"/>
    <mergeCell ref="M1829:N1829"/>
    <mergeCell ref="O1829:Q1829"/>
    <mergeCell ref="R1829:S1829"/>
    <mergeCell ref="T1829:V1829"/>
    <mergeCell ref="A1830:S1830"/>
    <mergeCell ref="T1830:V1830"/>
    <mergeCell ref="A1832:V1832"/>
    <mergeCell ref="A1833:I1833"/>
    <mergeCell ref="J1833:K1833"/>
    <mergeCell ref="L1833:M1833"/>
    <mergeCell ref="N1833:P1833"/>
    <mergeCell ref="Q1833:S1833"/>
    <mergeCell ref="T1833:V1833"/>
    <mergeCell ref="A1834:I1834"/>
    <mergeCell ref="J1834:K1834"/>
    <mergeCell ref="L1834:M1834"/>
    <mergeCell ref="N1834:P1834"/>
    <mergeCell ref="Q1834:S1834"/>
    <mergeCell ref="T1834:V1834"/>
    <mergeCell ref="A1835:I1835"/>
    <mergeCell ref="J1835:K1835"/>
    <mergeCell ref="L1835:M1835"/>
    <mergeCell ref="N1835:P1835"/>
    <mergeCell ref="Q1835:S1835"/>
    <mergeCell ref="T1835:V1835"/>
    <mergeCell ref="A1836:I1836"/>
    <mergeCell ref="J1836:K1836"/>
    <mergeCell ref="L1836:M1836"/>
    <mergeCell ref="N1836:P1836"/>
    <mergeCell ref="Q1836:S1836"/>
    <mergeCell ref="T1836:V1836"/>
    <mergeCell ref="A1837:S1837"/>
    <mergeCell ref="T1837:V1837"/>
    <mergeCell ref="A1838:S1838"/>
    <mergeCell ref="T1838:V1838"/>
    <mergeCell ref="T1839:V1839"/>
    <mergeCell ref="A1840:S1840"/>
    <mergeCell ref="T1840:V1840"/>
    <mergeCell ref="A1841:S1841"/>
    <mergeCell ref="T1841:V1841"/>
    <mergeCell ref="A1843:V1843"/>
    <mergeCell ref="E1846:M1846"/>
    <mergeCell ref="E1847:M1847"/>
    <mergeCell ref="A1850:D1854"/>
    <mergeCell ref="E1850:S1851"/>
    <mergeCell ref="T1850:V1851"/>
    <mergeCell ref="E1852:V1852"/>
    <mergeCell ref="E1853:V1853"/>
    <mergeCell ref="E1854:V1854"/>
    <mergeCell ref="A1855:V1855"/>
    <mergeCell ref="A1856:D1856"/>
    <mergeCell ref="J1856:O1856"/>
    <mergeCell ref="P1856:V1856"/>
    <mergeCell ref="A1857:D1857"/>
    <mergeCell ref="E1857:V1857"/>
    <mergeCell ref="A1858:D1858"/>
    <mergeCell ref="E1858:V1858"/>
    <mergeCell ref="A1859:D1859"/>
    <mergeCell ref="E1859:V1859"/>
    <mergeCell ref="A1860:D1860"/>
    <mergeCell ref="E1860:V1860"/>
    <mergeCell ref="A1862:V1862"/>
    <mergeCell ref="A1863:B1863"/>
    <mergeCell ref="C1863:Q1863"/>
    <mergeCell ref="R1863:S1863"/>
    <mergeCell ref="T1863:V1863"/>
    <mergeCell ref="A1864:B1864"/>
    <mergeCell ref="C1864:Q1864"/>
    <mergeCell ref="R1864:S1864"/>
    <mergeCell ref="T1864:V1864"/>
    <mergeCell ref="A1866:V1866"/>
    <mergeCell ref="A1867:G1867"/>
    <mergeCell ref="H1867:J1867"/>
    <mergeCell ref="K1867:N1867"/>
    <mergeCell ref="O1867:Q1867"/>
    <mergeCell ref="R1867:S1867"/>
    <mergeCell ref="T1867:V1867"/>
    <mergeCell ref="A1868:G1868"/>
    <mergeCell ref="H1868:J1868"/>
    <mergeCell ref="K1868:N1868"/>
    <mergeCell ref="O1868:Q1868"/>
    <mergeCell ref="R1868:S1868"/>
    <mergeCell ref="T1868:V1868"/>
    <mergeCell ref="A1869:G1869"/>
    <mergeCell ref="H1869:J1869"/>
    <mergeCell ref="K1869:N1869"/>
    <mergeCell ref="O1869:Q1869"/>
    <mergeCell ref="R1869:S1869"/>
    <mergeCell ref="T1869:V1869"/>
    <mergeCell ref="A1883:S1883"/>
    <mergeCell ref="T1883:V1883"/>
    <mergeCell ref="A1885:V1885"/>
    <mergeCell ref="A1886:J1886"/>
    <mergeCell ref="K1886:L1886"/>
    <mergeCell ref="M1886:N1886"/>
    <mergeCell ref="O1886:Q1886"/>
    <mergeCell ref="R1886:S1886"/>
    <mergeCell ref="T1886:V1886"/>
    <mergeCell ref="A1873:G1873"/>
    <mergeCell ref="H1873:J1873"/>
    <mergeCell ref="K1873:N1873"/>
    <mergeCell ref="O1873:Q1873"/>
    <mergeCell ref="R1873:S1873"/>
    <mergeCell ref="T1873:V1873"/>
    <mergeCell ref="A1874:S1874"/>
    <mergeCell ref="T1874:V1874"/>
    <mergeCell ref="A1876:V1876"/>
    <mergeCell ref="A1877:L1877"/>
    <mergeCell ref="M1877:N1877"/>
    <mergeCell ref="O1877:P1877"/>
    <mergeCell ref="Q1877:S1877"/>
    <mergeCell ref="T1877:V1877"/>
    <mergeCell ref="A1878:L1878"/>
    <mergeCell ref="M1878:N1878"/>
    <mergeCell ref="O1878:P1878"/>
    <mergeCell ref="Q1878:S1878"/>
    <mergeCell ref="T1878:V1878"/>
    <mergeCell ref="A1879:L1879"/>
    <mergeCell ref="M1879:N1879"/>
    <mergeCell ref="O1879:P1879"/>
    <mergeCell ref="Q1879:S1879"/>
    <mergeCell ref="A1896:I1896"/>
    <mergeCell ref="J1896:K1896"/>
    <mergeCell ref="L1896:M1896"/>
    <mergeCell ref="N1896:P1896"/>
    <mergeCell ref="Q1896:S1896"/>
    <mergeCell ref="T1896:V1896"/>
    <mergeCell ref="A1887:J1887"/>
    <mergeCell ref="K1887:L1887"/>
    <mergeCell ref="M1887:N1887"/>
    <mergeCell ref="O1887:Q1887"/>
    <mergeCell ref="R1887:S1887"/>
    <mergeCell ref="T1887:V1887"/>
    <mergeCell ref="A1889:J1889"/>
    <mergeCell ref="K1889:L1889"/>
    <mergeCell ref="M1889:N1889"/>
    <mergeCell ref="O1889:Q1889"/>
    <mergeCell ref="R1889:S1889"/>
    <mergeCell ref="T1889:V1889"/>
    <mergeCell ref="A1890:J1890"/>
    <mergeCell ref="K1890:L1890"/>
    <mergeCell ref="M1890:N1890"/>
    <mergeCell ref="O1890:Q1890"/>
    <mergeCell ref="R1890:S1890"/>
    <mergeCell ref="T1890:V1890"/>
    <mergeCell ref="A2028:V2028"/>
    <mergeCell ref="A1911:D1915"/>
    <mergeCell ref="E1911:S1912"/>
    <mergeCell ref="T1911:V1912"/>
    <mergeCell ref="E1913:V1913"/>
    <mergeCell ref="E1914:V1914"/>
    <mergeCell ref="E1915:V1915"/>
    <mergeCell ref="A1916:V1916"/>
    <mergeCell ref="A1917:D1917"/>
    <mergeCell ref="J1917:O1917"/>
    <mergeCell ref="P1917:V1917"/>
    <mergeCell ref="A1918:D1918"/>
    <mergeCell ref="E1918:V1918"/>
    <mergeCell ref="A1919:D1919"/>
    <mergeCell ref="E1908:M1908"/>
    <mergeCell ref="A1897:I1897"/>
    <mergeCell ref="J1897:K1897"/>
    <mergeCell ref="L1897:M1897"/>
    <mergeCell ref="N1897:P1897"/>
    <mergeCell ref="Q1897:S1897"/>
    <mergeCell ref="T1897:V1897"/>
    <mergeCell ref="A1898:S1898"/>
    <mergeCell ref="T1898:V1898"/>
    <mergeCell ref="A1899:S1899"/>
    <mergeCell ref="T1899:V1899"/>
    <mergeCell ref="T1900:V1900"/>
    <mergeCell ref="A1901:S1901"/>
    <mergeCell ref="T1901:V1901"/>
    <mergeCell ref="A1902:S1902"/>
    <mergeCell ref="T1902:V1902"/>
    <mergeCell ref="A1904:V1904"/>
    <mergeCell ref="E1907:M1907"/>
    <mergeCell ref="A1870:G1870"/>
    <mergeCell ref="H1870:J1870"/>
    <mergeCell ref="K1870:N1870"/>
    <mergeCell ref="O1870:Q1870"/>
    <mergeCell ref="R1870:S1870"/>
    <mergeCell ref="T1870:V1870"/>
    <mergeCell ref="A1871:G1871"/>
    <mergeCell ref="H1871:J1871"/>
    <mergeCell ref="K1871:N1871"/>
    <mergeCell ref="O1871:Q1871"/>
    <mergeCell ref="R1871:S1871"/>
    <mergeCell ref="T1871:V1871"/>
    <mergeCell ref="A1872:G1872"/>
    <mergeCell ref="H1872:J1872"/>
    <mergeCell ref="K1872:N1872"/>
    <mergeCell ref="O1872:Q1872"/>
    <mergeCell ref="R1872:S1872"/>
    <mergeCell ref="T1872:V1872"/>
    <mergeCell ref="T1879:V1879"/>
    <mergeCell ref="A1880:L1880"/>
    <mergeCell ref="M1880:N1880"/>
    <mergeCell ref="O1880:P1880"/>
    <mergeCell ref="Q1880:S1880"/>
    <mergeCell ref="T1880:V1880"/>
    <mergeCell ref="A1881:L1881"/>
    <mergeCell ref="M1881:N1881"/>
    <mergeCell ref="O1881:P1881"/>
    <mergeCell ref="Q1881:S1881"/>
    <mergeCell ref="T1881:V1881"/>
    <mergeCell ref="A1882:L1882"/>
    <mergeCell ref="M1882:N1882"/>
    <mergeCell ref="O1882:P1882"/>
    <mergeCell ref="Q1882:S1882"/>
    <mergeCell ref="T1882:V1882"/>
    <mergeCell ref="E1919:V1919"/>
    <mergeCell ref="A1891:S1891"/>
    <mergeCell ref="T1891:V1891"/>
    <mergeCell ref="A1893:V1893"/>
    <mergeCell ref="A1894:I1894"/>
    <mergeCell ref="J1894:K1894"/>
    <mergeCell ref="L1894:M1894"/>
    <mergeCell ref="N1894:P1894"/>
    <mergeCell ref="Q1894:S1894"/>
    <mergeCell ref="T1894:V1894"/>
    <mergeCell ref="A1895:I1895"/>
    <mergeCell ref="J1895:K1895"/>
    <mergeCell ref="L1895:M1895"/>
    <mergeCell ref="N1895:P1895"/>
    <mergeCell ref="Q1895:S1895"/>
    <mergeCell ref="T1895:V1895"/>
    <mergeCell ref="A1920:D1920"/>
    <mergeCell ref="E1920:V1920"/>
    <mergeCell ref="A1921:D1921"/>
    <mergeCell ref="E1921:V1921"/>
    <mergeCell ref="A1923:V1923"/>
    <mergeCell ref="A1924:B1924"/>
    <mergeCell ref="C1924:Q1924"/>
    <mergeCell ref="R1924:S1924"/>
    <mergeCell ref="A1925:B1925"/>
    <mergeCell ref="C1925:Q1925"/>
    <mergeCell ref="R1925:S1925"/>
    <mergeCell ref="T1925:V1925"/>
    <mergeCell ref="A1927:V1927"/>
    <mergeCell ref="A1928:G1928"/>
    <mergeCell ref="H1928:J1928"/>
    <mergeCell ref="K1928:N1928"/>
    <mergeCell ref="O1928:Q1928"/>
    <mergeCell ref="R1928:S1928"/>
    <mergeCell ref="T1928:V1928"/>
    <mergeCell ref="T1924:V1924"/>
    <mergeCell ref="A1929:G1929"/>
    <mergeCell ref="H1929:J1929"/>
    <mergeCell ref="K1929:N1929"/>
    <mergeCell ref="O1929:Q1929"/>
    <mergeCell ref="R1929:S1929"/>
    <mergeCell ref="T1929:V1929"/>
    <mergeCell ref="A1930:G1930"/>
    <mergeCell ref="H1930:J1930"/>
    <mergeCell ref="K1930:N1930"/>
    <mergeCell ref="O1930:Q1930"/>
    <mergeCell ref="R1930:S1930"/>
    <mergeCell ref="T1930:V1930"/>
    <mergeCell ref="A1931:G1931"/>
    <mergeCell ref="H1931:J1931"/>
    <mergeCell ref="K1931:N1931"/>
    <mergeCell ref="O1931:Q1931"/>
    <mergeCell ref="R1931:S1931"/>
    <mergeCell ref="T1931:V1931"/>
    <mergeCell ref="A1932:S1932"/>
    <mergeCell ref="T1932:V1932"/>
    <mergeCell ref="A1934:V1934"/>
    <mergeCell ref="A1935:L1935"/>
    <mergeCell ref="M1935:N1935"/>
    <mergeCell ref="O1935:P1935"/>
    <mergeCell ref="Q1935:S1935"/>
    <mergeCell ref="T1935:V1935"/>
    <mergeCell ref="A1936:L1936"/>
    <mergeCell ref="M1936:N1936"/>
    <mergeCell ref="O1936:P1936"/>
    <mergeCell ref="Q1936:S1936"/>
    <mergeCell ref="T1936:V1936"/>
    <mergeCell ref="A1937:L1937"/>
    <mergeCell ref="M1937:N1937"/>
    <mergeCell ref="O1937:P1937"/>
    <mergeCell ref="Q1937:S1937"/>
    <mergeCell ref="T1937:V1937"/>
    <mergeCell ref="A1938:L1938"/>
    <mergeCell ref="M1938:N1938"/>
    <mergeCell ref="O1938:P1938"/>
    <mergeCell ref="Q1938:S1938"/>
    <mergeCell ref="T1938:V1938"/>
    <mergeCell ref="A1939:L1939"/>
    <mergeCell ref="M1939:N1939"/>
    <mergeCell ref="O1939:P1939"/>
    <mergeCell ref="Q1939:S1939"/>
    <mergeCell ref="T1939:V1939"/>
    <mergeCell ref="A1940:L1940"/>
    <mergeCell ref="M1940:N1940"/>
    <mergeCell ref="O1940:P1940"/>
    <mergeCell ref="Q1940:S1940"/>
    <mergeCell ref="T1940:V1940"/>
    <mergeCell ref="A1941:S1941"/>
    <mergeCell ref="T1941:V1941"/>
    <mergeCell ref="A1943:V1943"/>
    <mergeCell ref="A1944:J1944"/>
    <mergeCell ref="K1944:L1944"/>
    <mergeCell ref="M1944:N1944"/>
    <mergeCell ref="O1944:Q1944"/>
    <mergeCell ref="R1944:S1944"/>
    <mergeCell ref="T1944:V1944"/>
    <mergeCell ref="A1945:J1945"/>
    <mergeCell ref="K1945:L1945"/>
    <mergeCell ref="M1945:N1945"/>
    <mergeCell ref="O1945:Q1945"/>
    <mergeCell ref="R1945:S1945"/>
    <mergeCell ref="T1945:V1945"/>
    <mergeCell ref="A1946:J1946"/>
    <mergeCell ref="K1946:L1946"/>
    <mergeCell ref="M1946:N1946"/>
    <mergeCell ref="O1946:Q1946"/>
    <mergeCell ref="R1946:S1946"/>
    <mergeCell ref="T1946:V1946"/>
    <mergeCell ref="A1947:J1947"/>
    <mergeCell ref="K1947:L1947"/>
    <mergeCell ref="M1947:N1947"/>
    <mergeCell ref="O1947:Q1947"/>
    <mergeCell ref="R1947:S1947"/>
    <mergeCell ref="T1947:V1947"/>
    <mergeCell ref="A1948:S1948"/>
    <mergeCell ref="T1948:V1948"/>
    <mergeCell ref="A1950:V1950"/>
    <mergeCell ref="A1951:I1951"/>
    <mergeCell ref="J1951:K1951"/>
    <mergeCell ref="L1951:M1951"/>
    <mergeCell ref="N1951:P1951"/>
    <mergeCell ref="Q1951:S1951"/>
    <mergeCell ref="T1951:V1951"/>
    <mergeCell ref="A1952:I1952"/>
    <mergeCell ref="J1952:K1952"/>
    <mergeCell ref="L1952:M1952"/>
    <mergeCell ref="N1952:P1952"/>
    <mergeCell ref="Q1952:S1952"/>
    <mergeCell ref="T1952:V1952"/>
    <mergeCell ref="A1953:I1953"/>
    <mergeCell ref="J1953:K1953"/>
    <mergeCell ref="L1953:M1953"/>
    <mergeCell ref="N1953:P1953"/>
    <mergeCell ref="Q1953:S1953"/>
    <mergeCell ref="T1953:V1953"/>
    <mergeCell ref="A1954:I1954"/>
    <mergeCell ref="J1954:K1954"/>
    <mergeCell ref="L1954:M1954"/>
    <mergeCell ref="N1954:P1954"/>
    <mergeCell ref="Q1954:S1954"/>
    <mergeCell ref="T1954:V1954"/>
    <mergeCell ref="A1955:S1955"/>
    <mergeCell ref="T1955:V1955"/>
    <mergeCell ref="A1956:S1956"/>
    <mergeCell ref="T1956:V1956"/>
    <mergeCell ref="T1957:V1957"/>
    <mergeCell ref="A1958:S1958"/>
    <mergeCell ref="T1958:V1958"/>
    <mergeCell ref="A1959:S1959"/>
    <mergeCell ref="T1959:V1959"/>
    <mergeCell ref="A1961:V1961"/>
    <mergeCell ref="E1964:M1964"/>
    <mergeCell ref="E1965:M1965"/>
    <mergeCell ref="A1968:D1972"/>
    <mergeCell ref="E1968:S1969"/>
    <mergeCell ref="T1968:V1969"/>
    <mergeCell ref="E1970:V1970"/>
    <mergeCell ref="E1971:V1971"/>
    <mergeCell ref="E1972:V1972"/>
    <mergeCell ref="A1973:V1973"/>
    <mergeCell ref="A1974:D1974"/>
    <mergeCell ref="J1974:O1974"/>
    <mergeCell ref="P1974:V1974"/>
    <mergeCell ref="A1975:D1975"/>
    <mergeCell ref="E1975:V1975"/>
    <mergeCell ref="A1976:D1976"/>
    <mergeCell ref="E1976:V1976"/>
    <mergeCell ref="A1977:D1977"/>
    <mergeCell ref="E1977:V1977"/>
    <mergeCell ref="A1978:D1978"/>
    <mergeCell ref="E1978:V1978"/>
    <mergeCell ref="A1980:V1980"/>
    <mergeCell ref="A1981:B1981"/>
    <mergeCell ref="C1981:Q1981"/>
    <mergeCell ref="R1981:S1981"/>
    <mergeCell ref="T1981:V1981"/>
    <mergeCell ref="A1982:B1982"/>
    <mergeCell ref="C1982:Q1982"/>
    <mergeCell ref="R1982:S1982"/>
    <mergeCell ref="T1982:V1982"/>
    <mergeCell ref="A1984:V1984"/>
    <mergeCell ref="A1985:G1985"/>
    <mergeCell ref="H1985:J1985"/>
    <mergeCell ref="K1985:N1985"/>
    <mergeCell ref="O1985:Q1985"/>
    <mergeCell ref="R1985:S1985"/>
    <mergeCell ref="T1985:V1985"/>
    <mergeCell ref="A1986:G1986"/>
    <mergeCell ref="H1986:J1986"/>
    <mergeCell ref="K1986:N1986"/>
    <mergeCell ref="O1986:Q1986"/>
    <mergeCell ref="R1986:S1986"/>
    <mergeCell ref="T1986:V1986"/>
    <mergeCell ref="A1987:G1987"/>
    <mergeCell ref="H1987:J1987"/>
    <mergeCell ref="K1987:N1987"/>
    <mergeCell ref="O1987:Q1987"/>
    <mergeCell ref="R1987:S1987"/>
    <mergeCell ref="T1987:V1987"/>
    <mergeCell ref="A1988:G1988"/>
    <mergeCell ref="H1988:J1988"/>
    <mergeCell ref="K1988:N1988"/>
    <mergeCell ref="O1988:Q1988"/>
    <mergeCell ref="R1988:S1988"/>
    <mergeCell ref="T1988:V1988"/>
    <mergeCell ref="A1989:S1989"/>
    <mergeCell ref="T1989:V1989"/>
    <mergeCell ref="A1991:V1991"/>
    <mergeCell ref="A1992:L1992"/>
    <mergeCell ref="M1992:N1992"/>
    <mergeCell ref="O1992:P1992"/>
    <mergeCell ref="Q1992:S1992"/>
    <mergeCell ref="T1992:V1992"/>
    <mergeCell ref="A1993:L1993"/>
    <mergeCell ref="M1993:N1993"/>
    <mergeCell ref="O1993:P1993"/>
    <mergeCell ref="Q1993:S1993"/>
    <mergeCell ref="T1993:V1993"/>
    <mergeCell ref="A1994:L1994"/>
    <mergeCell ref="M1994:N1994"/>
    <mergeCell ref="O1994:P1994"/>
    <mergeCell ref="Q1994:S1994"/>
    <mergeCell ref="T1994:V1994"/>
    <mergeCell ref="A1995:L1995"/>
    <mergeCell ref="M1995:N1995"/>
    <mergeCell ref="O1995:P1995"/>
    <mergeCell ref="Q1995:S1995"/>
    <mergeCell ref="T1995:V1995"/>
    <mergeCell ref="A1996:L1996"/>
    <mergeCell ref="M1996:N1996"/>
    <mergeCell ref="O1996:P1996"/>
    <mergeCell ref="Q1996:S1996"/>
    <mergeCell ref="T1996:V1996"/>
    <mergeCell ref="A1997:L1997"/>
    <mergeCell ref="M1997:N1997"/>
    <mergeCell ref="O1997:P1997"/>
    <mergeCell ref="Q1997:S1997"/>
    <mergeCell ref="T1997:V1997"/>
    <mergeCell ref="A1998:S1998"/>
    <mergeCell ref="T1998:V1998"/>
    <mergeCell ref="A2000:V2000"/>
    <mergeCell ref="A2001:J2001"/>
    <mergeCell ref="K2001:L2001"/>
    <mergeCell ref="M2001:N2001"/>
    <mergeCell ref="O2001:Q2001"/>
    <mergeCell ref="R2001:S2001"/>
    <mergeCell ref="T2001:V2001"/>
    <mergeCell ref="A2002:J2002"/>
    <mergeCell ref="K2002:L2002"/>
    <mergeCell ref="M2002:N2002"/>
    <mergeCell ref="O2002:Q2002"/>
    <mergeCell ref="R2002:S2002"/>
    <mergeCell ref="T2002:V2002"/>
    <mergeCell ref="A2003:J2003"/>
    <mergeCell ref="K2003:L2003"/>
    <mergeCell ref="M2003:N2003"/>
    <mergeCell ref="O2003:Q2003"/>
    <mergeCell ref="R2003:S2003"/>
    <mergeCell ref="T2003:V2003"/>
    <mergeCell ref="A2004:J2004"/>
    <mergeCell ref="K2004:L2004"/>
    <mergeCell ref="M2004:N2004"/>
    <mergeCell ref="O2004:Q2004"/>
    <mergeCell ref="R2004:S2004"/>
    <mergeCell ref="T2004:V2004"/>
    <mergeCell ref="A2005:S2005"/>
    <mergeCell ref="T2005:V2005"/>
    <mergeCell ref="A2007:V2007"/>
    <mergeCell ref="A2008:I2008"/>
    <mergeCell ref="J2008:K2008"/>
    <mergeCell ref="L2008:M2008"/>
    <mergeCell ref="N2008:P2008"/>
    <mergeCell ref="Q2008:S2008"/>
    <mergeCell ref="T2008:V2008"/>
    <mergeCell ref="A2009:I2009"/>
    <mergeCell ref="J2009:K2009"/>
    <mergeCell ref="L2009:M2009"/>
    <mergeCell ref="N2009:P2009"/>
    <mergeCell ref="Q2009:S2009"/>
    <mergeCell ref="T2009:V2009"/>
    <mergeCell ref="A2010:I2010"/>
    <mergeCell ref="J2010:K2010"/>
    <mergeCell ref="L2010:M2010"/>
    <mergeCell ref="N2010:P2010"/>
    <mergeCell ref="Q2010:S2010"/>
    <mergeCell ref="T2010:V2010"/>
    <mergeCell ref="A2011:I2011"/>
    <mergeCell ref="J2011:K2011"/>
    <mergeCell ref="L2011:M2011"/>
    <mergeCell ref="N2011:P2011"/>
    <mergeCell ref="Q2011:S2011"/>
    <mergeCell ref="T2011:V2011"/>
    <mergeCell ref="A2012:S2012"/>
    <mergeCell ref="T2012:V2012"/>
    <mergeCell ref="A2013:S2013"/>
    <mergeCell ref="T2013:V2013"/>
    <mergeCell ref="T2014:V2014"/>
    <mergeCell ref="A2015:S2015"/>
    <mergeCell ref="T2015:V2015"/>
    <mergeCell ref="A2016:S2016"/>
    <mergeCell ref="T2016:V2016"/>
    <mergeCell ref="E2019:M2019"/>
    <mergeCell ref="E2020:M2020"/>
    <mergeCell ref="A2077:D2081"/>
    <mergeCell ref="E2077:S2078"/>
    <mergeCell ref="T2077:V2078"/>
    <mergeCell ref="E2079:V2079"/>
    <mergeCell ref="E2080:V2080"/>
    <mergeCell ref="E2081:V2081"/>
    <mergeCell ref="A2082:V2082"/>
    <mergeCell ref="A2083:D2083"/>
    <mergeCell ref="J2083:O2083"/>
    <mergeCell ref="P2083:V2083"/>
    <mergeCell ref="A2084:D2084"/>
    <mergeCell ref="E2084:V2084"/>
    <mergeCell ref="R2040:S2040"/>
    <mergeCell ref="T2040:V2040"/>
    <mergeCell ref="A2041:G2041"/>
    <mergeCell ref="H2041:J2041"/>
    <mergeCell ref="K2041:N2041"/>
    <mergeCell ref="O2041:Q2041"/>
    <mergeCell ref="R2041:S2041"/>
    <mergeCell ref="T2041:V2041"/>
    <mergeCell ref="A2042:G2042"/>
    <mergeCell ref="H2042:J2042"/>
    <mergeCell ref="K2042:N2042"/>
    <mergeCell ref="O2042:Q2042"/>
    <mergeCell ref="R2042:S2042"/>
    <mergeCell ref="T2042:V2042"/>
    <mergeCell ref="A2085:D2085"/>
    <mergeCell ref="E2085:V2085"/>
    <mergeCell ref="A2086:D2086"/>
    <mergeCell ref="E2086:V2086"/>
    <mergeCell ref="A2087:D2087"/>
    <mergeCell ref="E2087:V2087"/>
    <mergeCell ref="A2089:V2089"/>
    <mergeCell ref="A2090:B2090"/>
    <mergeCell ref="C2090:Q2090"/>
    <mergeCell ref="R2090:S2090"/>
    <mergeCell ref="T2090:V2090"/>
    <mergeCell ref="A2091:B2091"/>
    <mergeCell ref="C2091:Q2091"/>
    <mergeCell ref="R2091:S2091"/>
    <mergeCell ref="T2091:V2091"/>
    <mergeCell ref="A2093:V2093"/>
    <mergeCell ref="A2094:G2094"/>
    <mergeCell ref="H2094:J2094"/>
    <mergeCell ref="K2094:N2094"/>
    <mergeCell ref="O2094:Q2094"/>
    <mergeCell ref="R2094:S2094"/>
    <mergeCell ref="T2094:V2094"/>
    <mergeCell ref="A2095:G2095"/>
    <mergeCell ref="H2095:J2095"/>
    <mergeCell ref="K2095:N2095"/>
    <mergeCell ref="O2095:Q2095"/>
    <mergeCell ref="R2095:S2095"/>
    <mergeCell ref="T2095:V2095"/>
    <mergeCell ref="A2096:G2096"/>
    <mergeCell ref="H2096:J2096"/>
    <mergeCell ref="K2096:N2096"/>
    <mergeCell ref="O2096:Q2096"/>
    <mergeCell ref="R2096:S2096"/>
    <mergeCell ref="T2096:V2096"/>
    <mergeCell ref="A2097:G2097"/>
    <mergeCell ref="H2097:J2097"/>
    <mergeCell ref="K2097:N2097"/>
    <mergeCell ref="O2097:Q2097"/>
    <mergeCell ref="R2097:S2097"/>
    <mergeCell ref="T2097:V2097"/>
    <mergeCell ref="A2098:S2098"/>
    <mergeCell ref="T2098:V2098"/>
    <mergeCell ref="A2100:V2100"/>
    <mergeCell ref="A2101:L2101"/>
    <mergeCell ref="M2101:N2101"/>
    <mergeCell ref="O2101:P2101"/>
    <mergeCell ref="Q2101:S2101"/>
    <mergeCell ref="T2101:V2101"/>
    <mergeCell ref="A2102:L2102"/>
    <mergeCell ref="M2102:N2102"/>
    <mergeCell ref="O2102:P2102"/>
    <mergeCell ref="Q2102:S2102"/>
    <mergeCell ref="T2102:V2102"/>
    <mergeCell ref="A2103:L2103"/>
    <mergeCell ref="M2103:N2103"/>
    <mergeCell ref="O2103:P2103"/>
    <mergeCell ref="Q2103:S2103"/>
    <mergeCell ref="T2103:V2103"/>
    <mergeCell ref="A2104:L2104"/>
    <mergeCell ref="M2104:N2104"/>
    <mergeCell ref="O2104:P2104"/>
    <mergeCell ref="Q2104:S2104"/>
    <mergeCell ref="T2104:V2104"/>
    <mergeCell ref="A2105:S2105"/>
    <mergeCell ref="T2105:V2105"/>
    <mergeCell ref="A2107:V2107"/>
    <mergeCell ref="A2108:J2108"/>
    <mergeCell ref="K2108:L2108"/>
    <mergeCell ref="M2108:N2108"/>
    <mergeCell ref="O2108:Q2108"/>
    <mergeCell ref="R2108:S2108"/>
    <mergeCell ref="T2108:V2108"/>
    <mergeCell ref="A2109:J2109"/>
    <mergeCell ref="K2109:L2109"/>
    <mergeCell ref="M2109:N2109"/>
    <mergeCell ref="O2109:Q2109"/>
    <mergeCell ref="R2109:S2109"/>
    <mergeCell ref="T2109:V2109"/>
    <mergeCell ref="A2110:J2110"/>
    <mergeCell ref="K2110:L2110"/>
    <mergeCell ref="M2110:N2110"/>
    <mergeCell ref="O2110:Q2110"/>
    <mergeCell ref="R2110:S2110"/>
    <mergeCell ref="T2110:V2110"/>
    <mergeCell ref="A2111:J2111"/>
    <mergeCell ref="K2111:L2111"/>
    <mergeCell ref="M2111:N2111"/>
    <mergeCell ref="O2111:Q2111"/>
    <mergeCell ref="R2111:S2111"/>
    <mergeCell ref="T2111:V2111"/>
    <mergeCell ref="A2112:S2112"/>
    <mergeCell ref="T2112:V2112"/>
    <mergeCell ref="A2114:V2114"/>
    <mergeCell ref="A2115:I2115"/>
    <mergeCell ref="J2115:K2115"/>
    <mergeCell ref="L2115:M2115"/>
    <mergeCell ref="N2115:P2115"/>
    <mergeCell ref="Q2115:S2115"/>
    <mergeCell ref="T2115:V2115"/>
    <mergeCell ref="A2116:I2116"/>
    <mergeCell ref="J2116:K2116"/>
    <mergeCell ref="L2116:M2116"/>
    <mergeCell ref="N2116:P2116"/>
    <mergeCell ref="Q2116:S2116"/>
    <mergeCell ref="T2116:V2116"/>
    <mergeCell ref="A2117:I2117"/>
    <mergeCell ref="J2117:K2117"/>
    <mergeCell ref="L2117:M2117"/>
    <mergeCell ref="N2117:P2117"/>
    <mergeCell ref="Q2117:S2117"/>
    <mergeCell ref="T2117:V2117"/>
    <mergeCell ref="A2118:I2118"/>
    <mergeCell ref="J2118:K2118"/>
    <mergeCell ref="L2118:M2118"/>
    <mergeCell ref="N2118:P2118"/>
    <mergeCell ref="Q2118:S2118"/>
    <mergeCell ref="T2118:V2118"/>
    <mergeCell ref="A2119:S2119"/>
    <mergeCell ref="T2119:V2119"/>
    <mergeCell ref="A2120:S2120"/>
    <mergeCell ref="T2120:V2120"/>
    <mergeCell ref="T2121:V2121"/>
    <mergeCell ref="A2122:S2122"/>
    <mergeCell ref="T2122:V2122"/>
    <mergeCell ref="A2123:S2123"/>
    <mergeCell ref="T2123:V2123"/>
    <mergeCell ref="A2125:V2125"/>
    <mergeCell ref="E2128:M2128"/>
    <mergeCell ref="E2129:M2129"/>
    <mergeCell ref="A2132:D2136"/>
    <mergeCell ref="E2132:S2133"/>
    <mergeCell ref="T2132:V2133"/>
    <mergeCell ref="E2134:V2134"/>
    <mergeCell ref="E2135:V2135"/>
    <mergeCell ref="E2136:V2136"/>
    <mergeCell ref="A2137:V2137"/>
    <mergeCell ref="A2138:D2138"/>
    <mergeCell ref="J2138:O2138"/>
    <mergeCell ref="P2138:V2138"/>
    <mergeCell ref="A2139:D2139"/>
    <mergeCell ref="E2139:V2139"/>
    <mergeCell ref="A2140:D2140"/>
    <mergeCell ref="E2140:V2140"/>
    <mergeCell ref="A2141:D2141"/>
    <mergeCell ref="E2141:V2141"/>
    <mergeCell ref="A2142:D2142"/>
    <mergeCell ref="E2142:V2142"/>
    <mergeCell ref="A2144:V2144"/>
    <mergeCell ref="A2145:B2145"/>
    <mergeCell ref="C2145:Q2145"/>
    <mergeCell ref="R2145:S2145"/>
    <mergeCell ref="T2145:V2145"/>
    <mergeCell ref="A2146:B2146"/>
    <mergeCell ref="C2146:Q2146"/>
    <mergeCell ref="R2146:S2146"/>
    <mergeCell ref="T2146:V2146"/>
    <mergeCell ref="A2148:V2148"/>
    <mergeCell ref="A2149:G2149"/>
    <mergeCell ref="H2149:J2149"/>
    <mergeCell ref="K2149:N2149"/>
    <mergeCell ref="O2149:Q2149"/>
    <mergeCell ref="R2149:S2149"/>
    <mergeCell ref="T2149:V2149"/>
    <mergeCell ref="A2150:G2150"/>
    <mergeCell ref="H2150:J2150"/>
    <mergeCell ref="K2150:N2150"/>
    <mergeCell ref="O2150:Q2150"/>
    <mergeCell ref="R2150:S2150"/>
    <mergeCell ref="T2150:V2150"/>
    <mergeCell ref="A2151:G2151"/>
    <mergeCell ref="H2151:J2151"/>
    <mergeCell ref="K2151:N2151"/>
    <mergeCell ref="O2151:Q2151"/>
    <mergeCell ref="R2151:S2151"/>
    <mergeCell ref="T2151:V2151"/>
    <mergeCell ref="A2152:G2152"/>
    <mergeCell ref="H2152:J2152"/>
    <mergeCell ref="K2152:N2152"/>
    <mergeCell ref="O2152:Q2152"/>
    <mergeCell ref="R2152:S2152"/>
    <mergeCell ref="T2152:V2152"/>
    <mergeCell ref="A2153:S2153"/>
    <mergeCell ref="T2153:V2153"/>
    <mergeCell ref="A2155:V2155"/>
    <mergeCell ref="A2156:L2156"/>
    <mergeCell ref="M2156:N2156"/>
    <mergeCell ref="O2156:P2156"/>
    <mergeCell ref="Q2156:S2156"/>
    <mergeCell ref="T2156:V2156"/>
    <mergeCell ref="A2157:L2157"/>
    <mergeCell ref="M2157:N2157"/>
    <mergeCell ref="O2157:P2157"/>
    <mergeCell ref="Q2157:S2157"/>
    <mergeCell ref="T2157:V2157"/>
    <mergeCell ref="A2158:L2158"/>
    <mergeCell ref="M2158:N2158"/>
    <mergeCell ref="O2158:P2158"/>
    <mergeCell ref="Q2158:S2158"/>
    <mergeCell ref="T2158:V2158"/>
    <mergeCell ref="A2159:L2159"/>
    <mergeCell ref="M2159:N2159"/>
    <mergeCell ref="O2159:P2159"/>
    <mergeCell ref="Q2159:S2159"/>
    <mergeCell ref="T2159:V2159"/>
    <mergeCell ref="A2160:S2160"/>
    <mergeCell ref="T2160:V2160"/>
    <mergeCell ref="A2162:V2162"/>
    <mergeCell ref="A2163:J2163"/>
    <mergeCell ref="K2163:L2163"/>
    <mergeCell ref="M2163:N2163"/>
    <mergeCell ref="O2163:Q2163"/>
    <mergeCell ref="R2163:S2163"/>
    <mergeCell ref="T2163:V2163"/>
    <mergeCell ref="A2164:J2164"/>
    <mergeCell ref="K2164:L2164"/>
    <mergeCell ref="M2164:N2164"/>
    <mergeCell ref="O2164:Q2164"/>
    <mergeCell ref="R2164:S2164"/>
    <mergeCell ref="T2164:V2164"/>
    <mergeCell ref="A2165:J2165"/>
    <mergeCell ref="K2165:L2165"/>
    <mergeCell ref="M2165:N2165"/>
    <mergeCell ref="O2165:Q2165"/>
    <mergeCell ref="R2165:S2165"/>
    <mergeCell ref="T2165:V2165"/>
    <mergeCell ref="A2166:J2166"/>
    <mergeCell ref="K2166:L2166"/>
    <mergeCell ref="M2166:N2166"/>
    <mergeCell ref="O2166:Q2166"/>
    <mergeCell ref="R2166:S2166"/>
    <mergeCell ref="T2166:V2166"/>
    <mergeCell ref="A2167:S2167"/>
    <mergeCell ref="T2167:V2167"/>
    <mergeCell ref="A2169:V2169"/>
    <mergeCell ref="A2170:I2170"/>
    <mergeCell ref="J2170:K2170"/>
    <mergeCell ref="L2170:M2170"/>
    <mergeCell ref="N2170:P2170"/>
    <mergeCell ref="Q2170:S2170"/>
    <mergeCell ref="T2170:V2170"/>
    <mergeCell ref="A2171:I2171"/>
    <mergeCell ref="J2171:K2171"/>
    <mergeCell ref="L2171:M2171"/>
    <mergeCell ref="N2171:P2171"/>
    <mergeCell ref="Q2171:S2171"/>
    <mergeCell ref="T2171:V2171"/>
    <mergeCell ref="A2172:I2172"/>
    <mergeCell ref="J2172:K2172"/>
    <mergeCell ref="L2172:M2172"/>
    <mergeCell ref="N2172:P2172"/>
    <mergeCell ref="Q2172:S2172"/>
    <mergeCell ref="T2172:V2172"/>
    <mergeCell ref="A2173:I2173"/>
    <mergeCell ref="J2173:K2173"/>
    <mergeCell ref="L2173:M2173"/>
    <mergeCell ref="N2173:P2173"/>
    <mergeCell ref="Q2173:S2173"/>
    <mergeCell ref="T2173:V2173"/>
    <mergeCell ref="A2174:S2174"/>
    <mergeCell ref="T2174:V2174"/>
    <mergeCell ref="A2175:S2175"/>
    <mergeCell ref="T2175:V2175"/>
    <mergeCell ref="T2176:V2176"/>
    <mergeCell ref="A2177:S2177"/>
    <mergeCell ref="T2177:V2177"/>
    <mergeCell ref="A2178:S2178"/>
    <mergeCell ref="T2178:V2178"/>
    <mergeCell ref="A2180:V2180"/>
    <mergeCell ref="E2183:M2183"/>
    <mergeCell ref="E2184:M2184"/>
    <mergeCell ref="A2187:D2191"/>
    <mergeCell ref="E2187:S2188"/>
    <mergeCell ref="T2187:V2188"/>
    <mergeCell ref="E2189:V2189"/>
    <mergeCell ref="E2190:V2190"/>
    <mergeCell ref="E2191:V2191"/>
    <mergeCell ref="A2192:V2192"/>
    <mergeCell ref="A2193:D2193"/>
    <mergeCell ref="J2193:O2193"/>
    <mergeCell ref="P2193:V2193"/>
    <mergeCell ref="A2194:D2194"/>
    <mergeCell ref="E2194:V2194"/>
    <mergeCell ref="A2195:D2195"/>
    <mergeCell ref="E2195:V2195"/>
    <mergeCell ref="A2196:D2196"/>
    <mergeCell ref="E2196:V2196"/>
    <mergeCell ref="A2197:D2197"/>
    <mergeCell ref="E2197:V2197"/>
    <mergeCell ref="A2199:V2199"/>
    <mergeCell ref="A2200:B2200"/>
    <mergeCell ref="C2200:Q2200"/>
    <mergeCell ref="R2200:S2200"/>
    <mergeCell ref="T2200:V2200"/>
    <mergeCell ref="A2201:B2201"/>
    <mergeCell ref="C2201:Q2201"/>
    <mergeCell ref="R2201:S2201"/>
    <mergeCell ref="T2201:V2201"/>
    <mergeCell ref="A2203:V2203"/>
    <mergeCell ref="A2204:G2204"/>
    <mergeCell ref="H2204:J2204"/>
    <mergeCell ref="K2204:N2204"/>
    <mergeCell ref="O2204:Q2204"/>
    <mergeCell ref="R2204:S2204"/>
    <mergeCell ref="T2204:V2204"/>
    <mergeCell ref="A2205:G2205"/>
    <mergeCell ref="H2205:J2205"/>
    <mergeCell ref="K2205:N2205"/>
    <mergeCell ref="O2205:Q2205"/>
    <mergeCell ref="R2205:S2205"/>
    <mergeCell ref="T2205:V2205"/>
    <mergeCell ref="A2206:G2206"/>
    <mergeCell ref="H2206:J2206"/>
    <mergeCell ref="K2206:N2206"/>
    <mergeCell ref="O2206:Q2206"/>
    <mergeCell ref="R2206:S2206"/>
    <mergeCell ref="T2206:V2206"/>
    <mergeCell ref="A2207:G2207"/>
    <mergeCell ref="H2207:J2207"/>
    <mergeCell ref="K2207:N2207"/>
    <mergeCell ref="O2207:Q2207"/>
    <mergeCell ref="R2207:S2207"/>
    <mergeCell ref="T2207:V2207"/>
    <mergeCell ref="A2208:S2208"/>
    <mergeCell ref="T2208:V2208"/>
    <mergeCell ref="A2210:V2210"/>
    <mergeCell ref="A2211:L2211"/>
    <mergeCell ref="M2211:N2211"/>
    <mergeCell ref="O2211:P2211"/>
    <mergeCell ref="Q2211:S2211"/>
    <mergeCell ref="T2211:V2211"/>
    <mergeCell ref="A2212:L2212"/>
    <mergeCell ref="M2212:N2212"/>
    <mergeCell ref="O2212:P2212"/>
    <mergeCell ref="Q2212:S2212"/>
    <mergeCell ref="T2212:V2212"/>
    <mergeCell ref="A2213:L2213"/>
    <mergeCell ref="M2213:N2213"/>
    <mergeCell ref="O2213:P2213"/>
    <mergeCell ref="Q2213:S2213"/>
    <mergeCell ref="T2213:V2213"/>
    <mergeCell ref="A2214:L2214"/>
    <mergeCell ref="M2214:N2214"/>
    <mergeCell ref="O2214:P2214"/>
    <mergeCell ref="Q2214:S2214"/>
    <mergeCell ref="T2214:V2214"/>
    <mergeCell ref="A2215:S2215"/>
    <mergeCell ref="T2215:V2215"/>
    <mergeCell ref="A2217:V2217"/>
    <mergeCell ref="A2218:J2218"/>
    <mergeCell ref="K2218:L2218"/>
    <mergeCell ref="M2218:N2218"/>
    <mergeCell ref="O2218:Q2218"/>
    <mergeCell ref="R2218:S2218"/>
    <mergeCell ref="T2218:V2218"/>
    <mergeCell ref="A2219:J2219"/>
    <mergeCell ref="K2219:L2219"/>
    <mergeCell ref="M2219:N2219"/>
    <mergeCell ref="O2219:Q2219"/>
    <mergeCell ref="R2219:S2219"/>
    <mergeCell ref="T2219:V2219"/>
    <mergeCell ref="A2220:J2220"/>
    <mergeCell ref="K2220:L2220"/>
    <mergeCell ref="M2220:N2220"/>
    <mergeCell ref="O2220:Q2220"/>
    <mergeCell ref="R2220:S2220"/>
    <mergeCell ref="T2220:V2220"/>
    <mergeCell ref="A2221:J2221"/>
    <mergeCell ref="K2221:L2221"/>
    <mergeCell ref="M2221:N2221"/>
    <mergeCell ref="O2221:Q2221"/>
    <mergeCell ref="R2221:S2221"/>
    <mergeCell ref="T2221:V2221"/>
    <mergeCell ref="A2222:S2222"/>
    <mergeCell ref="T2222:V2222"/>
    <mergeCell ref="A2224:V2224"/>
    <mergeCell ref="A2225:I2225"/>
    <mergeCell ref="J2225:K2225"/>
    <mergeCell ref="L2225:M2225"/>
    <mergeCell ref="N2225:P2225"/>
    <mergeCell ref="Q2225:S2225"/>
    <mergeCell ref="T2225:V2225"/>
    <mergeCell ref="A2226:I2226"/>
    <mergeCell ref="J2226:K2226"/>
    <mergeCell ref="L2226:M2226"/>
    <mergeCell ref="N2226:P2226"/>
    <mergeCell ref="Q2226:S2226"/>
    <mergeCell ref="T2226:V2226"/>
    <mergeCell ref="A2227:I2227"/>
    <mergeCell ref="J2227:K2227"/>
    <mergeCell ref="L2227:M2227"/>
    <mergeCell ref="N2227:P2227"/>
    <mergeCell ref="Q2227:S2227"/>
    <mergeCell ref="T2227:V2227"/>
    <mergeCell ref="A2228:I2228"/>
    <mergeCell ref="J2228:K2228"/>
    <mergeCell ref="L2228:M2228"/>
    <mergeCell ref="N2228:P2228"/>
    <mergeCell ref="Q2228:S2228"/>
    <mergeCell ref="T2228:V2228"/>
    <mergeCell ref="A2229:S2229"/>
    <mergeCell ref="T2229:V2229"/>
    <mergeCell ref="A2230:S2230"/>
    <mergeCell ref="T2230:V2230"/>
    <mergeCell ref="T2231:V2231"/>
    <mergeCell ref="A2232:S2232"/>
    <mergeCell ref="T2232:V2232"/>
    <mergeCell ref="A2233:S2233"/>
    <mergeCell ref="T2233:V2233"/>
    <mergeCell ref="A2235:V2235"/>
    <mergeCell ref="E2238:M2238"/>
    <mergeCell ref="E2239:M2239"/>
    <mergeCell ref="A2242:D2246"/>
    <mergeCell ref="E2242:S2243"/>
    <mergeCell ref="T2242:V2243"/>
    <mergeCell ref="E2244:V2244"/>
    <mergeCell ref="E2245:V2245"/>
    <mergeCell ref="E2246:V2246"/>
    <mergeCell ref="A2247:V2247"/>
    <mergeCell ref="A2248:D2248"/>
    <mergeCell ref="J2248:O2248"/>
    <mergeCell ref="P2248:V2248"/>
    <mergeCell ref="A2249:D2249"/>
    <mergeCell ref="E2249:V2249"/>
    <mergeCell ref="A2250:D2250"/>
    <mergeCell ref="E2250:V2250"/>
    <mergeCell ref="A2251:D2251"/>
    <mergeCell ref="E2251:V2251"/>
    <mergeCell ref="A2252:D2252"/>
    <mergeCell ref="E2252:V2252"/>
    <mergeCell ref="A2254:V2254"/>
    <mergeCell ref="A2255:B2255"/>
    <mergeCell ref="C2255:Q2255"/>
    <mergeCell ref="R2255:S2255"/>
    <mergeCell ref="T2255:V2255"/>
    <mergeCell ref="A2256:B2256"/>
    <mergeCell ref="C2256:Q2256"/>
    <mergeCell ref="R2256:S2256"/>
    <mergeCell ref="T2256:V2256"/>
    <mergeCell ref="A2258:V2258"/>
    <mergeCell ref="A2259:G2259"/>
    <mergeCell ref="H2259:J2259"/>
    <mergeCell ref="K2259:N2259"/>
    <mergeCell ref="O2259:Q2259"/>
    <mergeCell ref="R2259:S2259"/>
    <mergeCell ref="T2259:V2259"/>
    <mergeCell ref="A2260:G2260"/>
    <mergeCell ref="H2260:J2260"/>
    <mergeCell ref="K2260:N2260"/>
    <mergeCell ref="O2260:Q2260"/>
    <mergeCell ref="R2260:S2260"/>
    <mergeCell ref="T2260:V2260"/>
    <mergeCell ref="A2261:G2261"/>
    <mergeCell ref="H2261:J2261"/>
    <mergeCell ref="K2261:N2261"/>
    <mergeCell ref="O2261:Q2261"/>
    <mergeCell ref="R2261:S2261"/>
    <mergeCell ref="T2261:V2261"/>
    <mergeCell ref="A2263:G2263"/>
    <mergeCell ref="H2263:J2263"/>
    <mergeCell ref="K2263:N2263"/>
    <mergeCell ref="O2263:Q2263"/>
    <mergeCell ref="R2263:S2263"/>
    <mergeCell ref="T2263:V2263"/>
    <mergeCell ref="A2262:G2262"/>
    <mergeCell ref="H2262:J2262"/>
    <mergeCell ref="K2262:N2262"/>
    <mergeCell ref="O2262:Q2262"/>
    <mergeCell ref="R2262:S2262"/>
    <mergeCell ref="T2262:V2262"/>
    <mergeCell ref="A2264:S2264"/>
    <mergeCell ref="T2264:V2264"/>
    <mergeCell ref="A2266:V2266"/>
    <mergeCell ref="A2267:L2267"/>
    <mergeCell ref="M2267:N2267"/>
    <mergeCell ref="O2267:P2267"/>
    <mergeCell ref="Q2267:S2267"/>
    <mergeCell ref="T2267:V2267"/>
    <mergeCell ref="A2268:L2268"/>
    <mergeCell ref="M2268:N2268"/>
    <mergeCell ref="O2268:P2268"/>
    <mergeCell ref="Q2268:S2268"/>
    <mergeCell ref="T2268:V2268"/>
    <mergeCell ref="A2269:L2269"/>
    <mergeCell ref="M2269:N2269"/>
    <mergeCell ref="O2269:P2269"/>
    <mergeCell ref="Q2269:S2269"/>
    <mergeCell ref="T2269:V2269"/>
    <mergeCell ref="A2280:S2280"/>
    <mergeCell ref="T2280:V2280"/>
    <mergeCell ref="A2282:V2282"/>
    <mergeCell ref="A2283:I2283"/>
    <mergeCell ref="J2283:K2283"/>
    <mergeCell ref="L2283:M2283"/>
    <mergeCell ref="N2283:P2283"/>
    <mergeCell ref="Q2283:S2283"/>
    <mergeCell ref="A2270:L2270"/>
    <mergeCell ref="M2270:N2270"/>
    <mergeCell ref="O2270:P2270"/>
    <mergeCell ref="Q2270:S2270"/>
    <mergeCell ref="T2270:V2270"/>
    <mergeCell ref="A2271:L2271"/>
    <mergeCell ref="M2271:N2271"/>
    <mergeCell ref="O2271:P2271"/>
    <mergeCell ref="Q2271:S2271"/>
    <mergeCell ref="T2271:V2271"/>
    <mergeCell ref="A2273:S2273"/>
    <mergeCell ref="T2273:V2273"/>
    <mergeCell ref="A2275:V2275"/>
    <mergeCell ref="A2276:J2276"/>
    <mergeCell ref="K2276:L2276"/>
    <mergeCell ref="M2276:N2276"/>
    <mergeCell ref="O2276:Q2276"/>
    <mergeCell ref="R2276:S2276"/>
    <mergeCell ref="T2276:V2276"/>
    <mergeCell ref="A2272:L2272"/>
    <mergeCell ref="M2272:N2272"/>
    <mergeCell ref="O2272:P2272"/>
    <mergeCell ref="Q2272:S2272"/>
    <mergeCell ref="T2272:V2272"/>
    <mergeCell ref="A2277:J2277"/>
    <mergeCell ref="K2277:L2277"/>
    <mergeCell ref="M2277:N2277"/>
    <mergeCell ref="O2277:Q2277"/>
    <mergeCell ref="R2277:S2277"/>
    <mergeCell ref="T2277:V2277"/>
    <mergeCell ref="A2278:J2278"/>
    <mergeCell ref="K2278:L2278"/>
    <mergeCell ref="M2278:N2278"/>
    <mergeCell ref="O2278:Q2278"/>
    <mergeCell ref="R2278:S2278"/>
    <mergeCell ref="T2278:V2278"/>
    <mergeCell ref="A2279:J2279"/>
    <mergeCell ref="K2279:L2279"/>
    <mergeCell ref="M2279:N2279"/>
    <mergeCell ref="O2279:Q2279"/>
    <mergeCell ref="R2279:S2279"/>
    <mergeCell ref="T2279:V2279"/>
    <mergeCell ref="T2290:V2290"/>
    <mergeCell ref="A2291:S2291"/>
    <mergeCell ref="T2291:V2291"/>
    <mergeCell ref="A2293:V2293"/>
    <mergeCell ref="E2296:M2296"/>
    <mergeCell ref="A2300:D2304"/>
    <mergeCell ref="E2300:S2301"/>
    <mergeCell ref="T2300:V2301"/>
    <mergeCell ref="E2302:V2302"/>
    <mergeCell ref="E2303:V2303"/>
    <mergeCell ref="E2304:V2304"/>
    <mergeCell ref="A2285:I2285"/>
    <mergeCell ref="J2285:K2285"/>
    <mergeCell ref="L2285:M2285"/>
    <mergeCell ref="N2285:P2285"/>
    <mergeCell ref="Q2285:S2285"/>
    <mergeCell ref="T2285:V2285"/>
    <mergeCell ref="T2283:V2283"/>
    <mergeCell ref="A2284:I2284"/>
    <mergeCell ref="J2284:K2284"/>
    <mergeCell ref="L2284:M2284"/>
    <mergeCell ref="N2284:P2284"/>
    <mergeCell ref="Q2284:S2284"/>
    <mergeCell ref="T2284:V2284"/>
    <mergeCell ref="A2306:D2306"/>
    <mergeCell ref="J2306:O2306"/>
    <mergeCell ref="P2306:V2306"/>
    <mergeCell ref="A2307:D2307"/>
    <mergeCell ref="E2307:V2307"/>
    <mergeCell ref="A2308:D2308"/>
    <mergeCell ref="E2308:V2308"/>
    <mergeCell ref="A2309:D2309"/>
    <mergeCell ref="E2309:V2309"/>
    <mergeCell ref="A2310:D2310"/>
    <mergeCell ref="E2310:V2310"/>
    <mergeCell ref="A2305:V2305"/>
    <mergeCell ref="E2297:M2297"/>
    <mergeCell ref="A2286:I2286"/>
    <mergeCell ref="J2286:K2286"/>
    <mergeCell ref="L2286:M2286"/>
    <mergeCell ref="N2286:P2286"/>
    <mergeCell ref="Q2286:S2286"/>
    <mergeCell ref="T2286:V2286"/>
    <mergeCell ref="A2287:S2287"/>
    <mergeCell ref="T2287:V2287"/>
    <mergeCell ref="A2288:S2288"/>
    <mergeCell ref="T2288:V2288"/>
    <mergeCell ref="T2289:V2289"/>
    <mergeCell ref="A2290:S2290"/>
    <mergeCell ref="A2312:V2312"/>
    <mergeCell ref="A2313:B2313"/>
    <mergeCell ref="C2313:Q2313"/>
    <mergeCell ref="R2313:S2313"/>
    <mergeCell ref="T2313:V2313"/>
    <mergeCell ref="A2314:B2314"/>
    <mergeCell ref="C2314:Q2314"/>
    <mergeCell ref="R2314:S2314"/>
    <mergeCell ref="T2314:V2314"/>
    <mergeCell ref="R2425:S2425"/>
    <mergeCell ref="A2316:V2316"/>
    <mergeCell ref="A2317:G2317"/>
    <mergeCell ref="H2317:J2317"/>
    <mergeCell ref="K2317:N2317"/>
    <mergeCell ref="O2317:Q2317"/>
    <mergeCell ref="R2317:S2317"/>
    <mergeCell ref="T2317:V2317"/>
    <mergeCell ref="A2318:G2318"/>
    <mergeCell ref="H2318:J2318"/>
    <mergeCell ref="K2318:N2318"/>
    <mergeCell ref="O2318:Q2318"/>
    <mergeCell ref="R2318:S2318"/>
    <mergeCell ref="T2318:V2318"/>
    <mergeCell ref="A2319:G2319"/>
    <mergeCell ref="H2319:J2319"/>
    <mergeCell ref="K2319:N2319"/>
    <mergeCell ref="O2319:Q2319"/>
    <mergeCell ref="R2319:S2319"/>
    <mergeCell ref="T2319:V2319"/>
    <mergeCell ref="A2320:S2320"/>
    <mergeCell ref="T2320:V2320"/>
    <mergeCell ref="A2322:V2322"/>
    <mergeCell ref="A2323:L2323"/>
    <mergeCell ref="M2323:N2323"/>
    <mergeCell ref="O2323:P2323"/>
    <mergeCell ref="Q2323:S2323"/>
    <mergeCell ref="T2323:V2323"/>
    <mergeCell ref="A2419:D2419"/>
    <mergeCell ref="E2419:V2419"/>
    <mergeCell ref="A2420:D2420"/>
    <mergeCell ref="E2420:V2420"/>
    <mergeCell ref="A2421:D2421"/>
    <mergeCell ref="E2421:V2421"/>
    <mergeCell ref="A2422:D2422"/>
    <mergeCell ref="E2422:V2422"/>
    <mergeCell ref="A2424:V2424"/>
    <mergeCell ref="A2324:L2324"/>
    <mergeCell ref="M2324:N2324"/>
    <mergeCell ref="O2324:P2324"/>
    <mergeCell ref="Q2324:S2324"/>
    <mergeCell ref="T2324:V2324"/>
    <mergeCell ref="A2325:L2325"/>
    <mergeCell ref="M2325:N2325"/>
    <mergeCell ref="O2325:P2325"/>
    <mergeCell ref="Q2325:S2325"/>
    <mergeCell ref="T2325:V2325"/>
    <mergeCell ref="A2326:L2326"/>
    <mergeCell ref="M2326:N2326"/>
    <mergeCell ref="O2326:P2326"/>
    <mergeCell ref="Q2326:S2326"/>
    <mergeCell ref="T2326:V2326"/>
    <mergeCell ref="A2327:L2327"/>
    <mergeCell ref="M2327:N2327"/>
    <mergeCell ref="O2327:P2327"/>
    <mergeCell ref="Q2327:S2327"/>
    <mergeCell ref="T2327:V2327"/>
    <mergeCell ref="A2328:L2328"/>
    <mergeCell ref="M2328:N2328"/>
    <mergeCell ref="O2328:P2328"/>
    <mergeCell ref="Q2328:S2328"/>
    <mergeCell ref="T2328:V2328"/>
    <mergeCell ref="A2329:S2329"/>
    <mergeCell ref="T2329:V2329"/>
    <mergeCell ref="A2331:V2331"/>
    <mergeCell ref="A2332:J2332"/>
    <mergeCell ref="K2332:L2332"/>
    <mergeCell ref="M2332:N2332"/>
    <mergeCell ref="O2332:Q2332"/>
    <mergeCell ref="R2332:S2332"/>
    <mergeCell ref="T2332:V2332"/>
    <mergeCell ref="A2333:J2333"/>
    <mergeCell ref="K2333:L2333"/>
    <mergeCell ref="M2333:N2333"/>
    <mergeCell ref="O2333:Q2333"/>
    <mergeCell ref="R2333:S2333"/>
    <mergeCell ref="T2333:V2333"/>
    <mergeCell ref="A2334:J2334"/>
    <mergeCell ref="K2334:L2334"/>
    <mergeCell ref="M2334:N2334"/>
    <mergeCell ref="O2334:Q2334"/>
    <mergeCell ref="R2334:S2334"/>
    <mergeCell ref="T2334:V2334"/>
    <mergeCell ref="A2335:J2335"/>
    <mergeCell ref="K2335:L2335"/>
    <mergeCell ref="M2335:N2335"/>
    <mergeCell ref="O2335:Q2335"/>
    <mergeCell ref="R2335:S2335"/>
    <mergeCell ref="T2335:V2335"/>
    <mergeCell ref="A2336:S2336"/>
    <mergeCell ref="T2336:V2336"/>
    <mergeCell ref="A2338:V2338"/>
    <mergeCell ref="A2339:I2339"/>
    <mergeCell ref="J2339:K2339"/>
    <mergeCell ref="L2339:M2339"/>
    <mergeCell ref="N2339:P2339"/>
    <mergeCell ref="Q2339:S2339"/>
    <mergeCell ref="T2339:V2339"/>
    <mergeCell ref="A2340:I2340"/>
    <mergeCell ref="J2340:K2340"/>
    <mergeCell ref="L2340:M2340"/>
    <mergeCell ref="N2340:P2340"/>
    <mergeCell ref="Q2340:S2340"/>
    <mergeCell ref="T2340:V2340"/>
    <mergeCell ref="A2341:I2341"/>
    <mergeCell ref="J2341:K2341"/>
    <mergeCell ref="L2341:M2341"/>
    <mergeCell ref="N2341:P2341"/>
    <mergeCell ref="Q2341:S2341"/>
    <mergeCell ref="T2341:V2341"/>
    <mergeCell ref="A2342:I2342"/>
    <mergeCell ref="J2342:K2342"/>
    <mergeCell ref="L2342:M2342"/>
    <mergeCell ref="N2342:P2342"/>
    <mergeCell ref="Q2342:S2342"/>
    <mergeCell ref="T2342:V2342"/>
    <mergeCell ref="A2343:S2343"/>
    <mergeCell ref="T2343:V2343"/>
    <mergeCell ref="A2344:S2344"/>
    <mergeCell ref="T2344:V2344"/>
    <mergeCell ref="T2345:V2345"/>
    <mergeCell ref="A2346:S2346"/>
    <mergeCell ref="T2346:V2346"/>
    <mergeCell ref="A2347:S2347"/>
    <mergeCell ref="T2347:V2347"/>
    <mergeCell ref="A2349:V2349"/>
    <mergeCell ref="E2352:M2352"/>
    <mergeCell ref="E2353:M2353"/>
    <mergeCell ref="A2356:D2360"/>
    <mergeCell ref="E2356:S2357"/>
    <mergeCell ref="T2356:V2357"/>
    <mergeCell ref="E2358:V2358"/>
    <mergeCell ref="E2359:V2359"/>
    <mergeCell ref="E2360:V2360"/>
    <mergeCell ref="A2361:V2361"/>
    <mergeCell ref="A2362:D2362"/>
    <mergeCell ref="J2362:O2362"/>
    <mergeCell ref="P2362:V2362"/>
    <mergeCell ref="A2363:D2363"/>
    <mergeCell ref="E2363:V2363"/>
    <mergeCell ref="A2364:D2364"/>
    <mergeCell ref="E2364:V2364"/>
    <mergeCell ref="A2365:D2365"/>
    <mergeCell ref="E2365:V2365"/>
    <mergeCell ref="A2366:D2366"/>
    <mergeCell ref="E2366:V2366"/>
    <mergeCell ref="A2368:V2368"/>
    <mergeCell ref="A2369:B2369"/>
    <mergeCell ref="C2369:Q2369"/>
    <mergeCell ref="R2369:S2369"/>
    <mergeCell ref="T2369:V2369"/>
    <mergeCell ref="A2370:B2370"/>
    <mergeCell ref="C2370:Q2370"/>
    <mergeCell ref="R2370:S2370"/>
    <mergeCell ref="T2370:V2370"/>
    <mergeCell ref="A2372:V2372"/>
    <mergeCell ref="A2373:G2373"/>
    <mergeCell ref="H2373:J2373"/>
    <mergeCell ref="K2373:N2373"/>
    <mergeCell ref="O2373:Q2373"/>
    <mergeCell ref="R2373:S2373"/>
    <mergeCell ref="T2373:V2373"/>
    <mergeCell ref="A2374:G2374"/>
    <mergeCell ref="H2374:J2374"/>
    <mergeCell ref="K2374:N2374"/>
    <mergeCell ref="O2374:Q2374"/>
    <mergeCell ref="R2374:S2374"/>
    <mergeCell ref="T2374:V2374"/>
    <mergeCell ref="A2375:G2375"/>
    <mergeCell ref="H2375:J2375"/>
    <mergeCell ref="K2375:N2375"/>
    <mergeCell ref="O2375:Q2375"/>
    <mergeCell ref="R2375:S2375"/>
    <mergeCell ref="T2375:V2375"/>
    <mergeCell ref="A2376:S2376"/>
    <mergeCell ref="T2376:V2376"/>
    <mergeCell ref="A2378:V2378"/>
    <mergeCell ref="A2379:L2379"/>
    <mergeCell ref="M2379:N2379"/>
    <mergeCell ref="O2379:P2379"/>
    <mergeCell ref="Q2379:S2379"/>
    <mergeCell ref="T2379:V2379"/>
    <mergeCell ref="A2380:L2380"/>
    <mergeCell ref="M2380:N2380"/>
    <mergeCell ref="O2380:P2380"/>
    <mergeCell ref="Q2380:S2380"/>
    <mergeCell ref="T2380:V2380"/>
    <mergeCell ref="A2381:L2381"/>
    <mergeCell ref="M2381:N2381"/>
    <mergeCell ref="O2381:P2381"/>
    <mergeCell ref="Q2381:S2381"/>
    <mergeCell ref="T2381:V2381"/>
    <mergeCell ref="A2382:L2382"/>
    <mergeCell ref="M2382:N2382"/>
    <mergeCell ref="O2382:P2382"/>
    <mergeCell ref="Q2382:S2382"/>
    <mergeCell ref="T2382:V2382"/>
    <mergeCell ref="A2383:L2383"/>
    <mergeCell ref="M2383:N2383"/>
    <mergeCell ref="O2383:P2383"/>
    <mergeCell ref="Q2383:S2383"/>
    <mergeCell ref="T2383:V2383"/>
    <mergeCell ref="A2384:L2384"/>
    <mergeCell ref="M2384:N2384"/>
    <mergeCell ref="O2384:P2384"/>
    <mergeCell ref="Q2384:S2384"/>
    <mergeCell ref="T2384:V2384"/>
    <mergeCell ref="A2385:S2385"/>
    <mergeCell ref="T2385:V2385"/>
    <mergeCell ref="A2387:V2387"/>
    <mergeCell ref="A2388:J2388"/>
    <mergeCell ref="K2388:L2388"/>
    <mergeCell ref="M2388:N2388"/>
    <mergeCell ref="O2388:Q2388"/>
    <mergeCell ref="R2388:S2388"/>
    <mergeCell ref="T2388:V2388"/>
    <mergeCell ref="A2389:J2389"/>
    <mergeCell ref="K2389:L2389"/>
    <mergeCell ref="M2389:N2389"/>
    <mergeCell ref="O2389:Q2389"/>
    <mergeCell ref="R2389:S2389"/>
    <mergeCell ref="T2389:V2389"/>
    <mergeCell ref="A2390:J2390"/>
    <mergeCell ref="K2390:L2390"/>
    <mergeCell ref="M2390:N2390"/>
    <mergeCell ref="O2390:Q2390"/>
    <mergeCell ref="R2390:S2390"/>
    <mergeCell ref="T2390:V2390"/>
    <mergeCell ref="A2391:J2391"/>
    <mergeCell ref="K2391:L2391"/>
    <mergeCell ref="M2391:N2391"/>
    <mergeCell ref="O2391:Q2391"/>
    <mergeCell ref="R2391:S2391"/>
    <mergeCell ref="T2391:V2391"/>
    <mergeCell ref="A2392:S2392"/>
    <mergeCell ref="T2392:V2392"/>
    <mergeCell ref="A2394:V2394"/>
    <mergeCell ref="A2395:I2395"/>
    <mergeCell ref="J2395:K2395"/>
    <mergeCell ref="L2395:M2395"/>
    <mergeCell ref="N2395:P2395"/>
    <mergeCell ref="Q2395:S2395"/>
    <mergeCell ref="T2395:V2395"/>
    <mergeCell ref="A2396:I2396"/>
    <mergeCell ref="J2396:K2396"/>
    <mergeCell ref="L2396:M2396"/>
    <mergeCell ref="N2396:P2396"/>
    <mergeCell ref="Q2396:S2396"/>
    <mergeCell ref="T2396:V2396"/>
    <mergeCell ref="A2397:I2397"/>
    <mergeCell ref="J2397:K2397"/>
    <mergeCell ref="L2397:M2397"/>
    <mergeCell ref="N2397:P2397"/>
    <mergeCell ref="Q2397:S2397"/>
    <mergeCell ref="T2397:V2397"/>
    <mergeCell ref="A2398:I2398"/>
    <mergeCell ref="J2398:K2398"/>
    <mergeCell ref="L2398:M2398"/>
    <mergeCell ref="N2398:P2398"/>
    <mergeCell ref="Q2398:S2398"/>
    <mergeCell ref="T2398:V2398"/>
    <mergeCell ref="A2399:S2399"/>
    <mergeCell ref="T2399:V2399"/>
    <mergeCell ref="A2400:S2400"/>
    <mergeCell ref="T2400:V2400"/>
    <mergeCell ref="T2401:V2401"/>
    <mergeCell ref="A2402:S2402"/>
    <mergeCell ref="T2402:V2402"/>
    <mergeCell ref="A2403:S2403"/>
    <mergeCell ref="T2403:V2403"/>
    <mergeCell ref="A2405:V2405"/>
    <mergeCell ref="E2408:M2408"/>
    <mergeCell ref="E2409:M2409"/>
    <mergeCell ref="A2412:D2416"/>
    <mergeCell ref="E2412:S2413"/>
    <mergeCell ref="T2412:V2413"/>
    <mergeCell ref="E2414:V2414"/>
    <mergeCell ref="E2415:V2415"/>
    <mergeCell ref="E2416:V2416"/>
    <mergeCell ref="A2417:V2417"/>
    <mergeCell ref="A2418:D2418"/>
    <mergeCell ref="J2418:O2418"/>
    <mergeCell ref="P2418:V2418"/>
    <mergeCell ref="T2425:V2425"/>
    <mergeCell ref="A2426:B2426"/>
    <mergeCell ref="C2426:Q2426"/>
    <mergeCell ref="R2426:S2426"/>
    <mergeCell ref="T2426:V2426"/>
    <mergeCell ref="A2428:V2428"/>
    <mergeCell ref="A2431:G2431"/>
    <mergeCell ref="H2431:J2431"/>
    <mergeCell ref="K2431:N2431"/>
    <mergeCell ref="O2431:Q2431"/>
    <mergeCell ref="R2431:S2431"/>
    <mergeCell ref="T2431:V2431"/>
    <mergeCell ref="A2432:G2432"/>
    <mergeCell ref="H2432:J2432"/>
    <mergeCell ref="K2432:N2432"/>
    <mergeCell ref="O2432:Q2432"/>
    <mergeCell ref="R2432:S2432"/>
    <mergeCell ref="T2432:V2432"/>
    <mergeCell ref="A2429:G2429"/>
    <mergeCell ref="H2429:J2429"/>
    <mergeCell ref="K2429:N2429"/>
    <mergeCell ref="O2429:Q2429"/>
    <mergeCell ref="R2429:S2429"/>
    <mergeCell ref="T2429:V2429"/>
    <mergeCell ref="A2430:G2430"/>
    <mergeCell ref="H2430:J2430"/>
    <mergeCell ref="K2430:N2430"/>
    <mergeCell ref="O2430:Q2430"/>
    <mergeCell ref="R2430:S2430"/>
    <mergeCell ref="T2430:V2430"/>
    <mergeCell ref="A2425:B2425"/>
    <mergeCell ref="C2425:Q2425"/>
    <mergeCell ref="A2433:S2433"/>
    <mergeCell ref="T2433:V2433"/>
    <mergeCell ref="A2435:V2435"/>
    <mergeCell ref="A2436:L2436"/>
    <mergeCell ref="M2436:N2436"/>
    <mergeCell ref="O2436:P2436"/>
    <mergeCell ref="Q2436:S2436"/>
    <mergeCell ref="T2436:V2436"/>
    <mergeCell ref="A2437:L2437"/>
    <mergeCell ref="M2437:N2437"/>
    <mergeCell ref="O2437:P2437"/>
    <mergeCell ref="Q2437:S2437"/>
    <mergeCell ref="T2437:V2437"/>
    <mergeCell ref="A2438:L2438"/>
    <mergeCell ref="M2438:N2438"/>
    <mergeCell ref="O2438:P2438"/>
    <mergeCell ref="Q2438:S2438"/>
    <mergeCell ref="T2438:V2438"/>
    <mergeCell ref="A2439:L2439"/>
    <mergeCell ref="M2439:N2439"/>
    <mergeCell ref="O2439:P2439"/>
    <mergeCell ref="Q2439:S2439"/>
    <mergeCell ref="T2439:V2439"/>
    <mergeCell ref="A2440:L2440"/>
    <mergeCell ref="M2440:N2440"/>
    <mergeCell ref="O2440:P2440"/>
    <mergeCell ref="Q2440:S2440"/>
    <mergeCell ref="T2440:V2440"/>
    <mergeCell ref="A2441:L2441"/>
    <mergeCell ref="M2441:N2441"/>
    <mergeCell ref="O2441:P2441"/>
    <mergeCell ref="Q2441:S2441"/>
    <mergeCell ref="T2441:V2441"/>
    <mergeCell ref="A2442:L2442"/>
    <mergeCell ref="M2442:N2442"/>
    <mergeCell ref="O2442:P2442"/>
    <mergeCell ref="Q2442:S2442"/>
    <mergeCell ref="T2442:V2442"/>
    <mergeCell ref="A2443:L2443"/>
    <mergeCell ref="M2443:N2443"/>
    <mergeCell ref="O2443:P2443"/>
    <mergeCell ref="Q2443:S2443"/>
    <mergeCell ref="T2443:V2443"/>
    <mergeCell ref="A2444:L2444"/>
    <mergeCell ref="M2444:N2444"/>
    <mergeCell ref="O2444:P2444"/>
    <mergeCell ref="Q2444:S2444"/>
    <mergeCell ref="T2444:V2444"/>
    <mergeCell ref="A2445:L2445"/>
    <mergeCell ref="M2445:N2445"/>
    <mergeCell ref="O2445:P2445"/>
    <mergeCell ref="Q2445:S2445"/>
    <mergeCell ref="T2445:V2445"/>
    <mergeCell ref="A2446:L2446"/>
    <mergeCell ref="M2446:N2446"/>
    <mergeCell ref="O2446:P2446"/>
    <mergeCell ref="Q2446:S2446"/>
    <mergeCell ref="T2446:V2446"/>
    <mergeCell ref="A2454:J2454"/>
    <mergeCell ref="K2454:L2454"/>
    <mergeCell ref="M2454:N2454"/>
    <mergeCell ref="O2454:Q2454"/>
    <mergeCell ref="R2454:S2454"/>
    <mergeCell ref="T2454:V2454"/>
    <mergeCell ref="A2447:L2447"/>
    <mergeCell ref="M2447:N2447"/>
    <mergeCell ref="O2447:P2447"/>
    <mergeCell ref="Q2447:S2447"/>
    <mergeCell ref="T2447:V2447"/>
    <mergeCell ref="A2448:S2448"/>
    <mergeCell ref="T2448:V2448"/>
    <mergeCell ref="A2450:V2450"/>
    <mergeCell ref="A2451:J2451"/>
    <mergeCell ref="K2451:L2451"/>
    <mergeCell ref="M2451:N2451"/>
    <mergeCell ref="O2451:Q2451"/>
    <mergeCell ref="R2451:S2451"/>
    <mergeCell ref="T2451:V2451"/>
    <mergeCell ref="A2462:S2462"/>
    <mergeCell ref="T2462:V2462"/>
    <mergeCell ref="A2463:S2463"/>
    <mergeCell ref="T2463:V2463"/>
    <mergeCell ref="T2464:V2464"/>
    <mergeCell ref="A2465:S2465"/>
    <mergeCell ref="T2465:V2465"/>
    <mergeCell ref="A2466:S2466"/>
    <mergeCell ref="T2466:V2466"/>
    <mergeCell ref="A2468:V2468"/>
    <mergeCell ref="E2471:M2471"/>
    <mergeCell ref="A2455:S2455"/>
    <mergeCell ref="T2455:V2455"/>
    <mergeCell ref="A2457:V2457"/>
    <mergeCell ref="A2458:I2458"/>
    <mergeCell ref="J2458:K2458"/>
    <mergeCell ref="L2458:M2458"/>
    <mergeCell ref="N2458:P2458"/>
    <mergeCell ref="Q2458:S2458"/>
    <mergeCell ref="T2458:V2458"/>
    <mergeCell ref="A2459:I2459"/>
    <mergeCell ref="J2459:K2459"/>
    <mergeCell ref="L2459:M2459"/>
    <mergeCell ref="N2459:P2459"/>
    <mergeCell ref="Q2459:S2459"/>
    <mergeCell ref="T2459:V2459"/>
    <mergeCell ref="A2460:I2460"/>
    <mergeCell ref="J2460:K2460"/>
    <mergeCell ref="L2460:M2460"/>
    <mergeCell ref="N2460:P2460"/>
    <mergeCell ref="Q2460:S2460"/>
    <mergeCell ref="T2460:V2460"/>
    <mergeCell ref="A2035:V2035"/>
    <mergeCell ref="A2036:B2036"/>
    <mergeCell ref="C2036:Q2036"/>
    <mergeCell ref="R2036:S2036"/>
    <mergeCell ref="T2036:V2036"/>
    <mergeCell ref="A2037:B2037"/>
    <mergeCell ref="C2037:Q2037"/>
    <mergeCell ref="R2037:S2037"/>
    <mergeCell ref="T2037:V2037"/>
    <mergeCell ref="A2039:V2039"/>
    <mergeCell ref="A2040:G2040"/>
    <mergeCell ref="H2040:J2040"/>
    <mergeCell ref="K2040:N2040"/>
    <mergeCell ref="O2040:Q2040"/>
    <mergeCell ref="A2461:I2461"/>
    <mergeCell ref="J2461:K2461"/>
    <mergeCell ref="L2461:M2461"/>
    <mergeCell ref="N2461:P2461"/>
    <mergeCell ref="Q2461:S2461"/>
    <mergeCell ref="T2461:V2461"/>
    <mergeCell ref="A2452:J2452"/>
    <mergeCell ref="K2452:L2452"/>
    <mergeCell ref="M2452:N2452"/>
    <mergeCell ref="O2452:Q2452"/>
    <mergeCell ref="R2452:S2452"/>
    <mergeCell ref="T2452:V2452"/>
    <mergeCell ref="A2453:J2453"/>
    <mergeCell ref="K2453:L2453"/>
    <mergeCell ref="M2453:N2453"/>
    <mergeCell ref="O2453:Q2453"/>
    <mergeCell ref="R2453:S2453"/>
    <mergeCell ref="T2453:V2453"/>
    <mergeCell ref="A2043:G2043"/>
    <mergeCell ref="H2043:J2043"/>
    <mergeCell ref="K2043:N2043"/>
    <mergeCell ref="O2043:Q2043"/>
    <mergeCell ref="R2043:S2043"/>
    <mergeCell ref="T2043:V2043"/>
    <mergeCell ref="A2044:S2044"/>
    <mergeCell ref="T2044:V2044"/>
    <mergeCell ref="A2046:V2046"/>
    <mergeCell ref="A2047:L2047"/>
    <mergeCell ref="M2047:N2047"/>
    <mergeCell ref="O2047:P2047"/>
    <mergeCell ref="Q2047:S2047"/>
    <mergeCell ref="T2047:V2047"/>
    <mergeCell ref="E2472:M2472"/>
    <mergeCell ref="A2023:D2027"/>
    <mergeCell ref="E2023:S2024"/>
    <mergeCell ref="T2023:V2024"/>
    <mergeCell ref="E2025:V2025"/>
    <mergeCell ref="E2026:V2026"/>
    <mergeCell ref="E2027:V2027"/>
    <mergeCell ref="A2029:D2029"/>
    <mergeCell ref="J2029:O2029"/>
    <mergeCell ref="P2029:V2029"/>
    <mergeCell ref="A2030:D2030"/>
    <mergeCell ref="E2030:V2030"/>
    <mergeCell ref="A2031:D2031"/>
    <mergeCell ref="E2031:V2031"/>
    <mergeCell ref="A2032:D2032"/>
    <mergeCell ref="E2032:V2032"/>
    <mergeCell ref="A2033:D2033"/>
    <mergeCell ref="E2033:V2033"/>
    <mergeCell ref="A2048:L2048"/>
    <mergeCell ref="M2048:N2048"/>
    <mergeCell ref="O2048:P2048"/>
    <mergeCell ref="Q2048:S2048"/>
    <mergeCell ref="T2048:V2048"/>
    <mergeCell ref="A2049:L2049"/>
    <mergeCell ref="M2049:N2049"/>
    <mergeCell ref="O2049:P2049"/>
    <mergeCell ref="Q2049:S2049"/>
    <mergeCell ref="T2049:V2049"/>
    <mergeCell ref="A2050:S2050"/>
    <mergeCell ref="T2050:V2050"/>
    <mergeCell ref="A2052:V2052"/>
    <mergeCell ref="A2053:J2053"/>
    <mergeCell ref="K2053:L2053"/>
    <mergeCell ref="M2053:N2053"/>
    <mergeCell ref="O2053:Q2053"/>
    <mergeCell ref="R2053:S2053"/>
    <mergeCell ref="T2053:V2053"/>
    <mergeCell ref="A2054:J2054"/>
    <mergeCell ref="K2054:L2054"/>
    <mergeCell ref="M2054:N2054"/>
    <mergeCell ref="O2054:Q2054"/>
    <mergeCell ref="R2054:S2054"/>
    <mergeCell ref="T2054:V2054"/>
    <mergeCell ref="A2055:J2055"/>
    <mergeCell ref="K2055:L2055"/>
    <mergeCell ref="M2055:N2055"/>
    <mergeCell ref="O2055:Q2055"/>
    <mergeCell ref="R2055:S2055"/>
    <mergeCell ref="T2055:V2055"/>
    <mergeCell ref="A2056:J2056"/>
    <mergeCell ref="K2056:L2056"/>
    <mergeCell ref="M2056:N2056"/>
    <mergeCell ref="O2056:Q2056"/>
    <mergeCell ref="R2056:S2056"/>
    <mergeCell ref="T2056:V2056"/>
    <mergeCell ref="A2057:S2057"/>
    <mergeCell ref="T2057:V2057"/>
    <mergeCell ref="A2059:V2059"/>
    <mergeCell ref="A2060:I2060"/>
    <mergeCell ref="J2060:K2060"/>
    <mergeCell ref="L2060:M2060"/>
    <mergeCell ref="N2060:P2060"/>
    <mergeCell ref="Q2060:S2060"/>
    <mergeCell ref="T2060:V2060"/>
    <mergeCell ref="A2061:I2061"/>
    <mergeCell ref="J2061:K2061"/>
    <mergeCell ref="L2061:M2061"/>
    <mergeCell ref="N2061:P2061"/>
    <mergeCell ref="Q2061:S2061"/>
    <mergeCell ref="T2061:V2061"/>
    <mergeCell ref="A2062:I2062"/>
    <mergeCell ref="J2062:K2062"/>
    <mergeCell ref="L2062:M2062"/>
    <mergeCell ref="N2062:P2062"/>
    <mergeCell ref="Q2062:S2062"/>
    <mergeCell ref="T2062:V2062"/>
    <mergeCell ref="E2074:M2074"/>
    <mergeCell ref="A2063:I2063"/>
    <mergeCell ref="J2063:K2063"/>
    <mergeCell ref="L2063:M2063"/>
    <mergeCell ref="N2063:P2063"/>
    <mergeCell ref="Q2063:S2063"/>
    <mergeCell ref="T2063:V2063"/>
    <mergeCell ref="A2064:S2064"/>
    <mergeCell ref="T2064:V2064"/>
    <mergeCell ref="A2065:S2065"/>
    <mergeCell ref="T2065:V2065"/>
    <mergeCell ref="T2066:V2066"/>
    <mergeCell ref="A2067:S2067"/>
    <mergeCell ref="T2067:V2067"/>
    <mergeCell ref="A2068:S2068"/>
    <mergeCell ref="T2068:V2068"/>
    <mergeCell ref="A2070:V2070"/>
    <mergeCell ref="E2073:M2073"/>
  </mergeCells>
  <dataValidations count="3">
    <dataValidation allowBlank="1" showInputMessage="1" showErrorMessage="1" promptTitle="Contrato No." prompt="Escriba en este espacio el número de contrato suscrito" sqref="J7 J62 J171 J226 J281 J336 J391 J446 J555 J611 J668 J723 J778 J835 J893 J950 J1012 J1068 J500 J1181 J1236 J1294 J1349 J116 J1126 J1413 J1468 J1521 J1576 J1631 J1687 J1744 J1801 J1856 J1917 J1974 J2083 J2138 J2193 J2248 J2306 J2362 J2418 J2029"/>
    <dataValidation allowBlank="1" showInputMessage="1" showErrorMessage="1" prompt="Escriba el item relacionado en la propuesta" sqref="A15 A70 A179 A234 A289 A344 A399 A454 A563 A619 A508 A731 A786 A843 A901 A958 A1020 A1076 A124 A676 A1189 A1244 A1302 A1357 A1134 A1421 A1476 A1529 A1584 A1639 A1695 A1752 A1809 A1864 A1925 A1982 A2091 A2146 A2201 A2256 A2314 A2370 A2426 A2037"/>
    <dataValidation type="textLength" errorStyle="warning" allowBlank="1" showInputMessage="1" showErrorMessage="1" errorTitle="FIRMA" error="Este espacio debe dejarse libre para la firma del Contratista" prompt="Deje este espacio libre para la firma del Contratista" sqref="E1402:L1402 E51:L51 E106:L106 E215:L215 E270:L270 E325:L325 E380:L380 E435:L435 E490:L490 E599:L599 E657:L657 E712:L712 E767:L767 E824:L824 E882:L882 E939:L939 E1001:L1001 E1056:L1056 E1115:L1115 E544:L544 E1170:L1170 E1225:L1225 E1283:L1283 E1338:L1338 E160:L160 E1457:L1457 E1510:L1510 E1565:L1565 E1620:L1620 E1676:L1676 E1733:L1733 E1790:L1790 E1845:L1845 E1906:L1906 E1963:L1963 E2018:L2018 E2127:L2127 E2182:L2182 E2237:L2237 E2295:L2295 E2351:L2351 E2407:L2407 E2470:L2470 E2072:L2072">
      <formula1>0</formula1>
      <formula2>0</formula2>
    </dataValidation>
  </dataValidations>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14"/>
  <sheetViews>
    <sheetView workbookViewId="0">
      <selection activeCell="E9" sqref="E9"/>
    </sheetView>
  </sheetViews>
  <sheetFormatPr baseColWidth="10" defaultRowHeight="15" x14ac:dyDescent="0.25"/>
  <cols>
    <col min="1" max="1" width="48.42578125" style="88" bestFit="1" customWidth="1"/>
    <col min="2" max="16384" width="11.42578125" style="88"/>
  </cols>
  <sheetData>
    <row r="2" spans="1:4" x14ac:dyDescent="0.25">
      <c r="A2" s="270" t="s">
        <v>242</v>
      </c>
      <c r="B2" s="270"/>
      <c r="C2" s="270"/>
      <c r="D2" s="270"/>
    </row>
    <row r="3" spans="1:4" x14ac:dyDescent="0.25">
      <c r="A3" s="87"/>
      <c r="B3" s="87"/>
      <c r="C3" s="87"/>
      <c r="D3" s="87"/>
    </row>
    <row r="4" spans="1:4" x14ac:dyDescent="0.25">
      <c r="A4" s="89" t="s">
        <v>243</v>
      </c>
      <c r="B4" s="89" t="s">
        <v>244</v>
      </c>
      <c r="C4" s="89" t="s">
        <v>2</v>
      </c>
      <c r="D4" s="89" t="s">
        <v>245</v>
      </c>
    </row>
    <row r="5" spans="1:4" x14ac:dyDescent="0.25">
      <c r="A5" s="90" t="s">
        <v>246</v>
      </c>
      <c r="B5" s="91">
        <v>1.73</v>
      </c>
      <c r="C5" s="91">
        <v>14</v>
      </c>
      <c r="D5" s="91">
        <f>+C5*B5</f>
        <v>24.22</v>
      </c>
    </row>
    <row r="6" spans="1:4" x14ac:dyDescent="0.25">
      <c r="A6" s="90" t="s">
        <v>247</v>
      </c>
      <c r="B6" s="91">
        <v>26.15</v>
      </c>
      <c r="C6" s="91">
        <v>10</v>
      </c>
      <c r="D6" s="91">
        <f t="shared" ref="D6:D13" si="0">+C6*B6</f>
        <v>261.5</v>
      </c>
    </row>
    <row r="7" spans="1:4" x14ac:dyDescent="0.25">
      <c r="A7" s="90" t="s">
        <v>248</v>
      </c>
      <c r="B7" s="91">
        <v>11.59</v>
      </c>
      <c r="C7" s="91">
        <v>7</v>
      </c>
      <c r="D7" s="91">
        <f t="shared" si="0"/>
        <v>81.13</v>
      </c>
    </row>
    <row r="8" spans="1:4" x14ac:dyDescent="0.25">
      <c r="A8" s="90" t="s">
        <v>249</v>
      </c>
      <c r="B8" s="91">
        <v>12</v>
      </c>
      <c r="C8" s="91">
        <v>7</v>
      </c>
      <c r="D8" s="91">
        <f t="shared" si="0"/>
        <v>84</v>
      </c>
    </row>
    <row r="9" spans="1:4" x14ac:dyDescent="0.25">
      <c r="A9" s="90" t="s">
        <v>250</v>
      </c>
      <c r="B9" s="91">
        <v>0.52</v>
      </c>
      <c r="C9" s="91">
        <v>14</v>
      </c>
      <c r="D9" s="91">
        <f t="shared" si="0"/>
        <v>7.28</v>
      </c>
    </row>
    <row r="10" spans="1:4" x14ac:dyDescent="0.25">
      <c r="A10" s="90" t="s">
        <v>251</v>
      </c>
      <c r="B10" s="91">
        <v>0.15</v>
      </c>
      <c r="C10" s="91">
        <v>14</v>
      </c>
      <c r="D10" s="91">
        <f t="shared" si="0"/>
        <v>2.1</v>
      </c>
    </row>
    <row r="11" spans="1:4" x14ac:dyDescent="0.25">
      <c r="A11" s="90" t="s">
        <v>252</v>
      </c>
      <c r="B11" s="91">
        <v>0.85</v>
      </c>
      <c r="C11" s="91">
        <v>7</v>
      </c>
      <c r="D11" s="91">
        <f t="shared" si="0"/>
        <v>5.95</v>
      </c>
    </row>
    <row r="12" spans="1:4" x14ac:dyDescent="0.25">
      <c r="A12" s="90" t="s">
        <v>253</v>
      </c>
      <c r="B12" s="91">
        <v>1.04</v>
      </c>
      <c r="C12" s="91">
        <v>14</v>
      </c>
      <c r="D12" s="91">
        <f t="shared" si="0"/>
        <v>14.56</v>
      </c>
    </row>
    <row r="13" spans="1:4" x14ac:dyDescent="0.25">
      <c r="A13" s="90" t="s">
        <v>254</v>
      </c>
      <c r="B13" s="91">
        <v>1.1000000000000001</v>
      </c>
      <c r="C13" s="91">
        <v>14</v>
      </c>
      <c r="D13" s="91">
        <f t="shared" si="0"/>
        <v>15.400000000000002</v>
      </c>
    </row>
    <row r="14" spans="1:4" x14ac:dyDescent="0.25">
      <c r="A14" s="89" t="s">
        <v>255</v>
      </c>
      <c r="B14" s="90"/>
      <c r="C14" s="91"/>
      <c r="D14" s="92">
        <f>+SUM(D5:D13)</f>
        <v>496.14</v>
      </c>
    </row>
  </sheetData>
  <mergeCells count="1">
    <mergeCell ref="A2:D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H1593"/>
  <sheetViews>
    <sheetView topLeftCell="A130" workbookViewId="0">
      <selection activeCell="AA156" sqref="AA156"/>
    </sheetView>
  </sheetViews>
  <sheetFormatPr baseColWidth="10" defaultRowHeight="13.5" x14ac:dyDescent="0.25"/>
  <cols>
    <col min="1" max="1" width="17.42578125" style="34" bestFit="1" customWidth="1"/>
    <col min="2" max="2" width="8.42578125" style="34" customWidth="1"/>
    <col min="3" max="19" width="5.7109375" style="34" customWidth="1"/>
    <col min="20" max="20" width="6.5703125" style="63" customWidth="1"/>
    <col min="21" max="22" width="5.7109375" style="63" customWidth="1"/>
    <col min="23" max="16384" width="11.42578125" style="64"/>
  </cols>
  <sheetData>
    <row r="1" spans="1:60" s="32" customFormat="1" ht="30" customHeight="1" x14ac:dyDescent="0.25">
      <c r="A1" s="154"/>
      <c r="B1" s="155"/>
      <c r="C1" s="155"/>
      <c r="D1" s="156"/>
      <c r="E1" s="163" t="s">
        <v>92</v>
      </c>
      <c r="F1" s="164"/>
      <c r="G1" s="164"/>
      <c r="H1" s="164"/>
      <c r="I1" s="164"/>
      <c r="J1" s="164"/>
      <c r="K1" s="164"/>
      <c r="L1" s="164"/>
      <c r="M1" s="164"/>
      <c r="N1" s="164"/>
      <c r="O1" s="164"/>
      <c r="P1" s="164"/>
      <c r="Q1" s="164"/>
      <c r="R1" s="164"/>
      <c r="S1" s="165"/>
      <c r="T1" s="169" t="s">
        <v>47</v>
      </c>
      <c r="U1" s="170"/>
      <c r="V1" s="171"/>
    </row>
    <row r="2" spans="1:60" s="32" customFormat="1" ht="30" customHeight="1" thickBot="1" x14ac:dyDescent="0.3">
      <c r="A2" s="157"/>
      <c r="B2" s="158"/>
      <c r="C2" s="158"/>
      <c r="D2" s="159"/>
      <c r="E2" s="166"/>
      <c r="F2" s="167"/>
      <c r="G2" s="167"/>
      <c r="H2" s="167"/>
      <c r="I2" s="167"/>
      <c r="J2" s="167"/>
      <c r="K2" s="167"/>
      <c r="L2" s="167"/>
      <c r="M2" s="167"/>
      <c r="N2" s="167"/>
      <c r="O2" s="167"/>
      <c r="P2" s="167"/>
      <c r="Q2" s="167"/>
      <c r="R2" s="167"/>
      <c r="S2" s="168"/>
      <c r="T2" s="172"/>
      <c r="U2" s="173"/>
      <c r="V2" s="174"/>
    </row>
    <row r="3" spans="1:60" s="32" customFormat="1" ht="5.0999999999999996" customHeight="1" thickBot="1" x14ac:dyDescent="0.25">
      <c r="A3" s="157"/>
      <c r="B3" s="158"/>
      <c r="C3" s="158"/>
      <c r="D3" s="159"/>
      <c r="E3" s="175"/>
      <c r="F3" s="176"/>
      <c r="G3" s="176"/>
      <c r="H3" s="176"/>
      <c r="I3" s="176"/>
      <c r="J3" s="176"/>
      <c r="K3" s="176"/>
      <c r="L3" s="176"/>
      <c r="M3" s="176"/>
      <c r="N3" s="176"/>
      <c r="O3" s="176"/>
      <c r="P3" s="176"/>
      <c r="Q3" s="176"/>
      <c r="R3" s="176"/>
      <c r="S3" s="176"/>
      <c r="T3" s="176"/>
      <c r="U3" s="176"/>
      <c r="V3" s="177"/>
    </row>
    <row r="4" spans="1:60" s="32" customFormat="1" ht="24.95" customHeight="1" thickBot="1" x14ac:dyDescent="0.3">
      <c r="A4" s="157"/>
      <c r="B4" s="158"/>
      <c r="C4" s="158"/>
      <c r="D4" s="159"/>
      <c r="E4" s="178" t="s">
        <v>48</v>
      </c>
      <c r="F4" s="179"/>
      <c r="G4" s="179"/>
      <c r="H4" s="179"/>
      <c r="I4" s="179"/>
      <c r="J4" s="179"/>
      <c r="K4" s="179"/>
      <c r="L4" s="179"/>
      <c r="M4" s="179"/>
      <c r="N4" s="179"/>
      <c r="O4" s="179"/>
      <c r="P4" s="179"/>
      <c r="Q4" s="179"/>
      <c r="R4" s="179"/>
      <c r="S4" s="179"/>
      <c r="T4" s="179"/>
      <c r="U4" s="179"/>
      <c r="V4" s="180"/>
    </row>
    <row r="5" spans="1:60" s="32" customFormat="1" ht="5.0999999999999996" customHeight="1" thickBot="1" x14ac:dyDescent="0.3">
      <c r="A5" s="160"/>
      <c r="B5" s="161"/>
      <c r="C5" s="161"/>
      <c r="D5" s="162"/>
      <c r="E5" s="181"/>
      <c r="F5" s="182"/>
      <c r="G5" s="182"/>
      <c r="H5" s="182"/>
      <c r="I5" s="182"/>
      <c r="J5" s="182"/>
      <c r="K5" s="182"/>
      <c r="L5" s="182"/>
      <c r="M5" s="182"/>
      <c r="N5" s="182"/>
      <c r="O5" s="182"/>
      <c r="P5" s="182"/>
      <c r="Q5" s="182"/>
      <c r="R5" s="182"/>
      <c r="S5" s="182"/>
      <c r="T5" s="182"/>
      <c r="U5" s="182"/>
      <c r="V5" s="183"/>
    </row>
    <row r="6" spans="1:60" s="34" customFormat="1" x14ac:dyDescent="0.25">
      <c r="A6" s="211" t="s">
        <v>49</v>
      </c>
      <c r="B6" s="212"/>
      <c r="C6" s="212"/>
      <c r="D6" s="212"/>
      <c r="E6" s="212"/>
      <c r="F6" s="212"/>
      <c r="G6" s="212"/>
      <c r="H6" s="212"/>
      <c r="I6" s="212"/>
      <c r="J6" s="212"/>
      <c r="K6" s="212"/>
      <c r="L6" s="212"/>
      <c r="M6" s="212"/>
      <c r="N6" s="212"/>
      <c r="O6" s="212"/>
      <c r="P6" s="212"/>
      <c r="Q6" s="212"/>
      <c r="R6" s="212"/>
      <c r="S6" s="212"/>
      <c r="T6" s="212"/>
      <c r="U6" s="212"/>
      <c r="V6" s="213"/>
      <c r="W6" s="33"/>
      <c r="X6" s="33"/>
      <c r="Y6" s="33"/>
      <c r="AZ6" s="35"/>
      <c r="BA6" s="35"/>
      <c r="BB6" s="35"/>
      <c r="BC6" s="35"/>
      <c r="BD6" s="35"/>
      <c r="BE6" s="35"/>
      <c r="BF6" s="35"/>
      <c r="BG6" s="35"/>
      <c r="BH6" s="35"/>
    </row>
    <row r="7" spans="1:60" s="34" customFormat="1" x14ac:dyDescent="0.25">
      <c r="A7" s="184" t="s">
        <v>50</v>
      </c>
      <c r="B7" s="185"/>
      <c r="C7" s="185"/>
      <c r="D7" s="185"/>
      <c r="E7" s="36" t="s">
        <v>51</v>
      </c>
      <c r="F7" s="37"/>
      <c r="G7" s="37"/>
      <c r="H7" s="37"/>
      <c r="I7" s="37"/>
      <c r="J7" s="186" t="s">
        <v>52</v>
      </c>
      <c r="K7" s="186"/>
      <c r="L7" s="186"/>
      <c r="M7" s="186"/>
      <c r="N7" s="186"/>
      <c r="O7" s="186"/>
      <c r="P7" s="186" t="s">
        <v>53</v>
      </c>
      <c r="Q7" s="186"/>
      <c r="R7" s="186"/>
      <c r="S7" s="186"/>
      <c r="T7" s="186"/>
      <c r="U7" s="186"/>
      <c r="V7" s="187"/>
      <c r="W7" s="33"/>
      <c r="X7" s="33"/>
      <c r="Y7" s="33"/>
      <c r="AZ7" s="35"/>
      <c r="BA7" s="35"/>
      <c r="BB7" s="35"/>
      <c r="BC7" s="35"/>
      <c r="BD7" s="35"/>
      <c r="BE7" s="35"/>
      <c r="BF7" s="35"/>
      <c r="BG7" s="35"/>
      <c r="BH7" s="35"/>
    </row>
    <row r="8" spans="1:60" s="34" customFormat="1" ht="30.75" customHeight="1" x14ac:dyDescent="0.25">
      <c r="A8" s="188" t="s">
        <v>54</v>
      </c>
      <c r="B8" s="189"/>
      <c r="C8" s="189"/>
      <c r="D8" s="190"/>
      <c r="E8" s="191" t="s">
        <v>24</v>
      </c>
      <c r="F8" s="191"/>
      <c r="G8" s="191"/>
      <c r="H8" s="191"/>
      <c r="I8" s="191"/>
      <c r="J8" s="191"/>
      <c r="K8" s="191"/>
      <c r="L8" s="191"/>
      <c r="M8" s="191"/>
      <c r="N8" s="191"/>
      <c r="O8" s="191"/>
      <c r="P8" s="191"/>
      <c r="Q8" s="191"/>
      <c r="R8" s="191"/>
      <c r="S8" s="191"/>
      <c r="T8" s="191"/>
      <c r="U8" s="191"/>
      <c r="V8" s="192"/>
      <c r="W8" s="33"/>
      <c r="X8" s="33"/>
      <c r="Y8" s="33"/>
    </row>
    <row r="9" spans="1:60" s="34" customFormat="1" x14ac:dyDescent="0.25">
      <c r="A9" s="193" t="s">
        <v>55</v>
      </c>
      <c r="B9" s="194"/>
      <c r="C9" s="194"/>
      <c r="D9" s="194"/>
      <c r="E9" s="195"/>
      <c r="F9" s="195"/>
      <c r="G9" s="195"/>
      <c r="H9" s="195"/>
      <c r="I9" s="195"/>
      <c r="J9" s="195"/>
      <c r="K9" s="195"/>
      <c r="L9" s="195"/>
      <c r="M9" s="195"/>
      <c r="N9" s="195"/>
      <c r="O9" s="195"/>
      <c r="P9" s="195"/>
      <c r="Q9" s="195"/>
      <c r="R9" s="195"/>
      <c r="S9" s="195"/>
      <c r="T9" s="195"/>
      <c r="U9" s="195"/>
      <c r="V9" s="196"/>
      <c r="W9" s="33"/>
      <c r="X9" s="33"/>
      <c r="Y9" s="33"/>
      <c r="Z9" s="33"/>
    </row>
    <row r="10" spans="1:60" s="34" customFormat="1" x14ac:dyDescent="0.25">
      <c r="A10" s="193" t="s">
        <v>56</v>
      </c>
      <c r="B10" s="194"/>
      <c r="C10" s="194"/>
      <c r="D10" s="194"/>
      <c r="E10" s="195"/>
      <c r="F10" s="195"/>
      <c r="G10" s="195"/>
      <c r="H10" s="195"/>
      <c r="I10" s="195"/>
      <c r="J10" s="195"/>
      <c r="K10" s="195"/>
      <c r="L10" s="195"/>
      <c r="M10" s="195"/>
      <c r="N10" s="195"/>
      <c r="O10" s="195"/>
      <c r="P10" s="195"/>
      <c r="Q10" s="195"/>
      <c r="R10" s="195"/>
      <c r="S10" s="195"/>
      <c r="T10" s="195"/>
      <c r="U10" s="195"/>
      <c r="V10" s="196"/>
      <c r="W10" s="33"/>
      <c r="X10" s="33"/>
      <c r="Y10" s="33"/>
      <c r="Z10" s="33"/>
    </row>
    <row r="11" spans="1:60" s="34" customFormat="1" x14ac:dyDescent="0.25">
      <c r="A11" s="193" t="s">
        <v>57</v>
      </c>
      <c r="B11" s="194"/>
      <c r="C11" s="194"/>
      <c r="D11" s="194"/>
      <c r="E11" s="195"/>
      <c r="F11" s="195"/>
      <c r="G11" s="195"/>
      <c r="H11" s="195"/>
      <c r="I11" s="195"/>
      <c r="J11" s="195"/>
      <c r="K11" s="195"/>
      <c r="L11" s="195"/>
      <c r="M11" s="195"/>
      <c r="N11" s="195"/>
      <c r="O11" s="195"/>
      <c r="P11" s="195"/>
      <c r="Q11" s="195"/>
      <c r="R11" s="195"/>
      <c r="S11" s="195"/>
      <c r="T11" s="195"/>
      <c r="U11" s="195"/>
      <c r="V11" s="196"/>
      <c r="W11" s="33"/>
      <c r="X11" s="33"/>
      <c r="Y11" s="33"/>
      <c r="Z11" s="33"/>
    </row>
    <row r="12" spans="1:60" s="34" customFormat="1" x14ac:dyDescent="0.25">
      <c r="A12" s="38"/>
      <c r="B12" s="39"/>
      <c r="C12" s="39"/>
      <c r="D12" s="40"/>
      <c r="E12" s="40"/>
      <c r="F12" s="40"/>
      <c r="G12" s="40"/>
      <c r="H12" s="40"/>
      <c r="I12" s="40"/>
      <c r="J12" s="40"/>
      <c r="K12" s="40"/>
      <c r="L12" s="40"/>
      <c r="M12" s="40"/>
      <c r="N12" s="40"/>
      <c r="O12" s="40"/>
      <c r="P12" s="40"/>
      <c r="Q12" s="40"/>
      <c r="R12" s="40"/>
      <c r="S12" s="40"/>
      <c r="T12" s="27"/>
      <c r="U12" s="27"/>
      <c r="V12" s="28"/>
      <c r="W12" s="33"/>
      <c r="X12" s="33"/>
      <c r="Y12" s="33"/>
    </row>
    <row r="13" spans="1:60" s="34" customFormat="1" x14ac:dyDescent="0.25">
      <c r="A13" s="150" t="s">
        <v>58</v>
      </c>
      <c r="B13" s="151"/>
      <c r="C13" s="151"/>
      <c r="D13" s="151"/>
      <c r="E13" s="151"/>
      <c r="F13" s="151"/>
      <c r="G13" s="151"/>
      <c r="H13" s="151"/>
      <c r="I13" s="151"/>
      <c r="J13" s="151"/>
      <c r="K13" s="151"/>
      <c r="L13" s="151"/>
      <c r="M13" s="151"/>
      <c r="N13" s="151"/>
      <c r="O13" s="151"/>
      <c r="P13" s="151"/>
      <c r="Q13" s="151"/>
      <c r="R13" s="151"/>
      <c r="S13" s="151"/>
      <c r="T13" s="151"/>
      <c r="U13" s="151"/>
      <c r="V13" s="197"/>
      <c r="W13" s="33"/>
      <c r="X13" s="33"/>
      <c r="Y13" s="33"/>
    </row>
    <row r="14" spans="1:60" s="34" customFormat="1" x14ac:dyDescent="0.25">
      <c r="A14" s="198" t="s">
        <v>59</v>
      </c>
      <c r="B14" s="199"/>
      <c r="C14" s="199" t="s">
        <v>60</v>
      </c>
      <c r="D14" s="199"/>
      <c r="E14" s="199"/>
      <c r="F14" s="199"/>
      <c r="G14" s="199"/>
      <c r="H14" s="199"/>
      <c r="I14" s="199"/>
      <c r="J14" s="199"/>
      <c r="K14" s="199"/>
      <c r="L14" s="199"/>
      <c r="M14" s="199"/>
      <c r="N14" s="199"/>
      <c r="O14" s="199"/>
      <c r="P14" s="199"/>
      <c r="Q14" s="199"/>
      <c r="R14" s="199" t="s">
        <v>61</v>
      </c>
      <c r="S14" s="199"/>
      <c r="T14" s="200" t="s">
        <v>62</v>
      </c>
      <c r="U14" s="200"/>
      <c r="V14" s="201"/>
      <c r="W14" s="33"/>
      <c r="X14" s="33"/>
      <c r="Y14" s="33"/>
    </row>
    <row r="15" spans="1:60" s="34" customFormat="1" ht="45.75" customHeight="1" x14ac:dyDescent="0.25">
      <c r="A15" s="202">
        <v>1.1000000000000001</v>
      </c>
      <c r="B15" s="203"/>
      <c r="C15" s="204" t="str">
        <f>+'OFERTA ECONOMICA'!B130</f>
        <v>LIMPIEZA  DE CARA INTERIOR  CUBIERTA Y  ESTRUCTURA DE CUBIERTA,  INCLUYE PERSONAL CALIFICADO, ANDAMIOS CERTIFICADOS Y TODOS LOS INSUMOS NECESARIOS PARA SU CORRECTA EJECUCION</v>
      </c>
      <c r="D15" s="205"/>
      <c r="E15" s="205"/>
      <c r="F15" s="205"/>
      <c r="G15" s="205"/>
      <c r="H15" s="205"/>
      <c r="I15" s="205"/>
      <c r="J15" s="205"/>
      <c r="K15" s="205"/>
      <c r="L15" s="205"/>
      <c r="M15" s="205"/>
      <c r="N15" s="205"/>
      <c r="O15" s="205"/>
      <c r="P15" s="205"/>
      <c r="Q15" s="205"/>
      <c r="R15" s="205" t="s">
        <v>61</v>
      </c>
      <c r="S15" s="205"/>
      <c r="T15" s="206">
        <v>2</v>
      </c>
      <c r="U15" s="206"/>
      <c r="V15" s="207"/>
      <c r="W15" s="33"/>
      <c r="X15" s="33"/>
      <c r="Y15" s="33"/>
    </row>
    <row r="16" spans="1:60" s="34" customFormat="1" x14ac:dyDescent="0.25">
      <c r="A16" s="41"/>
      <c r="B16" s="40"/>
      <c r="C16" s="40"/>
      <c r="D16" s="40"/>
      <c r="E16" s="40"/>
      <c r="F16" s="40"/>
      <c r="G16" s="40"/>
      <c r="H16" s="40"/>
      <c r="I16" s="40"/>
      <c r="J16" s="40"/>
      <c r="K16" s="40"/>
      <c r="L16" s="40"/>
      <c r="M16" s="40"/>
      <c r="N16" s="40"/>
      <c r="O16" s="40"/>
      <c r="P16" s="40"/>
      <c r="Q16" s="40"/>
      <c r="R16" s="40"/>
      <c r="S16" s="40"/>
      <c r="T16" s="27"/>
      <c r="U16" s="27"/>
      <c r="V16" s="28"/>
      <c r="W16" s="33"/>
      <c r="X16" s="33"/>
      <c r="Y16" s="33"/>
    </row>
    <row r="17" spans="1:27" s="34" customFormat="1" x14ac:dyDescent="0.25">
      <c r="A17" s="145" t="s">
        <v>64</v>
      </c>
      <c r="B17" s="146"/>
      <c r="C17" s="146"/>
      <c r="D17" s="146"/>
      <c r="E17" s="146"/>
      <c r="F17" s="146"/>
      <c r="G17" s="146"/>
      <c r="H17" s="146"/>
      <c r="I17" s="146"/>
      <c r="J17" s="146"/>
      <c r="K17" s="146"/>
      <c r="L17" s="146"/>
      <c r="M17" s="146"/>
      <c r="N17" s="146"/>
      <c r="O17" s="146"/>
      <c r="P17" s="146"/>
      <c r="Q17" s="146"/>
      <c r="R17" s="146"/>
      <c r="S17" s="146"/>
      <c r="T17" s="146"/>
      <c r="U17" s="146"/>
      <c r="V17" s="147"/>
      <c r="W17" s="33"/>
      <c r="X17" s="33"/>
      <c r="Y17" s="33"/>
    </row>
    <row r="18" spans="1:27" s="34" customFormat="1" x14ac:dyDescent="0.25">
      <c r="A18" s="132" t="s">
        <v>60</v>
      </c>
      <c r="B18" s="133"/>
      <c r="C18" s="133"/>
      <c r="D18" s="133"/>
      <c r="E18" s="133"/>
      <c r="F18" s="133"/>
      <c r="G18" s="133"/>
      <c r="H18" s="133" t="s">
        <v>65</v>
      </c>
      <c r="I18" s="133"/>
      <c r="J18" s="133"/>
      <c r="K18" s="133" t="s">
        <v>66</v>
      </c>
      <c r="L18" s="133"/>
      <c r="M18" s="133"/>
      <c r="N18" s="133"/>
      <c r="O18" s="133" t="s">
        <v>67</v>
      </c>
      <c r="P18" s="133"/>
      <c r="Q18" s="133"/>
      <c r="R18" s="133" t="s">
        <v>68</v>
      </c>
      <c r="S18" s="133"/>
      <c r="T18" s="134" t="s">
        <v>69</v>
      </c>
      <c r="U18" s="134"/>
      <c r="V18" s="135"/>
      <c r="W18" s="33"/>
      <c r="X18" s="33"/>
      <c r="Y18" s="33"/>
    </row>
    <row r="19" spans="1:27" s="31" customFormat="1" ht="12.75" x14ac:dyDescent="0.2">
      <c r="A19" s="132" t="s">
        <v>98</v>
      </c>
      <c r="B19" s="133"/>
      <c r="C19" s="133"/>
      <c r="D19" s="133"/>
      <c r="E19" s="133"/>
      <c r="F19" s="133"/>
      <c r="G19" s="133"/>
      <c r="H19" s="133"/>
      <c r="I19" s="133"/>
      <c r="J19" s="133"/>
      <c r="K19" s="133"/>
      <c r="L19" s="133"/>
      <c r="M19" s="133"/>
      <c r="N19" s="133"/>
      <c r="O19" s="153">
        <f>68500/8</f>
        <v>8562.5</v>
      </c>
      <c r="P19" s="153"/>
      <c r="Q19" s="153"/>
      <c r="R19" s="210">
        <v>60</v>
      </c>
      <c r="S19" s="210"/>
      <c r="T19" s="134">
        <f>+R19*O19</f>
        <v>513750</v>
      </c>
      <c r="U19" s="134"/>
      <c r="V19" s="135"/>
    </row>
    <row r="20" spans="1:27" s="34" customFormat="1" x14ac:dyDescent="0.25">
      <c r="A20" s="132" t="s">
        <v>70</v>
      </c>
      <c r="B20" s="133"/>
      <c r="C20" s="133"/>
      <c r="D20" s="133"/>
      <c r="E20" s="133"/>
      <c r="F20" s="133"/>
      <c r="G20" s="133"/>
      <c r="H20" s="133"/>
      <c r="I20" s="133"/>
      <c r="J20" s="133"/>
      <c r="K20" s="133"/>
      <c r="L20" s="133"/>
      <c r="M20" s="133"/>
      <c r="N20" s="133"/>
      <c r="O20" s="153"/>
      <c r="P20" s="153"/>
      <c r="Q20" s="153"/>
      <c r="R20" s="209">
        <v>0.03</v>
      </c>
      <c r="S20" s="210"/>
      <c r="T20" s="134">
        <f>+T43*R20</f>
        <v>46658.399999999994</v>
      </c>
      <c r="U20" s="134"/>
      <c r="V20" s="135"/>
      <c r="W20" s="33"/>
      <c r="X20" s="33"/>
      <c r="Y20" s="208"/>
      <c r="Z20" s="151"/>
      <c r="AA20" s="152"/>
    </row>
    <row r="21" spans="1:27" s="34" customFormat="1" x14ac:dyDescent="0.25">
      <c r="A21" s="132"/>
      <c r="B21" s="133"/>
      <c r="C21" s="133"/>
      <c r="D21" s="133"/>
      <c r="E21" s="133"/>
      <c r="F21" s="133"/>
      <c r="G21" s="133"/>
      <c r="H21" s="133"/>
      <c r="I21" s="133"/>
      <c r="J21" s="133"/>
      <c r="K21" s="133"/>
      <c r="L21" s="133"/>
      <c r="M21" s="133"/>
      <c r="N21" s="133"/>
      <c r="O21" s="153"/>
      <c r="P21" s="153"/>
      <c r="Q21" s="153"/>
      <c r="R21" s="210"/>
      <c r="S21" s="210"/>
      <c r="T21" s="134"/>
      <c r="U21" s="134"/>
      <c r="V21" s="135"/>
      <c r="W21" s="33"/>
      <c r="X21" s="33"/>
      <c r="Y21" s="33"/>
    </row>
    <row r="22" spans="1:27" s="34" customFormat="1" x14ac:dyDescent="0.25">
      <c r="A22" s="136" t="s">
        <v>71</v>
      </c>
      <c r="B22" s="137"/>
      <c r="C22" s="137"/>
      <c r="D22" s="137"/>
      <c r="E22" s="137"/>
      <c r="F22" s="137"/>
      <c r="G22" s="137"/>
      <c r="H22" s="137"/>
      <c r="I22" s="137"/>
      <c r="J22" s="137"/>
      <c r="K22" s="137"/>
      <c r="L22" s="137"/>
      <c r="M22" s="137"/>
      <c r="N22" s="137"/>
      <c r="O22" s="137"/>
      <c r="P22" s="137"/>
      <c r="Q22" s="137"/>
      <c r="R22" s="137"/>
      <c r="S22" s="137"/>
      <c r="T22" s="134">
        <f>+SUM(T19:V21)</f>
        <v>560408.4</v>
      </c>
      <c r="U22" s="134"/>
      <c r="V22" s="135"/>
      <c r="W22" s="33"/>
      <c r="X22" s="33"/>
      <c r="Y22" s="33"/>
    </row>
    <row r="23" spans="1:27" s="34" customFormat="1" x14ac:dyDescent="0.25">
      <c r="A23" s="19"/>
      <c r="B23" s="20"/>
      <c r="C23" s="20"/>
      <c r="D23" s="20"/>
      <c r="E23" s="20"/>
      <c r="F23" s="20"/>
      <c r="G23" s="20"/>
      <c r="H23" s="20"/>
      <c r="I23" s="20"/>
      <c r="J23" s="20"/>
      <c r="K23" s="20"/>
      <c r="L23" s="20"/>
      <c r="M23" s="20"/>
      <c r="N23" s="20"/>
      <c r="O23" s="20"/>
      <c r="P23" s="20"/>
      <c r="Q23" s="20"/>
      <c r="R23" s="20"/>
      <c r="S23" s="21"/>
      <c r="T23" s="22"/>
      <c r="U23" s="22"/>
      <c r="V23" s="23"/>
      <c r="W23" s="33"/>
      <c r="X23" s="33"/>
      <c r="Y23" s="33"/>
    </row>
    <row r="24" spans="1:27" s="34" customFormat="1" x14ac:dyDescent="0.25">
      <c r="A24" s="145" t="s">
        <v>72</v>
      </c>
      <c r="B24" s="146"/>
      <c r="C24" s="146"/>
      <c r="D24" s="146"/>
      <c r="E24" s="146"/>
      <c r="F24" s="146"/>
      <c r="G24" s="146"/>
      <c r="H24" s="146"/>
      <c r="I24" s="146"/>
      <c r="J24" s="146"/>
      <c r="K24" s="146"/>
      <c r="L24" s="146"/>
      <c r="M24" s="146"/>
      <c r="N24" s="146"/>
      <c r="O24" s="146"/>
      <c r="P24" s="146"/>
      <c r="Q24" s="146"/>
      <c r="R24" s="146"/>
      <c r="S24" s="146"/>
      <c r="T24" s="146"/>
      <c r="U24" s="146"/>
      <c r="V24" s="147"/>
      <c r="W24" s="33"/>
      <c r="X24" s="33"/>
      <c r="Y24" s="33"/>
    </row>
    <row r="25" spans="1:27" s="34" customFormat="1" x14ac:dyDescent="0.25">
      <c r="A25" s="132" t="s">
        <v>60</v>
      </c>
      <c r="B25" s="133"/>
      <c r="C25" s="133"/>
      <c r="D25" s="133"/>
      <c r="E25" s="133"/>
      <c r="F25" s="133"/>
      <c r="G25" s="133"/>
      <c r="H25" s="133"/>
      <c r="I25" s="133"/>
      <c r="J25" s="133"/>
      <c r="K25" s="133"/>
      <c r="L25" s="133"/>
      <c r="M25" s="133" t="s">
        <v>61</v>
      </c>
      <c r="N25" s="133"/>
      <c r="O25" s="133" t="s">
        <v>62</v>
      </c>
      <c r="P25" s="133"/>
      <c r="Q25" s="133" t="s">
        <v>73</v>
      </c>
      <c r="R25" s="133"/>
      <c r="S25" s="133"/>
      <c r="T25" s="134" t="s">
        <v>74</v>
      </c>
      <c r="U25" s="134"/>
      <c r="V25" s="135"/>
      <c r="W25" s="33"/>
      <c r="X25" s="33"/>
      <c r="Y25" s="33"/>
    </row>
    <row r="26" spans="1:27" s="34" customFormat="1" x14ac:dyDescent="0.25">
      <c r="A26" s="132"/>
      <c r="B26" s="133"/>
      <c r="C26" s="133"/>
      <c r="D26" s="133"/>
      <c r="E26" s="133"/>
      <c r="F26" s="133"/>
      <c r="G26" s="133"/>
      <c r="H26" s="133"/>
      <c r="I26" s="133"/>
      <c r="J26" s="133"/>
      <c r="K26" s="133"/>
      <c r="L26" s="133"/>
      <c r="M26" s="133"/>
      <c r="N26" s="133"/>
      <c r="O26" s="133"/>
      <c r="P26" s="133"/>
      <c r="Q26" s="134"/>
      <c r="R26" s="134"/>
      <c r="S26" s="134"/>
      <c r="T26" s="134"/>
      <c r="U26" s="134"/>
      <c r="V26" s="135"/>
      <c r="W26" s="33"/>
      <c r="X26" s="33"/>
      <c r="Y26" s="33"/>
    </row>
    <row r="27" spans="1:27" s="34" customFormat="1" x14ac:dyDescent="0.25">
      <c r="A27" s="150"/>
      <c r="B27" s="151"/>
      <c r="C27" s="151"/>
      <c r="D27" s="151"/>
      <c r="E27" s="151"/>
      <c r="F27" s="151"/>
      <c r="G27" s="151"/>
      <c r="H27" s="151"/>
      <c r="I27" s="151"/>
      <c r="J27" s="151"/>
      <c r="K27" s="151"/>
      <c r="L27" s="152"/>
      <c r="M27" s="133"/>
      <c r="N27" s="133"/>
      <c r="O27" s="133"/>
      <c r="P27" s="133"/>
      <c r="Q27" s="134"/>
      <c r="R27" s="134"/>
      <c r="S27" s="134"/>
      <c r="T27" s="134"/>
      <c r="U27" s="134"/>
      <c r="V27" s="135"/>
      <c r="W27" s="33"/>
      <c r="X27" s="33"/>
      <c r="Y27" s="33"/>
    </row>
    <row r="28" spans="1:27" s="34" customFormat="1" x14ac:dyDescent="0.25">
      <c r="A28" s="223"/>
      <c r="B28" s="224"/>
      <c r="C28" s="224"/>
      <c r="D28" s="224"/>
      <c r="E28" s="224"/>
      <c r="F28" s="224"/>
      <c r="G28" s="224"/>
      <c r="H28" s="224"/>
      <c r="I28" s="224"/>
      <c r="J28" s="224"/>
      <c r="K28" s="224"/>
      <c r="L28" s="225"/>
      <c r="M28" s="226"/>
      <c r="N28" s="226"/>
      <c r="O28" s="226"/>
      <c r="P28" s="226"/>
      <c r="Q28" s="227"/>
      <c r="R28" s="228"/>
      <c r="S28" s="229"/>
      <c r="T28" s="227"/>
      <c r="U28" s="228"/>
      <c r="V28" s="230"/>
      <c r="W28" s="65"/>
      <c r="X28" s="33"/>
      <c r="Y28" s="33"/>
    </row>
    <row r="29" spans="1:27" s="34" customFormat="1" x14ac:dyDescent="0.25">
      <c r="A29" s="136" t="s">
        <v>71</v>
      </c>
      <c r="B29" s="137"/>
      <c r="C29" s="137"/>
      <c r="D29" s="137"/>
      <c r="E29" s="137"/>
      <c r="F29" s="137"/>
      <c r="G29" s="137"/>
      <c r="H29" s="137"/>
      <c r="I29" s="137"/>
      <c r="J29" s="137"/>
      <c r="K29" s="137"/>
      <c r="L29" s="137"/>
      <c r="M29" s="137"/>
      <c r="N29" s="137"/>
      <c r="O29" s="137"/>
      <c r="P29" s="137"/>
      <c r="Q29" s="137"/>
      <c r="R29" s="137"/>
      <c r="S29" s="137"/>
      <c r="T29" s="134">
        <f>+SUM(T26:V28)</f>
        <v>0</v>
      </c>
      <c r="U29" s="134"/>
      <c r="V29" s="135"/>
      <c r="W29" s="33"/>
      <c r="X29" s="33"/>
      <c r="Y29" s="33"/>
    </row>
    <row r="30" spans="1:27" s="34" customFormat="1" x14ac:dyDescent="0.25">
      <c r="A30" s="19"/>
      <c r="B30" s="20"/>
      <c r="C30" s="20"/>
      <c r="D30" s="20"/>
      <c r="E30" s="20"/>
      <c r="F30" s="20"/>
      <c r="G30" s="20"/>
      <c r="H30" s="20"/>
      <c r="I30" s="20"/>
      <c r="J30" s="20"/>
      <c r="K30" s="20"/>
      <c r="L30" s="20"/>
      <c r="M30" s="20"/>
      <c r="N30" s="20"/>
      <c r="O30" s="20"/>
      <c r="P30" s="20"/>
      <c r="Q30" s="20"/>
      <c r="R30" s="20"/>
      <c r="S30" s="21"/>
      <c r="T30" s="22"/>
      <c r="U30" s="22"/>
      <c r="V30" s="23"/>
      <c r="W30" s="33"/>
      <c r="X30" s="33"/>
      <c r="Y30" s="33"/>
    </row>
    <row r="31" spans="1:27" s="34" customFormat="1" x14ac:dyDescent="0.25">
      <c r="A31" s="145" t="s">
        <v>75</v>
      </c>
      <c r="B31" s="146"/>
      <c r="C31" s="146"/>
      <c r="D31" s="146"/>
      <c r="E31" s="146"/>
      <c r="F31" s="146"/>
      <c r="G31" s="146"/>
      <c r="H31" s="146"/>
      <c r="I31" s="146"/>
      <c r="J31" s="146"/>
      <c r="K31" s="146"/>
      <c r="L31" s="146"/>
      <c r="M31" s="146"/>
      <c r="N31" s="146"/>
      <c r="O31" s="146"/>
      <c r="P31" s="146"/>
      <c r="Q31" s="146"/>
      <c r="R31" s="146"/>
      <c r="S31" s="146"/>
      <c r="T31" s="146"/>
      <c r="U31" s="146"/>
      <c r="V31" s="147"/>
      <c r="W31" s="33"/>
      <c r="X31" s="33"/>
      <c r="Y31" s="33"/>
    </row>
    <row r="32" spans="1:27" s="34" customFormat="1" x14ac:dyDescent="0.25">
      <c r="A32" s="132" t="s">
        <v>76</v>
      </c>
      <c r="B32" s="133"/>
      <c r="C32" s="133"/>
      <c r="D32" s="133"/>
      <c r="E32" s="133"/>
      <c r="F32" s="133"/>
      <c r="G32" s="133"/>
      <c r="H32" s="133"/>
      <c r="I32" s="133"/>
      <c r="J32" s="133"/>
      <c r="K32" s="133" t="s">
        <v>77</v>
      </c>
      <c r="L32" s="133"/>
      <c r="M32" s="133" t="s">
        <v>78</v>
      </c>
      <c r="N32" s="133"/>
      <c r="O32" s="133" t="s">
        <v>79</v>
      </c>
      <c r="P32" s="133"/>
      <c r="Q32" s="133"/>
      <c r="R32" s="133" t="s">
        <v>80</v>
      </c>
      <c r="S32" s="133"/>
      <c r="T32" s="134" t="s">
        <v>69</v>
      </c>
      <c r="U32" s="134"/>
      <c r="V32" s="135"/>
      <c r="W32" s="33"/>
      <c r="X32" s="33"/>
      <c r="Y32" s="33"/>
    </row>
    <row r="33" spans="1:25" s="34" customFormat="1" x14ac:dyDescent="0.25">
      <c r="A33" s="132"/>
      <c r="B33" s="133"/>
      <c r="C33" s="133"/>
      <c r="D33" s="133"/>
      <c r="E33" s="133"/>
      <c r="F33" s="133"/>
      <c r="G33" s="133"/>
      <c r="H33" s="133"/>
      <c r="I33" s="133"/>
      <c r="J33" s="133"/>
      <c r="K33" s="133"/>
      <c r="L33" s="133"/>
      <c r="M33" s="133"/>
      <c r="N33" s="133"/>
      <c r="O33" s="133"/>
      <c r="P33" s="133"/>
      <c r="Q33" s="133"/>
      <c r="R33" s="133"/>
      <c r="S33" s="133"/>
      <c r="T33" s="134"/>
      <c r="U33" s="134"/>
      <c r="V33" s="135"/>
      <c r="W33" s="33"/>
      <c r="X33" s="33"/>
      <c r="Y33" s="33"/>
    </row>
    <row r="34" spans="1:25" s="34" customFormat="1" x14ac:dyDescent="0.25">
      <c r="A34" s="132"/>
      <c r="B34" s="133"/>
      <c r="C34" s="133"/>
      <c r="D34" s="133"/>
      <c r="E34" s="133"/>
      <c r="F34" s="133"/>
      <c r="G34" s="133"/>
      <c r="H34" s="133"/>
      <c r="I34" s="133"/>
      <c r="J34" s="133"/>
      <c r="K34" s="133"/>
      <c r="L34" s="133"/>
      <c r="M34" s="133"/>
      <c r="N34" s="133"/>
      <c r="O34" s="133"/>
      <c r="P34" s="133"/>
      <c r="Q34" s="133"/>
      <c r="R34" s="133"/>
      <c r="S34" s="133"/>
      <c r="T34" s="134"/>
      <c r="U34" s="134"/>
      <c r="V34" s="135"/>
      <c r="W34" s="33"/>
      <c r="X34" s="33"/>
      <c r="Y34" s="33"/>
    </row>
    <row r="35" spans="1:25" s="34" customFormat="1" x14ac:dyDescent="0.25">
      <c r="A35" s="132"/>
      <c r="B35" s="133"/>
      <c r="C35" s="133"/>
      <c r="D35" s="133"/>
      <c r="E35" s="133"/>
      <c r="F35" s="133"/>
      <c r="G35" s="133"/>
      <c r="H35" s="133"/>
      <c r="I35" s="133"/>
      <c r="J35" s="133"/>
      <c r="K35" s="133"/>
      <c r="L35" s="133"/>
      <c r="M35" s="133"/>
      <c r="N35" s="133"/>
      <c r="O35" s="133"/>
      <c r="P35" s="133"/>
      <c r="Q35" s="133"/>
      <c r="R35" s="133"/>
      <c r="S35" s="133"/>
      <c r="T35" s="134"/>
      <c r="U35" s="134"/>
      <c r="V35" s="135"/>
      <c r="W35" s="33"/>
      <c r="X35" s="33"/>
      <c r="Y35" s="33"/>
    </row>
    <row r="36" spans="1:25" s="34" customFormat="1" x14ac:dyDescent="0.25">
      <c r="A36" s="136" t="s">
        <v>71</v>
      </c>
      <c r="B36" s="137"/>
      <c r="C36" s="137"/>
      <c r="D36" s="137"/>
      <c r="E36" s="137"/>
      <c r="F36" s="137"/>
      <c r="G36" s="137"/>
      <c r="H36" s="137"/>
      <c r="I36" s="137"/>
      <c r="J36" s="137"/>
      <c r="K36" s="137"/>
      <c r="L36" s="137"/>
      <c r="M36" s="137"/>
      <c r="N36" s="137"/>
      <c r="O36" s="137"/>
      <c r="P36" s="137"/>
      <c r="Q36" s="137"/>
      <c r="R36" s="137"/>
      <c r="S36" s="137"/>
      <c r="T36" s="134"/>
      <c r="U36" s="134"/>
      <c r="V36" s="135"/>
      <c r="W36" s="33"/>
      <c r="X36" s="33"/>
      <c r="Y36" s="33"/>
    </row>
    <row r="37" spans="1:25" s="34" customFormat="1" x14ac:dyDescent="0.25">
      <c r="A37" s="19"/>
      <c r="B37" s="20"/>
      <c r="C37" s="20"/>
      <c r="D37" s="20"/>
      <c r="E37" s="20"/>
      <c r="F37" s="20"/>
      <c r="G37" s="20"/>
      <c r="H37" s="20"/>
      <c r="I37" s="20"/>
      <c r="J37" s="20"/>
      <c r="K37" s="20"/>
      <c r="L37" s="20"/>
      <c r="M37" s="20"/>
      <c r="N37" s="20"/>
      <c r="O37" s="20"/>
      <c r="P37" s="20"/>
      <c r="Q37" s="20"/>
      <c r="R37" s="20"/>
      <c r="S37" s="21"/>
      <c r="T37" s="22"/>
      <c r="U37" s="22"/>
      <c r="V37" s="23"/>
      <c r="W37" s="42"/>
      <c r="X37" s="42"/>
      <c r="Y37" s="42"/>
    </row>
    <row r="38" spans="1:25" s="34" customFormat="1" x14ac:dyDescent="0.25">
      <c r="A38" s="145" t="s">
        <v>81</v>
      </c>
      <c r="B38" s="146"/>
      <c r="C38" s="146"/>
      <c r="D38" s="146"/>
      <c r="E38" s="146"/>
      <c r="F38" s="146"/>
      <c r="G38" s="146"/>
      <c r="H38" s="146"/>
      <c r="I38" s="146"/>
      <c r="J38" s="146"/>
      <c r="K38" s="146"/>
      <c r="L38" s="146"/>
      <c r="M38" s="146"/>
      <c r="N38" s="146"/>
      <c r="O38" s="146"/>
      <c r="P38" s="146"/>
      <c r="Q38" s="146"/>
      <c r="R38" s="146"/>
      <c r="S38" s="146"/>
      <c r="T38" s="146"/>
      <c r="U38" s="146"/>
      <c r="V38" s="147"/>
      <c r="W38" s="33"/>
      <c r="X38" s="33"/>
      <c r="Y38" s="33"/>
    </row>
    <row r="39" spans="1:25" s="34" customFormat="1" x14ac:dyDescent="0.25">
      <c r="A39" s="132" t="s">
        <v>82</v>
      </c>
      <c r="B39" s="133"/>
      <c r="C39" s="133"/>
      <c r="D39" s="133"/>
      <c r="E39" s="133"/>
      <c r="F39" s="133"/>
      <c r="G39" s="133"/>
      <c r="H39" s="133"/>
      <c r="I39" s="133"/>
      <c r="J39" s="133" t="s">
        <v>83</v>
      </c>
      <c r="K39" s="133"/>
      <c r="L39" s="133" t="s">
        <v>84</v>
      </c>
      <c r="M39" s="133"/>
      <c r="N39" s="133" t="s">
        <v>85</v>
      </c>
      <c r="O39" s="133"/>
      <c r="P39" s="133"/>
      <c r="Q39" s="133" t="s">
        <v>68</v>
      </c>
      <c r="R39" s="133"/>
      <c r="S39" s="133"/>
      <c r="T39" s="134" t="s">
        <v>69</v>
      </c>
      <c r="U39" s="134"/>
      <c r="V39" s="135"/>
      <c r="W39" s="33"/>
      <c r="X39" s="33"/>
      <c r="Y39" s="33"/>
    </row>
    <row r="40" spans="1:25" s="34" customFormat="1" x14ac:dyDescent="0.25">
      <c r="A40" s="132" t="s">
        <v>86</v>
      </c>
      <c r="B40" s="133"/>
      <c r="C40" s="133"/>
      <c r="D40" s="133"/>
      <c r="E40" s="133"/>
      <c r="F40" s="133"/>
      <c r="G40" s="133"/>
      <c r="H40" s="133"/>
      <c r="I40" s="133"/>
      <c r="J40" s="148">
        <f>+'[1]CARGA PRESTACIONAL'!E35+'[1]CARGA PRESTACIONAL'!E36</f>
        <v>171314.64448972844</v>
      </c>
      <c r="K40" s="133"/>
      <c r="L40" s="149">
        <v>1.8157000000000001</v>
      </c>
      <c r="M40" s="149"/>
      <c r="N40" s="134">
        <f>+(L40*J40)/8</f>
        <v>38881.999999999993</v>
      </c>
      <c r="O40" s="134"/>
      <c r="P40" s="134"/>
      <c r="Q40" s="208">
        <v>40</v>
      </c>
      <c r="R40" s="151"/>
      <c r="S40" s="152"/>
      <c r="T40" s="134">
        <f>+Q40*N40</f>
        <v>1555279.9999999998</v>
      </c>
      <c r="U40" s="134"/>
      <c r="V40" s="135"/>
      <c r="W40" s="33"/>
      <c r="X40" s="33"/>
      <c r="Y40" s="33"/>
    </row>
    <row r="41" spans="1:25" s="34" customFormat="1" x14ac:dyDescent="0.25">
      <c r="A41" s="132"/>
      <c r="B41" s="133"/>
      <c r="C41" s="133"/>
      <c r="D41" s="133"/>
      <c r="E41" s="133"/>
      <c r="F41" s="133"/>
      <c r="G41" s="133"/>
      <c r="H41" s="133"/>
      <c r="I41" s="133"/>
      <c r="J41" s="133"/>
      <c r="K41" s="133"/>
      <c r="L41" s="133"/>
      <c r="M41" s="133"/>
      <c r="N41" s="133"/>
      <c r="O41" s="133"/>
      <c r="P41" s="133"/>
      <c r="Q41" s="133"/>
      <c r="R41" s="133"/>
      <c r="S41" s="133"/>
      <c r="T41" s="134"/>
      <c r="U41" s="134"/>
      <c r="V41" s="135"/>
      <c r="W41" s="33"/>
      <c r="X41" s="33"/>
      <c r="Y41" s="33"/>
    </row>
    <row r="42" spans="1:25" s="34" customFormat="1" x14ac:dyDescent="0.25">
      <c r="A42" s="132"/>
      <c r="B42" s="133"/>
      <c r="C42" s="133"/>
      <c r="D42" s="133"/>
      <c r="E42" s="133"/>
      <c r="F42" s="133"/>
      <c r="G42" s="133"/>
      <c r="H42" s="133"/>
      <c r="I42" s="133"/>
      <c r="J42" s="133"/>
      <c r="K42" s="133"/>
      <c r="L42" s="133"/>
      <c r="M42" s="133"/>
      <c r="N42" s="133"/>
      <c r="O42" s="133"/>
      <c r="P42" s="133"/>
      <c r="Q42" s="133"/>
      <c r="R42" s="133"/>
      <c r="S42" s="133"/>
      <c r="T42" s="134"/>
      <c r="U42" s="134"/>
      <c r="V42" s="135"/>
      <c r="W42" s="33"/>
      <c r="X42" s="33"/>
      <c r="Y42" s="33"/>
    </row>
    <row r="43" spans="1:25" s="34" customFormat="1" x14ac:dyDescent="0.25">
      <c r="A43" s="136" t="s">
        <v>71</v>
      </c>
      <c r="B43" s="137"/>
      <c r="C43" s="137"/>
      <c r="D43" s="137"/>
      <c r="E43" s="137"/>
      <c r="F43" s="137"/>
      <c r="G43" s="137"/>
      <c r="H43" s="137"/>
      <c r="I43" s="137"/>
      <c r="J43" s="137"/>
      <c r="K43" s="137"/>
      <c r="L43" s="137"/>
      <c r="M43" s="137"/>
      <c r="N43" s="137"/>
      <c r="O43" s="137"/>
      <c r="P43" s="137"/>
      <c r="Q43" s="137"/>
      <c r="R43" s="137"/>
      <c r="S43" s="137"/>
      <c r="T43" s="134">
        <f>+T40</f>
        <v>1555279.9999999998</v>
      </c>
      <c r="U43" s="134"/>
      <c r="V43" s="135"/>
      <c r="W43" s="33"/>
      <c r="X43" s="33"/>
      <c r="Y43" s="33"/>
    </row>
    <row r="44" spans="1:25" s="43" customFormat="1" x14ac:dyDescent="0.25">
      <c r="A44" s="136" t="s">
        <v>15</v>
      </c>
      <c r="B44" s="137"/>
      <c r="C44" s="137"/>
      <c r="D44" s="137"/>
      <c r="E44" s="137"/>
      <c r="F44" s="137"/>
      <c r="G44" s="137"/>
      <c r="H44" s="137"/>
      <c r="I44" s="137"/>
      <c r="J44" s="137"/>
      <c r="K44" s="137"/>
      <c r="L44" s="137"/>
      <c r="M44" s="137"/>
      <c r="N44" s="137"/>
      <c r="O44" s="137"/>
      <c r="P44" s="137"/>
      <c r="Q44" s="137"/>
      <c r="R44" s="137"/>
      <c r="S44" s="137"/>
      <c r="T44" s="134">
        <f>ROUND(T43+T36+T29+T22,0)</f>
        <v>2115688</v>
      </c>
      <c r="U44" s="134"/>
      <c r="V44" s="135"/>
      <c r="W44" s="33"/>
      <c r="X44" s="33"/>
      <c r="Y44" s="33"/>
    </row>
    <row r="45" spans="1:25" s="43" customFormat="1" x14ac:dyDescent="0.25">
      <c r="A45" s="44" t="s">
        <v>87</v>
      </c>
      <c r="B45" s="45">
        <f>+'[1]CARGA PRESTACIONAL'!$E$40</f>
        <v>0.29949999999999999</v>
      </c>
      <c r="C45" s="46"/>
      <c r="D45" s="47"/>
      <c r="E45" s="48"/>
      <c r="F45" s="46"/>
      <c r="G45" s="46"/>
      <c r="H45" s="46"/>
      <c r="I45" s="46"/>
      <c r="J45" s="46"/>
      <c r="K45" s="46"/>
      <c r="L45" s="46"/>
      <c r="M45" s="47"/>
      <c r="N45" s="18"/>
      <c r="O45" s="18"/>
      <c r="P45" s="18"/>
      <c r="Q45" s="18"/>
      <c r="R45" s="18"/>
      <c r="S45" s="18" t="s">
        <v>19</v>
      </c>
      <c r="T45" s="134">
        <f>+T44*B45</f>
        <v>633648.55599999998</v>
      </c>
      <c r="U45" s="134"/>
      <c r="V45" s="135"/>
      <c r="W45" s="33"/>
      <c r="X45" s="33"/>
      <c r="Y45" s="33"/>
    </row>
    <row r="46" spans="1:25" s="43" customFormat="1" x14ac:dyDescent="0.25">
      <c r="A46" s="138" t="s">
        <v>88</v>
      </c>
      <c r="B46" s="139"/>
      <c r="C46" s="139"/>
      <c r="D46" s="139"/>
      <c r="E46" s="139"/>
      <c r="F46" s="139"/>
      <c r="G46" s="139"/>
      <c r="H46" s="139"/>
      <c r="I46" s="139"/>
      <c r="J46" s="139"/>
      <c r="K46" s="139"/>
      <c r="L46" s="139"/>
      <c r="M46" s="139"/>
      <c r="N46" s="139"/>
      <c r="O46" s="139"/>
      <c r="P46" s="139"/>
      <c r="Q46" s="139"/>
      <c r="R46" s="139"/>
      <c r="S46" s="139"/>
      <c r="T46" s="140">
        <f>+T45+T44</f>
        <v>2749336.5559999999</v>
      </c>
      <c r="U46" s="140"/>
      <c r="V46" s="141"/>
      <c r="W46" s="33"/>
      <c r="X46" s="33"/>
      <c r="Y46" s="33"/>
    </row>
    <row r="47" spans="1:25" s="43" customFormat="1" x14ac:dyDescent="0.25">
      <c r="A47" s="138" t="s">
        <v>89</v>
      </c>
      <c r="B47" s="139"/>
      <c r="C47" s="139"/>
      <c r="D47" s="139"/>
      <c r="E47" s="139"/>
      <c r="F47" s="139"/>
      <c r="G47" s="139"/>
      <c r="H47" s="139"/>
      <c r="I47" s="139"/>
      <c r="J47" s="139"/>
      <c r="K47" s="139"/>
      <c r="L47" s="139"/>
      <c r="M47" s="139"/>
      <c r="N47" s="139"/>
      <c r="O47" s="139"/>
      <c r="P47" s="139"/>
      <c r="Q47" s="139"/>
      <c r="R47" s="139"/>
      <c r="S47" s="139"/>
      <c r="T47" s="140">
        <f>ROUND(T46*T15,0)</f>
        <v>5498673</v>
      </c>
      <c r="U47" s="140"/>
      <c r="V47" s="141"/>
      <c r="W47" s="33"/>
      <c r="X47" s="33"/>
      <c r="Y47" s="33"/>
    </row>
    <row r="48" spans="1:25" s="43" customFormat="1" x14ac:dyDescent="0.25">
      <c r="A48" s="49"/>
      <c r="B48" s="29"/>
      <c r="C48" s="29"/>
      <c r="D48" s="29"/>
      <c r="E48" s="29"/>
      <c r="F48" s="29"/>
      <c r="G48" s="29"/>
      <c r="H48" s="29"/>
      <c r="I48" s="29"/>
      <c r="J48" s="29"/>
      <c r="K48" s="29"/>
      <c r="L48" s="29"/>
      <c r="M48" s="29"/>
      <c r="N48" s="29"/>
      <c r="O48" s="29"/>
      <c r="P48" s="29"/>
      <c r="Q48" s="29"/>
      <c r="R48" s="29"/>
      <c r="S48" s="29"/>
      <c r="T48" s="50"/>
      <c r="U48" s="50"/>
      <c r="V48" s="51"/>
      <c r="W48" s="33"/>
      <c r="X48" s="33"/>
      <c r="Y48" s="52"/>
    </row>
    <row r="49" spans="1:60" s="34" customFormat="1" ht="43.5" customHeight="1" x14ac:dyDescent="0.25">
      <c r="A49" s="142" t="s">
        <v>121</v>
      </c>
      <c r="B49" s="143"/>
      <c r="C49" s="143"/>
      <c r="D49" s="143"/>
      <c r="E49" s="143"/>
      <c r="F49" s="143"/>
      <c r="G49" s="143"/>
      <c r="H49" s="143"/>
      <c r="I49" s="143"/>
      <c r="J49" s="143"/>
      <c r="K49" s="143"/>
      <c r="L49" s="143"/>
      <c r="M49" s="143"/>
      <c r="N49" s="143"/>
      <c r="O49" s="143"/>
      <c r="P49" s="143"/>
      <c r="Q49" s="143"/>
      <c r="R49" s="143"/>
      <c r="S49" s="143"/>
      <c r="T49" s="143"/>
      <c r="U49" s="143"/>
      <c r="V49" s="144"/>
      <c r="W49" s="33"/>
      <c r="X49" s="33"/>
      <c r="Y49" s="53"/>
    </row>
    <row r="50" spans="1:60" s="34" customFormat="1" x14ac:dyDescent="0.25">
      <c r="A50" s="24"/>
      <c r="B50" s="25"/>
      <c r="C50" s="25"/>
      <c r="D50" s="25"/>
      <c r="E50" s="25"/>
      <c r="F50" s="25"/>
      <c r="G50" s="25"/>
      <c r="H50" s="25"/>
      <c r="I50" s="25"/>
      <c r="J50" s="25"/>
      <c r="K50" s="25"/>
      <c r="L50" s="25"/>
      <c r="M50" s="25"/>
      <c r="N50" s="25"/>
      <c r="O50" s="25"/>
      <c r="P50" s="25"/>
      <c r="Q50" s="25"/>
      <c r="R50" s="25"/>
      <c r="S50" s="26"/>
      <c r="T50" s="27"/>
      <c r="U50" s="27"/>
      <c r="V50" s="28"/>
      <c r="W50" s="33"/>
      <c r="X50" s="33"/>
      <c r="Y50" s="33"/>
    </row>
    <row r="51" spans="1:60" s="34" customFormat="1" ht="46.5" customHeight="1" x14ac:dyDescent="0.3">
      <c r="A51" s="24"/>
      <c r="B51" s="25"/>
      <c r="C51" s="25"/>
      <c r="D51" s="29"/>
      <c r="E51" s="30" t="s">
        <v>90</v>
      </c>
      <c r="F51" s="54"/>
      <c r="G51" s="54"/>
      <c r="H51" s="54"/>
      <c r="I51" s="54"/>
      <c r="J51" s="54"/>
      <c r="K51" s="54"/>
      <c r="L51" s="54"/>
      <c r="M51" s="55"/>
      <c r="N51" s="25"/>
      <c r="O51" s="25"/>
      <c r="P51" s="25"/>
      <c r="Q51" s="25"/>
      <c r="R51" s="25"/>
      <c r="S51" s="26"/>
      <c r="T51" s="27"/>
      <c r="U51" s="27"/>
      <c r="V51" s="28"/>
      <c r="W51" s="33"/>
      <c r="X51" s="33"/>
      <c r="Y51" s="56"/>
    </row>
    <row r="52" spans="1:60" s="34" customFormat="1" x14ac:dyDescent="0.25">
      <c r="A52" s="24"/>
      <c r="B52" s="25"/>
      <c r="C52" s="25"/>
      <c r="D52" s="25"/>
      <c r="E52" s="131" t="s">
        <v>105</v>
      </c>
      <c r="F52" s="131"/>
      <c r="G52" s="131"/>
      <c r="H52" s="131"/>
      <c r="I52" s="131"/>
      <c r="J52" s="131"/>
      <c r="K52" s="131"/>
      <c r="L52" s="131"/>
      <c r="M52" s="131"/>
      <c r="N52" s="57"/>
      <c r="O52" s="57"/>
      <c r="P52" s="25"/>
      <c r="Q52" s="25"/>
      <c r="R52" s="25"/>
      <c r="S52" s="26"/>
      <c r="T52" s="27"/>
      <c r="U52" s="27"/>
      <c r="V52" s="28"/>
      <c r="W52" s="33"/>
      <c r="X52" s="33"/>
      <c r="Y52" s="33"/>
    </row>
    <row r="53" spans="1:60" s="34" customFormat="1" ht="14.25" thickBot="1" x14ac:dyDescent="0.3">
      <c r="A53" s="58"/>
      <c r="B53" s="59"/>
      <c r="C53" s="59"/>
      <c r="D53" s="59"/>
      <c r="E53" s="59"/>
      <c r="F53" s="60"/>
      <c r="G53" s="60"/>
      <c r="H53" s="60"/>
      <c r="I53" s="60"/>
      <c r="J53" s="60"/>
      <c r="K53" s="60"/>
      <c r="L53" s="59"/>
      <c r="M53" s="59"/>
      <c r="N53" s="59"/>
      <c r="O53" s="59"/>
      <c r="P53" s="59"/>
      <c r="Q53" s="59"/>
      <c r="R53" s="59"/>
      <c r="S53" s="59"/>
      <c r="T53" s="61"/>
      <c r="U53" s="61"/>
      <c r="V53" s="62"/>
      <c r="W53" s="33"/>
      <c r="X53" s="33"/>
      <c r="Y53" s="33"/>
    </row>
    <row r="54" spans="1:60" ht="14.25" thickBot="1" x14ac:dyDescent="0.3"/>
    <row r="55" spans="1:60" s="32" customFormat="1" ht="30" customHeight="1" x14ac:dyDescent="0.25">
      <c r="A55" s="154"/>
      <c r="B55" s="155"/>
      <c r="C55" s="155"/>
      <c r="D55" s="156"/>
      <c r="E55" s="163" t="s">
        <v>92</v>
      </c>
      <c r="F55" s="164"/>
      <c r="G55" s="164"/>
      <c r="H55" s="164"/>
      <c r="I55" s="164"/>
      <c r="J55" s="164"/>
      <c r="K55" s="164"/>
      <c r="L55" s="164"/>
      <c r="M55" s="164"/>
      <c r="N55" s="164"/>
      <c r="O55" s="164"/>
      <c r="P55" s="164"/>
      <c r="Q55" s="164"/>
      <c r="R55" s="164"/>
      <c r="S55" s="165"/>
      <c r="T55" s="169" t="s">
        <v>47</v>
      </c>
      <c r="U55" s="170"/>
      <c r="V55" s="171"/>
    </row>
    <row r="56" spans="1:60" s="32" customFormat="1" ht="30" customHeight="1" thickBot="1" x14ac:dyDescent="0.3">
      <c r="A56" s="157"/>
      <c r="B56" s="158"/>
      <c r="C56" s="158"/>
      <c r="D56" s="159"/>
      <c r="E56" s="166"/>
      <c r="F56" s="167"/>
      <c r="G56" s="167"/>
      <c r="H56" s="167"/>
      <c r="I56" s="167"/>
      <c r="J56" s="167"/>
      <c r="K56" s="167"/>
      <c r="L56" s="167"/>
      <c r="M56" s="167"/>
      <c r="N56" s="167"/>
      <c r="O56" s="167"/>
      <c r="P56" s="167"/>
      <c r="Q56" s="167"/>
      <c r="R56" s="167"/>
      <c r="S56" s="168"/>
      <c r="T56" s="172"/>
      <c r="U56" s="173"/>
      <c r="V56" s="174"/>
    </row>
    <row r="57" spans="1:60" s="32" customFormat="1" ht="5.0999999999999996" customHeight="1" thickBot="1" x14ac:dyDescent="0.25">
      <c r="A57" s="157"/>
      <c r="B57" s="158"/>
      <c r="C57" s="158"/>
      <c r="D57" s="159"/>
      <c r="E57" s="175"/>
      <c r="F57" s="176"/>
      <c r="G57" s="176"/>
      <c r="H57" s="176"/>
      <c r="I57" s="176"/>
      <c r="J57" s="176"/>
      <c r="K57" s="176"/>
      <c r="L57" s="176"/>
      <c r="M57" s="176"/>
      <c r="N57" s="176"/>
      <c r="O57" s="176"/>
      <c r="P57" s="176"/>
      <c r="Q57" s="176"/>
      <c r="R57" s="176"/>
      <c r="S57" s="176"/>
      <c r="T57" s="176"/>
      <c r="U57" s="176"/>
      <c r="V57" s="177"/>
    </row>
    <row r="58" spans="1:60" s="32" customFormat="1" ht="24.95" customHeight="1" thickBot="1" x14ac:dyDescent="0.3">
      <c r="A58" s="157"/>
      <c r="B58" s="158"/>
      <c r="C58" s="158"/>
      <c r="D58" s="159"/>
      <c r="E58" s="178" t="s">
        <v>48</v>
      </c>
      <c r="F58" s="179"/>
      <c r="G58" s="179"/>
      <c r="H58" s="179"/>
      <c r="I58" s="179"/>
      <c r="J58" s="179"/>
      <c r="K58" s="179"/>
      <c r="L58" s="179"/>
      <c r="M58" s="179"/>
      <c r="N58" s="179"/>
      <c r="O58" s="179"/>
      <c r="P58" s="179"/>
      <c r="Q58" s="179"/>
      <c r="R58" s="179"/>
      <c r="S58" s="179"/>
      <c r="T58" s="179"/>
      <c r="U58" s="179"/>
      <c r="V58" s="180"/>
    </row>
    <row r="59" spans="1:60" s="32" customFormat="1" ht="5.0999999999999996" customHeight="1" thickBot="1" x14ac:dyDescent="0.3">
      <c r="A59" s="160"/>
      <c r="B59" s="161"/>
      <c r="C59" s="161"/>
      <c r="D59" s="162"/>
      <c r="E59" s="181"/>
      <c r="F59" s="182"/>
      <c r="G59" s="182"/>
      <c r="H59" s="182"/>
      <c r="I59" s="182"/>
      <c r="J59" s="182"/>
      <c r="K59" s="182"/>
      <c r="L59" s="182"/>
      <c r="M59" s="182"/>
      <c r="N59" s="182"/>
      <c r="O59" s="182"/>
      <c r="P59" s="182"/>
      <c r="Q59" s="182"/>
      <c r="R59" s="182"/>
      <c r="S59" s="182"/>
      <c r="T59" s="182"/>
      <c r="U59" s="182"/>
      <c r="V59" s="183"/>
    </row>
    <row r="60" spans="1:60" s="34" customFormat="1" x14ac:dyDescent="0.25">
      <c r="A60" s="211" t="s">
        <v>49</v>
      </c>
      <c r="B60" s="212"/>
      <c r="C60" s="212"/>
      <c r="D60" s="212"/>
      <c r="E60" s="212"/>
      <c r="F60" s="212"/>
      <c r="G60" s="212"/>
      <c r="H60" s="212"/>
      <c r="I60" s="212"/>
      <c r="J60" s="212"/>
      <c r="K60" s="212"/>
      <c r="L60" s="212"/>
      <c r="M60" s="212"/>
      <c r="N60" s="212"/>
      <c r="O60" s="212"/>
      <c r="P60" s="212"/>
      <c r="Q60" s="212"/>
      <c r="R60" s="212"/>
      <c r="S60" s="212"/>
      <c r="T60" s="212"/>
      <c r="U60" s="212"/>
      <c r="V60" s="213"/>
      <c r="W60" s="33"/>
      <c r="X60" s="33"/>
      <c r="Y60" s="33"/>
      <c r="AZ60" s="35"/>
      <c r="BA60" s="35"/>
      <c r="BB60" s="35"/>
      <c r="BC60" s="35"/>
      <c r="BD60" s="35"/>
      <c r="BE60" s="35"/>
      <c r="BF60" s="35"/>
      <c r="BG60" s="35"/>
      <c r="BH60" s="35"/>
    </row>
    <row r="61" spans="1:60" s="34" customFormat="1" x14ac:dyDescent="0.25">
      <c r="A61" s="184" t="s">
        <v>50</v>
      </c>
      <c r="B61" s="185"/>
      <c r="C61" s="185"/>
      <c r="D61" s="185"/>
      <c r="E61" s="36" t="s">
        <v>51</v>
      </c>
      <c r="F61" s="37"/>
      <c r="G61" s="37"/>
      <c r="H61" s="37"/>
      <c r="I61" s="37"/>
      <c r="J61" s="186" t="s">
        <v>52</v>
      </c>
      <c r="K61" s="186"/>
      <c r="L61" s="186"/>
      <c r="M61" s="186"/>
      <c r="N61" s="186"/>
      <c r="O61" s="186"/>
      <c r="P61" s="186" t="s">
        <v>53</v>
      </c>
      <c r="Q61" s="186"/>
      <c r="R61" s="186"/>
      <c r="S61" s="186"/>
      <c r="T61" s="186"/>
      <c r="U61" s="186"/>
      <c r="V61" s="187"/>
      <c r="W61" s="33"/>
      <c r="X61" s="33"/>
      <c r="Y61" s="33"/>
      <c r="AZ61" s="35"/>
      <c r="BA61" s="35"/>
      <c r="BB61" s="35"/>
      <c r="BC61" s="35"/>
      <c r="BD61" s="35"/>
      <c r="BE61" s="35"/>
      <c r="BF61" s="35"/>
      <c r="BG61" s="35"/>
      <c r="BH61" s="35"/>
    </row>
    <row r="62" spans="1:60" s="34" customFormat="1" ht="30.75" customHeight="1" x14ac:dyDescent="0.25">
      <c r="A62" s="188" t="s">
        <v>54</v>
      </c>
      <c r="B62" s="189"/>
      <c r="C62" s="189"/>
      <c r="D62" s="190"/>
      <c r="E62" s="191" t="s">
        <v>24</v>
      </c>
      <c r="F62" s="191"/>
      <c r="G62" s="191"/>
      <c r="H62" s="191"/>
      <c r="I62" s="191"/>
      <c r="J62" s="191"/>
      <c r="K62" s="191"/>
      <c r="L62" s="191"/>
      <c r="M62" s="191"/>
      <c r="N62" s="191"/>
      <c r="O62" s="191"/>
      <c r="P62" s="191"/>
      <c r="Q62" s="191"/>
      <c r="R62" s="191"/>
      <c r="S62" s="191"/>
      <c r="T62" s="191"/>
      <c r="U62" s="191"/>
      <c r="V62" s="192"/>
      <c r="W62" s="33"/>
      <c r="X62" s="33"/>
      <c r="Y62" s="33"/>
    </row>
    <row r="63" spans="1:60" s="34" customFormat="1" x14ac:dyDescent="0.25">
      <c r="A63" s="193" t="s">
        <v>55</v>
      </c>
      <c r="B63" s="194"/>
      <c r="C63" s="194"/>
      <c r="D63" s="194"/>
      <c r="E63" s="195"/>
      <c r="F63" s="195"/>
      <c r="G63" s="195"/>
      <c r="H63" s="195"/>
      <c r="I63" s="195"/>
      <c r="J63" s="195"/>
      <c r="K63" s="195"/>
      <c r="L63" s="195"/>
      <c r="M63" s="195"/>
      <c r="N63" s="195"/>
      <c r="O63" s="195"/>
      <c r="P63" s="195"/>
      <c r="Q63" s="195"/>
      <c r="R63" s="195"/>
      <c r="S63" s="195"/>
      <c r="T63" s="195"/>
      <c r="U63" s="195"/>
      <c r="V63" s="196"/>
      <c r="W63" s="33"/>
      <c r="X63" s="33"/>
      <c r="Y63" s="33"/>
      <c r="Z63" s="33"/>
    </row>
    <row r="64" spans="1:60" s="34" customFormat="1" x14ac:dyDescent="0.25">
      <c r="A64" s="193" t="s">
        <v>56</v>
      </c>
      <c r="B64" s="194"/>
      <c r="C64" s="194"/>
      <c r="D64" s="194"/>
      <c r="E64" s="195"/>
      <c r="F64" s="195"/>
      <c r="G64" s="195"/>
      <c r="H64" s="195"/>
      <c r="I64" s="195"/>
      <c r="J64" s="195"/>
      <c r="K64" s="195"/>
      <c r="L64" s="195"/>
      <c r="M64" s="195"/>
      <c r="N64" s="195"/>
      <c r="O64" s="195"/>
      <c r="P64" s="195"/>
      <c r="Q64" s="195"/>
      <c r="R64" s="195"/>
      <c r="S64" s="195"/>
      <c r="T64" s="195"/>
      <c r="U64" s="195"/>
      <c r="V64" s="196"/>
      <c r="W64" s="33"/>
      <c r="X64" s="33"/>
      <c r="Y64" s="33"/>
      <c r="Z64" s="33"/>
    </row>
    <row r="65" spans="1:26" s="34" customFormat="1" x14ac:dyDescent="0.25">
      <c r="A65" s="193" t="s">
        <v>57</v>
      </c>
      <c r="B65" s="194"/>
      <c r="C65" s="194"/>
      <c r="D65" s="194"/>
      <c r="E65" s="195"/>
      <c r="F65" s="195"/>
      <c r="G65" s="195"/>
      <c r="H65" s="195"/>
      <c r="I65" s="195"/>
      <c r="J65" s="195"/>
      <c r="K65" s="195"/>
      <c r="L65" s="195"/>
      <c r="M65" s="195"/>
      <c r="N65" s="195"/>
      <c r="O65" s="195"/>
      <c r="P65" s="195"/>
      <c r="Q65" s="195"/>
      <c r="R65" s="195"/>
      <c r="S65" s="195"/>
      <c r="T65" s="195"/>
      <c r="U65" s="195"/>
      <c r="V65" s="196"/>
      <c r="W65" s="33"/>
      <c r="X65" s="33"/>
      <c r="Y65" s="33"/>
      <c r="Z65" s="33"/>
    </row>
    <row r="66" spans="1:26" s="34" customFormat="1" x14ac:dyDescent="0.25">
      <c r="A66" s="38"/>
      <c r="B66" s="39"/>
      <c r="C66" s="39"/>
      <c r="D66" s="40"/>
      <c r="E66" s="40"/>
      <c r="F66" s="40"/>
      <c r="G66" s="40"/>
      <c r="H66" s="40"/>
      <c r="I66" s="40"/>
      <c r="J66" s="40"/>
      <c r="K66" s="40"/>
      <c r="L66" s="40"/>
      <c r="M66" s="40"/>
      <c r="N66" s="40"/>
      <c r="O66" s="40"/>
      <c r="P66" s="40"/>
      <c r="Q66" s="40"/>
      <c r="R66" s="40"/>
      <c r="S66" s="40"/>
      <c r="T66" s="27"/>
      <c r="U66" s="27"/>
      <c r="V66" s="28"/>
      <c r="W66" s="33"/>
      <c r="X66" s="33"/>
      <c r="Y66" s="33"/>
    </row>
    <row r="67" spans="1:26" s="34" customFormat="1" x14ac:dyDescent="0.25">
      <c r="A67" s="150" t="s">
        <v>58</v>
      </c>
      <c r="B67" s="151"/>
      <c r="C67" s="151"/>
      <c r="D67" s="151"/>
      <c r="E67" s="151"/>
      <c r="F67" s="151"/>
      <c r="G67" s="151"/>
      <c r="H67" s="151"/>
      <c r="I67" s="151"/>
      <c r="J67" s="151"/>
      <c r="K67" s="151"/>
      <c r="L67" s="151"/>
      <c r="M67" s="151"/>
      <c r="N67" s="151"/>
      <c r="O67" s="151"/>
      <c r="P67" s="151"/>
      <c r="Q67" s="151"/>
      <c r="R67" s="151"/>
      <c r="S67" s="151"/>
      <c r="T67" s="151"/>
      <c r="U67" s="151"/>
      <c r="V67" s="197"/>
      <c r="W67" s="33"/>
      <c r="X67" s="33"/>
      <c r="Y67" s="33"/>
    </row>
    <row r="68" spans="1:26" s="34" customFormat="1" x14ac:dyDescent="0.25">
      <c r="A68" s="198" t="s">
        <v>59</v>
      </c>
      <c r="B68" s="199"/>
      <c r="C68" s="199" t="s">
        <v>60</v>
      </c>
      <c r="D68" s="199"/>
      <c r="E68" s="199"/>
      <c r="F68" s="199"/>
      <c r="G68" s="199"/>
      <c r="H68" s="199"/>
      <c r="I68" s="199"/>
      <c r="J68" s="199"/>
      <c r="K68" s="199"/>
      <c r="L68" s="199"/>
      <c r="M68" s="199"/>
      <c r="N68" s="199"/>
      <c r="O68" s="199"/>
      <c r="P68" s="199"/>
      <c r="Q68" s="199"/>
      <c r="R68" s="199" t="s">
        <v>61</v>
      </c>
      <c r="S68" s="199"/>
      <c r="T68" s="200" t="s">
        <v>62</v>
      </c>
      <c r="U68" s="200"/>
      <c r="V68" s="201"/>
      <c r="W68" s="33"/>
      <c r="X68" s="33"/>
      <c r="Y68" s="33"/>
    </row>
    <row r="69" spans="1:26" s="34" customFormat="1" ht="39" customHeight="1" x14ac:dyDescent="0.25">
      <c r="A69" s="202">
        <v>2.1</v>
      </c>
      <c r="B69" s="203"/>
      <c r="C69" s="204" t="str">
        <f>+'OFERTA ECONOMICA'!B132</f>
        <v>SUMINISTRO Y COLOCACION BALDOSA CERAMICA TRAFICO PESADO, INCLUYE MORTERO DE NIVELACION Y DE PEGA</v>
      </c>
      <c r="D69" s="205"/>
      <c r="E69" s="205"/>
      <c r="F69" s="205"/>
      <c r="G69" s="205"/>
      <c r="H69" s="205"/>
      <c r="I69" s="205"/>
      <c r="J69" s="205"/>
      <c r="K69" s="205"/>
      <c r="L69" s="205"/>
      <c r="M69" s="205"/>
      <c r="N69" s="205"/>
      <c r="O69" s="205"/>
      <c r="P69" s="205"/>
      <c r="Q69" s="205"/>
      <c r="R69" s="205" t="s">
        <v>6</v>
      </c>
      <c r="S69" s="205"/>
      <c r="T69" s="206">
        <f>+'OFERTA ECONOMICA'!C132</f>
        <v>21</v>
      </c>
      <c r="U69" s="206"/>
      <c r="V69" s="207"/>
      <c r="W69" s="33"/>
      <c r="X69" s="33"/>
      <c r="Y69" s="33"/>
    </row>
    <row r="70" spans="1:26" s="34" customFormat="1" x14ac:dyDescent="0.25">
      <c r="A70" s="41"/>
      <c r="B70" s="40"/>
      <c r="C70" s="40"/>
      <c r="D70" s="40"/>
      <c r="E70" s="40"/>
      <c r="F70" s="40"/>
      <c r="G70" s="40"/>
      <c r="H70" s="40"/>
      <c r="I70" s="40"/>
      <c r="J70" s="40"/>
      <c r="K70" s="40"/>
      <c r="L70" s="40"/>
      <c r="M70" s="40"/>
      <c r="N70" s="40"/>
      <c r="O70" s="40"/>
      <c r="P70" s="40"/>
      <c r="Q70" s="40"/>
      <c r="R70" s="40"/>
      <c r="S70" s="40"/>
      <c r="T70" s="27"/>
      <c r="U70" s="27"/>
      <c r="V70" s="28"/>
      <c r="W70" s="33"/>
      <c r="X70" s="33"/>
      <c r="Y70" s="33"/>
    </row>
    <row r="71" spans="1:26" s="34" customFormat="1" x14ac:dyDescent="0.25">
      <c r="A71" s="145" t="s">
        <v>64</v>
      </c>
      <c r="B71" s="146"/>
      <c r="C71" s="146"/>
      <c r="D71" s="146"/>
      <c r="E71" s="146"/>
      <c r="F71" s="146"/>
      <c r="G71" s="146"/>
      <c r="H71" s="146"/>
      <c r="I71" s="146"/>
      <c r="J71" s="146"/>
      <c r="K71" s="146"/>
      <c r="L71" s="146"/>
      <c r="M71" s="146"/>
      <c r="N71" s="146"/>
      <c r="O71" s="146"/>
      <c r="P71" s="146"/>
      <c r="Q71" s="146"/>
      <c r="R71" s="146"/>
      <c r="S71" s="146"/>
      <c r="T71" s="146"/>
      <c r="U71" s="146"/>
      <c r="V71" s="147"/>
      <c r="W71" s="33"/>
      <c r="X71" s="33"/>
      <c r="Y71" s="33"/>
    </row>
    <row r="72" spans="1:26" s="34" customFormat="1" x14ac:dyDescent="0.25">
      <c r="A72" s="132" t="s">
        <v>60</v>
      </c>
      <c r="B72" s="133"/>
      <c r="C72" s="133"/>
      <c r="D72" s="133"/>
      <c r="E72" s="133"/>
      <c r="F72" s="133"/>
      <c r="G72" s="133"/>
      <c r="H72" s="133" t="s">
        <v>65</v>
      </c>
      <c r="I72" s="133"/>
      <c r="J72" s="133"/>
      <c r="K72" s="133" t="s">
        <v>66</v>
      </c>
      <c r="L72" s="133"/>
      <c r="M72" s="133"/>
      <c r="N72" s="133"/>
      <c r="O72" s="133" t="s">
        <v>67</v>
      </c>
      <c r="P72" s="133"/>
      <c r="Q72" s="133"/>
      <c r="R72" s="133" t="s">
        <v>68</v>
      </c>
      <c r="S72" s="133"/>
      <c r="T72" s="134" t="s">
        <v>69</v>
      </c>
      <c r="U72" s="134"/>
      <c r="V72" s="135"/>
      <c r="W72" s="33"/>
      <c r="X72" s="33"/>
      <c r="Y72" s="33"/>
    </row>
    <row r="73" spans="1:26" s="34" customFormat="1" x14ac:dyDescent="0.25">
      <c r="A73" s="132"/>
      <c r="B73" s="133"/>
      <c r="C73" s="133"/>
      <c r="D73" s="133"/>
      <c r="E73" s="133"/>
      <c r="F73" s="133"/>
      <c r="G73" s="133"/>
      <c r="H73" s="133"/>
      <c r="I73" s="133"/>
      <c r="J73" s="133"/>
      <c r="K73" s="133"/>
      <c r="L73" s="133"/>
      <c r="M73" s="133"/>
      <c r="N73" s="133"/>
      <c r="O73" s="153"/>
      <c r="P73" s="153"/>
      <c r="Q73" s="153"/>
      <c r="R73" s="210"/>
      <c r="S73" s="210"/>
      <c r="T73" s="134"/>
      <c r="U73" s="134"/>
      <c r="V73" s="135"/>
      <c r="W73" s="33"/>
      <c r="X73" s="33"/>
      <c r="Y73" s="33"/>
    </row>
    <row r="74" spans="1:26" s="34" customFormat="1" x14ac:dyDescent="0.25">
      <c r="A74" s="132" t="s">
        <v>70</v>
      </c>
      <c r="B74" s="133"/>
      <c r="C74" s="133"/>
      <c r="D74" s="133"/>
      <c r="E74" s="133"/>
      <c r="F74" s="133"/>
      <c r="G74" s="133"/>
      <c r="H74" s="133"/>
      <c r="I74" s="133"/>
      <c r="J74" s="133"/>
      <c r="K74" s="133"/>
      <c r="L74" s="133"/>
      <c r="M74" s="133"/>
      <c r="N74" s="133"/>
      <c r="O74" s="153"/>
      <c r="P74" s="153"/>
      <c r="Q74" s="153"/>
      <c r="R74" s="209">
        <v>0.03</v>
      </c>
      <c r="S74" s="210"/>
      <c r="T74" s="134">
        <f>+R74*T94</f>
        <v>524.90699999999993</v>
      </c>
      <c r="U74" s="134"/>
      <c r="V74" s="135"/>
      <c r="W74" s="33"/>
      <c r="X74" s="33"/>
      <c r="Y74" s="33"/>
    </row>
    <row r="75" spans="1:26" s="34" customFormat="1" x14ac:dyDescent="0.25">
      <c r="A75" s="132"/>
      <c r="B75" s="133"/>
      <c r="C75" s="133"/>
      <c r="D75" s="133"/>
      <c r="E75" s="133"/>
      <c r="F75" s="133"/>
      <c r="G75" s="133"/>
      <c r="H75" s="133"/>
      <c r="I75" s="133"/>
      <c r="J75" s="133"/>
      <c r="K75" s="133"/>
      <c r="L75" s="133"/>
      <c r="M75" s="133"/>
      <c r="N75" s="133"/>
      <c r="O75" s="153"/>
      <c r="P75" s="153"/>
      <c r="Q75" s="153"/>
      <c r="R75" s="210"/>
      <c r="S75" s="210"/>
      <c r="T75" s="134"/>
      <c r="U75" s="134"/>
      <c r="V75" s="135"/>
      <c r="W75" s="33"/>
      <c r="X75" s="33"/>
      <c r="Y75" s="33"/>
    </row>
    <row r="76" spans="1:26" s="34" customFormat="1" x14ac:dyDescent="0.25">
      <c r="A76" s="136" t="s">
        <v>71</v>
      </c>
      <c r="B76" s="137"/>
      <c r="C76" s="137"/>
      <c r="D76" s="137"/>
      <c r="E76" s="137"/>
      <c r="F76" s="137"/>
      <c r="G76" s="137"/>
      <c r="H76" s="137"/>
      <c r="I76" s="137"/>
      <c r="J76" s="137"/>
      <c r="K76" s="137"/>
      <c r="L76" s="137"/>
      <c r="M76" s="137"/>
      <c r="N76" s="137"/>
      <c r="O76" s="137"/>
      <c r="P76" s="137"/>
      <c r="Q76" s="137"/>
      <c r="R76" s="137"/>
      <c r="S76" s="137"/>
      <c r="T76" s="134">
        <f>+SUM(T73:V75)</f>
        <v>524.90699999999993</v>
      </c>
      <c r="U76" s="134"/>
      <c r="V76" s="135"/>
      <c r="W76" s="33"/>
      <c r="X76" s="33"/>
      <c r="Y76" s="33"/>
    </row>
    <row r="77" spans="1:26" s="34" customFormat="1" x14ac:dyDescent="0.25">
      <c r="A77" s="19"/>
      <c r="B77" s="20"/>
      <c r="C77" s="20"/>
      <c r="D77" s="20"/>
      <c r="E77" s="20"/>
      <c r="F77" s="20"/>
      <c r="G77" s="20"/>
      <c r="H77" s="20"/>
      <c r="I77" s="20"/>
      <c r="J77" s="20"/>
      <c r="K77" s="20"/>
      <c r="L77" s="20"/>
      <c r="M77" s="20"/>
      <c r="N77" s="20"/>
      <c r="O77" s="20"/>
      <c r="P77" s="20"/>
      <c r="Q77" s="20"/>
      <c r="R77" s="20"/>
      <c r="S77" s="21"/>
      <c r="T77" s="22"/>
      <c r="U77" s="22"/>
      <c r="V77" s="23"/>
      <c r="W77" s="33"/>
      <c r="X77" s="33"/>
      <c r="Y77" s="33"/>
    </row>
    <row r="78" spans="1:26" s="34" customFormat="1" x14ac:dyDescent="0.25">
      <c r="A78" s="145" t="s">
        <v>72</v>
      </c>
      <c r="B78" s="146"/>
      <c r="C78" s="146"/>
      <c r="D78" s="146"/>
      <c r="E78" s="146"/>
      <c r="F78" s="146"/>
      <c r="G78" s="146"/>
      <c r="H78" s="146"/>
      <c r="I78" s="146"/>
      <c r="J78" s="146"/>
      <c r="K78" s="146"/>
      <c r="L78" s="146"/>
      <c r="M78" s="146"/>
      <c r="N78" s="146"/>
      <c r="O78" s="146"/>
      <c r="P78" s="146"/>
      <c r="Q78" s="146"/>
      <c r="R78" s="146"/>
      <c r="S78" s="146"/>
      <c r="T78" s="146"/>
      <c r="U78" s="146"/>
      <c r="V78" s="147"/>
      <c r="W78" s="33"/>
      <c r="X78" s="33"/>
      <c r="Y78" s="33"/>
    </row>
    <row r="79" spans="1:26" s="34" customFormat="1" x14ac:dyDescent="0.25">
      <c r="A79" s="132" t="s">
        <v>60</v>
      </c>
      <c r="B79" s="133"/>
      <c r="C79" s="133"/>
      <c r="D79" s="133"/>
      <c r="E79" s="133"/>
      <c r="F79" s="133"/>
      <c r="G79" s="133"/>
      <c r="H79" s="133"/>
      <c r="I79" s="133"/>
      <c r="J79" s="133"/>
      <c r="K79" s="133"/>
      <c r="L79" s="133"/>
      <c r="M79" s="133" t="s">
        <v>61</v>
      </c>
      <c r="N79" s="133"/>
      <c r="O79" s="133" t="s">
        <v>62</v>
      </c>
      <c r="P79" s="133"/>
      <c r="Q79" s="133" t="s">
        <v>73</v>
      </c>
      <c r="R79" s="133"/>
      <c r="S79" s="133"/>
      <c r="T79" s="134" t="s">
        <v>74</v>
      </c>
      <c r="U79" s="134"/>
      <c r="V79" s="135"/>
      <c r="W79" s="33"/>
      <c r="X79" s="33"/>
      <c r="Y79" s="33"/>
    </row>
    <row r="80" spans="1:26" s="34" customFormat="1" x14ac:dyDescent="0.25">
      <c r="A80" s="132" t="s">
        <v>93</v>
      </c>
      <c r="B80" s="133"/>
      <c r="C80" s="133"/>
      <c r="D80" s="133"/>
      <c r="E80" s="133"/>
      <c r="F80" s="133"/>
      <c r="G80" s="133"/>
      <c r="H80" s="133"/>
      <c r="I80" s="133"/>
      <c r="J80" s="133"/>
      <c r="K80" s="133"/>
      <c r="L80" s="133"/>
      <c r="M80" s="133" t="s">
        <v>6</v>
      </c>
      <c r="N80" s="133"/>
      <c r="O80" s="133">
        <v>1</v>
      </c>
      <c r="P80" s="133"/>
      <c r="Q80" s="134">
        <v>22900</v>
      </c>
      <c r="R80" s="134"/>
      <c r="S80" s="134"/>
      <c r="T80" s="134">
        <f>+Q80*O80</f>
        <v>22900</v>
      </c>
      <c r="U80" s="134"/>
      <c r="V80" s="135"/>
      <c r="W80" s="33"/>
      <c r="X80" s="33"/>
      <c r="Y80" s="33"/>
    </row>
    <row r="81" spans="1:25" s="34" customFormat="1" x14ac:dyDescent="0.25">
      <c r="A81" s="150" t="s">
        <v>94</v>
      </c>
      <c r="B81" s="151"/>
      <c r="C81" s="151"/>
      <c r="D81" s="151"/>
      <c r="E81" s="151"/>
      <c r="F81" s="151"/>
      <c r="G81" s="151"/>
      <c r="H81" s="151"/>
      <c r="I81" s="151"/>
      <c r="J81" s="151"/>
      <c r="K81" s="151"/>
      <c r="L81" s="152"/>
      <c r="M81" s="133" t="s">
        <v>95</v>
      </c>
      <c r="N81" s="133"/>
      <c r="O81" s="133">
        <v>3</v>
      </c>
      <c r="P81" s="133"/>
      <c r="Q81" s="134">
        <v>2072</v>
      </c>
      <c r="R81" s="134"/>
      <c r="S81" s="134"/>
      <c r="T81" s="134">
        <f>+Q81*O81</f>
        <v>6216</v>
      </c>
      <c r="U81" s="134"/>
      <c r="V81" s="135"/>
      <c r="W81" s="33"/>
      <c r="X81" s="33"/>
      <c r="Y81" s="33"/>
    </row>
    <row r="82" spans="1:25" s="34" customFormat="1" x14ac:dyDescent="0.25">
      <c r="A82" s="223" t="s">
        <v>96</v>
      </c>
      <c r="B82" s="224"/>
      <c r="C82" s="224"/>
      <c r="D82" s="224"/>
      <c r="E82" s="224"/>
      <c r="F82" s="224"/>
      <c r="G82" s="224"/>
      <c r="H82" s="224"/>
      <c r="I82" s="224"/>
      <c r="J82" s="224"/>
      <c r="K82" s="224"/>
      <c r="L82" s="225"/>
      <c r="M82" s="226" t="s">
        <v>91</v>
      </c>
      <c r="N82" s="226"/>
      <c r="O82" s="226">
        <v>0.08</v>
      </c>
      <c r="P82" s="226"/>
      <c r="Q82" s="227">
        <v>417590</v>
      </c>
      <c r="R82" s="228"/>
      <c r="S82" s="229"/>
      <c r="T82" s="227">
        <f t="shared" ref="T82" si="0">+Q82*O82</f>
        <v>33407.199999999997</v>
      </c>
      <c r="U82" s="228"/>
      <c r="V82" s="230"/>
      <c r="W82" s="65"/>
      <c r="X82" s="33"/>
      <c r="Y82" s="33"/>
    </row>
    <row r="83" spans="1:25" s="34" customFormat="1" x14ac:dyDescent="0.25">
      <c r="A83" s="136" t="s">
        <v>71</v>
      </c>
      <c r="B83" s="137"/>
      <c r="C83" s="137"/>
      <c r="D83" s="137"/>
      <c r="E83" s="137"/>
      <c r="F83" s="137"/>
      <c r="G83" s="137"/>
      <c r="H83" s="137"/>
      <c r="I83" s="137"/>
      <c r="J83" s="137"/>
      <c r="K83" s="137"/>
      <c r="L83" s="137"/>
      <c r="M83" s="137"/>
      <c r="N83" s="137"/>
      <c r="O83" s="137"/>
      <c r="P83" s="137"/>
      <c r="Q83" s="137"/>
      <c r="R83" s="137"/>
      <c r="S83" s="137"/>
      <c r="T83" s="134">
        <f>+SUM(T80:V82)</f>
        <v>62523.199999999997</v>
      </c>
      <c r="U83" s="134"/>
      <c r="V83" s="135"/>
      <c r="W83" s="33"/>
      <c r="X83" s="33"/>
      <c r="Y83" s="33"/>
    </row>
    <row r="84" spans="1:25" s="34" customFormat="1" x14ac:dyDescent="0.25">
      <c r="A84" s="19"/>
      <c r="B84" s="20"/>
      <c r="C84" s="20"/>
      <c r="D84" s="20"/>
      <c r="E84" s="20"/>
      <c r="F84" s="20"/>
      <c r="G84" s="20"/>
      <c r="H84" s="20"/>
      <c r="I84" s="20"/>
      <c r="J84" s="20"/>
      <c r="K84" s="20"/>
      <c r="L84" s="20"/>
      <c r="M84" s="20"/>
      <c r="N84" s="20"/>
      <c r="O84" s="20"/>
      <c r="P84" s="20"/>
      <c r="Q84" s="20"/>
      <c r="R84" s="20"/>
      <c r="S84" s="21"/>
      <c r="T84" s="22"/>
      <c r="U84" s="22"/>
      <c r="V84" s="23"/>
      <c r="W84" s="33"/>
      <c r="X84" s="33"/>
      <c r="Y84" s="33"/>
    </row>
    <row r="85" spans="1:25" s="34" customFormat="1" x14ac:dyDescent="0.25">
      <c r="A85" s="145" t="s">
        <v>75</v>
      </c>
      <c r="B85" s="146"/>
      <c r="C85" s="146"/>
      <c r="D85" s="146"/>
      <c r="E85" s="146"/>
      <c r="F85" s="146"/>
      <c r="G85" s="146"/>
      <c r="H85" s="146"/>
      <c r="I85" s="146"/>
      <c r="J85" s="146"/>
      <c r="K85" s="146"/>
      <c r="L85" s="146"/>
      <c r="M85" s="146"/>
      <c r="N85" s="146"/>
      <c r="O85" s="146"/>
      <c r="P85" s="146"/>
      <c r="Q85" s="146"/>
      <c r="R85" s="146"/>
      <c r="S85" s="146"/>
      <c r="T85" s="146"/>
      <c r="U85" s="146"/>
      <c r="V85" s="147"/>
      <c r="W85" s="33"/>
      <c r="X85" s="33"/>
      <c r="Y85" s="33"/>
    </row>
    <row r="86" spans="1:25" s="34" customFormat="1" x14ac:dyDescent="0.25">
      <c r="A86" s="132" t="s">
        <v>76</v>
      </c>
      <c r="B86" s="133"/>
      <c r="C86" s="133"/>
      <c r="D86" s="133"/>
      <c r="E86" s="133"/>
      <c r="F86" s="133"/>
      <c r="G86" s="133"/>
      <c r="H86" s="133"/>
      <c r="I86" s="133"/>
      <c r="J86" s="133"/>
      <c r="K86" s="133" t="s">
        <v>77</v>
      </c>
      <c r="L86" s="133"/>
      <c r="M86" s="133" t="s">
        <v>78</v>
      </c>
      <c r="N86" s="133"/>
      <c r="O86" s="133" t="s">
        <v>79</v>
      </c>
      <c r="P86" s="133"/>
      <c r="Q86" s="133"/>
      <c r="R86" s="133" t="s">
        <v>80</v>
      </c>
      <c r="S86" s="133"/>
      <c r="T86" s="134" t="s">
        <v>69</v>
      </c>
      <c r="U86" s="134"/>
      <c r="V86" s="135"/>
      <c r="W86" s="33"/>
      <c r="X86" s="33"/>
      <c r="Y86" s="33"/>
    </row>
    <row r="87" spans="1:25" s="34" customFormat="1" x14ac:dyDescent="0.25">
      <c r="A87" s="132"/>
      <c r="B87" s="133"/>
      <c r="C87" s="133"/>
      <c r="D87" s="133"/>
      <c r="E87" s="133"/>
      <c r="F87" s="133"/>
      <c r="G87" s="133"/>
      <c r="H87" s="133"/>
      <c r="I87" s="133"/>
      <c r="J87" s="133"/>
      <c r="K87" s="133"/>
      <c r="L87" s="133"/>
      <c r="M87" s="133"/>
      <c r="N87" s="133"/>
      <c r="O87" s="133"/>
      <c r="P87" s="133"/>
      <c r="Q87" s="133"/>
      <c r="R87" s="133"/>
      <c r="S87" s="133"/>
      <c r="T87" s="134"/>
      <c r="U87" s="134"/>
      <c r="V87" s="135"/>
      <c r="W87" s="33"/>
      <c r="X87" s="33"/>
      <c r="Y87" s="33"/>
    </row>
    <row r="88" spans="1:25" s="34" customFormat="1" x14ac:dyDescent="0.25">
      <c r="A88" s="132"/>
      <c r="B88" s="133"/>
      <c r="C88" s="133"/>
      <c r="D88" s="133"/>
      <c r="E88" s="133"/>
      <c r="F88" s="133"/>
      <c r="G88" s="133"/>
      <c r="H88" s="133"/>
      <c r="I88" s="133"/>
      <c r="J88" s="133"/>
      <c r="K88" s="133"/>
      <c r="L88" s="133"/>
      <c r="M88" s="133"/>
      <c r="N88" s="133"/>
      <c r="O88" s="133"/>
      <c r="P88" s="133"/>
      <c r="Q88" s="133"/>
      <c r="R88" s="133"/>
      <c r="S88" s="133"/>
      <c r="T88" s="134"/>
      <c r="U88" s="134"/>
      <c r="V88" s="135"/>
      <c r="W88" s="33"/>
      <c r="X88" s="33"/>
      <c r="Y88" s="33"/>
    </row>
    <row r="89" spans="1:25" s="34" customFormat="1" x14ac:dyDescent="0.25">
      <c r="A89" s="132"/>
      <c r="B89" s="133"/>
      <c r="C89" s="133"/>
      <c r="D89" s="133"/>
      <c r="E89" s="133"/>
      <c r="F89" s="133"/>
      <c r="G89" s="133"/>
      <c r="H89" s="133"/>
      <c r="I89" s="133"/>
      <c r="J89" s="133"/>
      <c r="K89" s="133"/>
      <c r="L89" s="133"/>
      <c r="M89" s="133"/>
      <c r="N89" s="133"/>
      <c r="O89" s="133"/>
      <c r="P89" s="133"/>
      <c r="Q89" s="133"/>
      <c r="R89" s="133"/>
      <c r="S89" s="133"/>
      <c r="T89" s="134"/>
      <c r="U89" s="134"/>
      <c r="V89" s="135"/>
      <c r="W89" s="33"/>
      <c r="X89" s="33"/>
      <c r="Y89" s="33"/>
    </row>
    <row r="90" spans="1:25" s="34" customFormat="1" x14ac:dyDescent="0.25">
      <c r="A90" s="136" t="s">
        <v>71</v>
      </c>
      <c r="B90" s="137"/>
      <c r="C90" s="137"/>
      <c r="D90" s="137"/>
      <c r="E90" s="137"/>
      <c r="F90" s="137"/>
      <c r="G90" s="137"/>
      <c r="H90" s="137"/>
      <c r="I90" s="137"/>
      <c r="J90" s="137"/>
      <c r="K90" s="137"/>
      <c r="L90" s="137"/>
      <c r="M90" s="137"/>
      <c r="N90" s="137"/>
      <c r="O90" s="137"/>
      <c r="P90" s="137"/>
      <c r="Q90" s="137"/>
      <c r="R90" s="137"/>
      <c r="S90" s="137"/>
      <c r="T90" s="134"/>
      <c r="U90" s="134"/>
      <c r="V90" s="135"/>
      <c r="W90" s="33"/>
      <c r="X90" s="33"/>
      <c r="Y90" s="33"/>
    </row>
    <row r="91" spans="1:25" s="34" customFormat="1" x14ac:dyDescent="0.25">
      <c r="A91" s="19"/>
      <c r="B91" s="20"/>
      <c r="C91" s="20"/>
      <c r="D91" s="20"/>
      <c r="E91" s="20"/>
      <c r="F91" s="20"/>
      <c r="G91" s="20"/>
      <c r="H91" s="20"/>
      <c r="I91" s="20"/>
      <c r="J91" s="20"/>
      <c r="K91" s="20"/>
      <c r="L91" s="20"/>
      <c r="M91" s="20"/>
      <c r="N91" s="20"/>
      <c r="O91" s="20"/>
      <c r="P91" s="20"/>
      <c r="Q91" s="20"/>
      <c r="R91" s="20"/>
      <c r="S91" s="21"/>
      <c r="T91" s="22"/>
      <c r="U91" s="22"/>
      <c r="V91" s="23"/>
      <c r="W91" s="42"/>
      <c r="X91" s="42"/>
      <c r="Y91" s="42"/>
    </row>
    <row r="92" spans="1:25" s="34" customFormat="1" x14ac:dyDescent="0.25">
      <c r="A92" s="145" t="s">
        <v>81</v>
      </c>
      <c r="B92" s="146"/>
      <c r="C92" s="146"/>
      <c r="D92" s="146"/>
      <c r="E92" s="146"/>
      <c r="F92" s="146"/>
      <c r="G92" s="146"/>
      <c r="H92" s="146"/>
      <c r="I92" s="146"/>
      <c r="J92" s="146"/>
      <c r="K92" s="146"/>
      <c r="L92" s="146"/>
      <c r="M92" s="146"/>
      <c r="N92" s="146"/>
      <c r="O92" s="146"/>
      <c r="P92" s="146"/>
      <c r="Q92" s="146"/>
      <c r="R92" s="146"/>
      <c r="S92" s="146"/>
      <c r="T92" s="146"/>
      <c r="U92" s="146"/>
      <c r="V92" s="147"/>
      <c r="W92" s="33"/>
      <c r="X92" s="33"/>
      <c r="Y92" s="33"/>
    </row>
    <row r="93" spans="1:25" s="34" customFormat="1" x14ac:dyDescent="0.25">
      <c r="A93" s="132" t="s">
        <v>82</v>
      </c>
      <c r="B93" s="133"/>
      <c r="C93" s="133"/>
      <c r="D93" s="133"/>
      <c r="E93" s="133"/>
      <c r="F93" s="133"/>
      <c r="G93" s="133"/>
      <c r="H93" s="133"/>
      <c r="I93" s="133"/>
      <c r="J93" s="133" t="s">
        <v>83</v>
      </c>
      <c r="K93" s="133"/>
      <c r="L93" s="133" t="s">
        <v>84</v>
      </c>
      <c r="M93" s="133"/>
      <c r="N93" s="133" t="s">
        <v>85</v>
      </c>
      <c r="O93" s="133"/>
      <c r="P93" s="133"/>
      <c r="Q93" s="133" t="s">
        <v>68</v>
      </c>
      <c r="R93" s="133"/>
      <c r="S93" s="133"/>
      <c r="T93" s="134" t="s">
        <v>69</v>
      </c>
      <c r="U93" s="134"/>
      <c r="V93" s="135"/>
      <c r="W93" s="33"/>
      <c r="X93" s="33"/>
      <c r="Y93" s="33"/>
    </row>
    <row r="94" spans="1:25" s="34" customFormat="1" x14ac:dyDescent="0.25">
      <c r="A94" s="132" t="s">
        <v>86</v>
      </c>
      <c r="B94" s="133"/>
      <c r="C94" s="133"/>
      <c r="D94" s="133"/>
      <c r="E94" s="133"/>
      <c r="F94" s="133"/>
      <c r="G94" s="133"/>
      <c r="H94" s="133"/>
      <c r="I94" s="133"/>
      <c r="J94" s="148">
        <f>+J40</f>
        <v>171314.64448972844</v>
      </c>
      <c r="K94" s="133"/>
      <c r="L94" s="149">
        <v>1.8157000000000001</v>
      </c>
      <c r="M94" s="149"/>
      <c r="N94" s="134">
        <f>+(L94*J94)/8</f>
        <v>38881.999999999993</v>
      </c>
      <c r="O94" s="134"/>
      <c r="P94" s="134"/>
      <c r="Q94" s="208">
        <v>0.45</v>
      </c>
      <c r="R94" s="151"/>
      <c r="S94" s="152"/>
      <c r="T94" s="134">
        <f>+Q94*N94</f>
        <v>17496.899999999998</v>
      </c>
      <c r="U94" s="134"/>
      <c r="V94" s="135"/>
      <c r="W94" s="33"/>
      <c r="X94" s="33"/>
      <c r="Y94" s="33"/>
    </row>
    <row r="95" spans="1:25" s="34" customFormat="1" ht="15.75" x14ac:dyDescent="0.25">
      <c r="A95" s="132"/>
      <c r="B95" s="133"/>
      <c r="C95" s="133"/>
      <c r="D95" s="133"/>
      <c r="E95" s="133"/>
      <c r="F95" s="133"/>
      <c r="G95" s="133"/>
      <c r="H95" s="133"/>
      <c r="I95" s="133"/>
      <c r="J95" s="133"/>
      <c r="K95" s="133"/>
      <c r="L95" s="133"/>
      <c r="M95" s="133"/>
      <c r="N95" s="133"/>
      <c r="O95" s="133"/>
      <c r="P95" s="133"/>
      <c r="Q95" s="133"/>
      <c r="R95" s="133"/>
      <c r="S95" s="133"/>
      <c r="T95" s="134"/>
      <c r="U95" s="134"/>
      <c r="V95" s="135"/>
      <c r="W95" s="33"/>
      <c r="X95" s="33"/>
      <c r="Y95" s="66"/>
    </row>
    <row r="96" spans="1:25" s="34" customFormat="1" x14ac:dyDescent="0.25">
      <c r="A96" s="132"/>
      <c r="B96" s="133"/>
      <c r="C96" s="133"/>
      <c r="D96" s="133"/>
      <c r="E96" s="133"/>
      <c r="F96" s="133"/>
      <c r="G96" s="133"/>
      <c r="H96" s="133"/>
      <c r="I96" s="133"/>
      <c r="J96" s="133"/>
      <c r="K96" s="133"/>
      <c r="L96" s="133"/>
      <c r="M96" s="133"/>
      <c r="N96" s="133"/>
      <c r="O96" s="133"/>
      <c r="P96" s="133"/>
      <c r="Q96" s="133"/>
      <c r="R96" s="133"/>
      <c r="S96" s="133"/>
      <c r="T96" s="134"/>
      <c r="U96" s="134"/>
      <c r="V96" s="135"/>
      <c r="W96" s="33"/>
      <c r="X96" s="33"/>
      <c r="Y96" s="33"/>
    </row>
    <row r="97" spans="1:25" s="34" customFormat="1" x14ac:dyDescent="0.25">
      <c r="A97" s="136" t="s">
        <v>71</v>
      </c>
      <c r="B97" s="137"/>
      <c r="C97" s="137"/>
      <c r="D97" s="137"/>
      <c r="E97" s="137"/>
      <c r="F97" s="137"/>
      <c r="G97" s="137"/>
      <c r="H97" s="137"/>
      <c r="I97" s="137"/>
      <c r="J97" s="137"/>
      <c r="K97" s="137"/>
      <c r="L97" s="137"/>
      <c r="M97" s="137"/>
      <c r="N97" s="137"/>
      <c r="O97" s="137"/>
      <c r="P97" s="137"/>
      <c r="Q97" s="137"/>
      <c r="R97" s="137"/>
      <c r="S97" s="137"/>
      <c r="T97" s="134">
        <f>+T94</f>
        <v>17496.899999999998</v>
      </c>
      <c r="U97" s="134"/>
      <c r="V97" s="135"/>
      <c r="W97" s="33"/>
      <c r="X97" s="33"/>
      <c r="Y97" s="33"/>
    </row>
    <row r="98" spans="1:25" s="43" customFormat="1" x14ac:dyDescent="0.25">
      <c r="A98" s="136" t="s">
        <v>15</v>
      </c>
      <c r="B98" s="137"/>
      <c r="C98" s="137"/>
      <c r="D98" s="137"/>
      <c r="E98" s="137"/>
      <c r="F98" s="137"/>
      <c r="G98" s="137"/>
      <c r="H98" s="137"/>
      <c r="I98" s="137"/>
      <c r="J98" s="137"/>
      <c r="K98" s="137"/>
      <c r="L98" s="137"/>
      <c r="M98" s="137"/>
      <c r="N98" s="137"/>
      <c r="O98" s="137"/>
      <c r="P98" s="137"/>
      <c r="Q98" s="137"/>
      <c r="R98" s="137"/>
      <c r="S98" s="137"/>
      <c r="T98" s="134">
        <f>ROUND(T97+T90+T83+T76,0)</f>
        <v>80545</v>
      </c>
      <c r="U98" s="134"/>
      <c r="V98" s="135"/>
      <c r="W98" s="33"/>
      <c r="X98" s="33"/>
      <c r="Y98" s="33"/>
    </row>
    <row r="99" spans="1:25" s="43" customFormat="1" x14ac:dyDescent="0.25">
      <c r="A99" s="44" t="s">
        <v>87</v>
      </c>
      <c r="B99" s="45">
        <f>+'[1]CARGA PRESTACIONAL'!$E$40</f>
        <v>0.29949999999999999</v>
      </c>
      <c r="C99" s="46"/>
      <c r="D99" s="47"/>
      <c r="E99" s="48"/>
      <c r="F99" s="46"/>
      <c r="G99" s="46"/>
      <c r="H99" s="46"/>
      <c r="I99" s="46"/>
      <c r="J99" s="46"/>
      <c r="K99" s="46"/>
      <c r="L99" s="46"/>
      <c r="M99" s="47"/>
      <c r="N99" s="18"/>
      <c r="O99" s="18"/>
      <c r="P99" s="18"/>
      <c r="Q99" s="18"/>
      <c r="R99" s="18"/>
      <c r="S99" s="18" t="s">
        <v>19</v>
      </c>
      <c r="T99" s="134">
        <f>+T98*B99</f>
        <v>24123.227500000001</v>
      </c>
      <c r="U99" s="134"/>
      <c r="V99" s="135"/>
      <c r="W99" s="33"/>
      <c r="X99" s="33"/>
      <c r="Y99" s="33"/>
    </row>
    <row r="100" spans="1:25" s="43" customFormat="1" x14ac:dyDescent="0.25">
      <c r="A100" s="138" t="s">
        <v>88</v>
      </c>
      <c r="B100" s="139"/>
      <c r="C100" s="139"/>
      <c r="D100" s="139"/>
      <c r="E100" s="139"/>
      <c r="F100" s="139"/>
      <c r="G100" s="139"/>
      <c r="H100" s="139"/>
      <c r="I100" s="139"/>
      <c r="J100" s="139"/>
      <c r="K100" s="139"/>
      <c r="L100" s="139"/>
      <c r="M100" s="139"/>
      <c r="N100" s="139"/>
      <c r="O100" s="139"/>
      <c r="P100" s="139"/>
      <c r="Q100" s="139"/>
      <c r="R100" s="139"/>
      <c r="S100" s="139"/>
      <c r="T100" s="140">
        <f>+T99+T98</f>
        <v>104668.22750000001</v>
      </c>
      <c r="U100" s="140"/>
      <c r="V100" s="141"/>
      <c r="W100" s="33"/>
      <c r="X100" s="33"/>
      <c r="Y100" s="33"/>
    </row>
    <row r="101" spans="1:25" s="43" customFormat="1" x14ac:dyDescent="0.25">
      <c r="A101" s="138" t="s">
        <v>89</v>
      </c>
      <c r="B101" s="139"/>
      <c r="C101" s="139"/>
      <c r="D101" s="139"/>
      <c r="E101" s="139"/>
      <c r="F101" s="139"/>
      <c r="G101" s="139"/>
      <c r="H101" s="139"/>
      <c r="I101" s="139"/>
      <c r="J101" s="139"/>
      <c r="K101" s="139"/>
      <c r="L101" s="139"/>
      <c r="M101" s="139"/>
      <c r="N101" s="139"/>
      <c r="O101" s="139"/>
      <c r="P101" s="139"/>
      <c r="Q101" s="139"/>
      <c r="R101" s="139"/>
      <c r="S101" s="139"/>
      <c r="T101" s="140">
        <f>ROUND(T100*T69,0)</f>
        <v>2198033</v>
      </c>
      <c r="U101" s="140"/>
      <c r="V101" s="141"/>
      <c r="W101" s="33"/>
      <c r="X101" s="33"/>
      <c r="Y101" s="33"/>
    </row>
    <row r="102" spans="1:25" s="43" customFormat="1" x14ac:dyDescent="0.25">
      <c r="A102" s="49"/>
      <c r="B102" s="29"/>
      <c r="C102" s="29"/>
      <c r="D102" s="29"/>
      <c r="E102" s="29"/>
      <c r="F102" s="29"/>
      <c r="G102" s="29"/>
      <c r="H102" s="29"/>
      <c r="I102" s="29"/>
      <c r="J102" s="29"/>
      <c r="K102" s="29"/>
      <c r="L102" s="29"/>
      <c r="M102" s="29"/>
      <c r="N102" s="29"/>
      <c r="O102" s="29"/>
      <c r="P102" s="29"/>
      <c r="Q102" s="29"/>
      <c r="R102" s="29"/>
      <c r="S102" s="29"/>
      <c r="T102" s="50"/>
      <c r="U102" s="50"/>
      <c r="V102" s="51"/>
      <c r="W102" s="33"/>
      <c r="X102" s="33"/>
      <c r="Y102" s="52"/>
    </row>
    <row r="103" spans="1:25" s="34" customFormat="1" ht="43.5" customHeight="1" x14ac:dyDescent="0.25">
      <c r="A103" s="142" t="s">
        <v>121</v>
      </c>
      <c r="B103" s="143"/>
      <c r="C103" s="143"/>
      <c r="D103" s="143"/>
      <c r="E103" s="143"/>
      <c r="F103" s="143"/>
      <c r="G103" s="143"/>
      <c r="H103" s="143"/>
      <c r="I103" s="143"/>
      <c r="J103" s="143"/>
      <c r="K103" s="143"/>
      <c r="L103" s="143"/>
      <c r="M103" s="143"/>
      <c r="N103" s="143"/>
      <c r="O103" s="143"/>
      <c r="P103" s="143"/>
      <c r="Q103" s="143"/>
      <c r="R103" s="143"/>
      <c r="S103" s="143"/>
      <c r="T103" s="143"/>
      <c r="U103" s="143"/>
      <c r="V103" s="144"/>
      <c r="W103" s="33"/>
      <c r="X103" s="33"/>
      <c r="Y103" s="53"/>
    </row>
    <row r="104" spans="1:25" s="34" customFormat="1" x14ac:dyDescent="0.25">
      <c r="A104" s="24"/>
      <c r="B104" s="25"/>
      <c r="C104" s="25"/>
      <c r="D104" s="25"/>
      <c r="E104" s="25"/>
      <c r="F104" s="25"/>
      <c r="G104" s="25"/>
      <c r="H104" s="25"/>
      <c r="I104" s="25"/>
      <c r="J104" s="25"/>
      <c r="K104" s="25"/>
      <c r="L104" s="25"/>
      <c r="M104" s="25"/>
      <c r="N104" s="25"/>
      <c r="O104" s="25"/>
      <c r="P104" s="25"/>
      <c r="Q104" s="25"/>
      <c r="R104" s="25"/>
      <c r="S104" s="26"/>
      <c r="T104" s="27"/>
      <c r="U104" s="27"/>
      <c r="V104" s="28"/>
      <c r="W104" s="33"/>
      <c r="X104" s="33"/>
      <c r="Y104" s="33"/>
    </row>
    <row r="105" spans="1:25" s="34" customFormat="1" ht="46.5" customHeight="1" x14ac:dyDescent="0.3">
      <c r="A105" s="24"/>
      <c r="B105" s="25"/>
      <c r="C105" s="25"/>
      <c r="D105" s="29"/>
      <c r="E105" s="30" t="s">
        <v>90</v>
      </c>
      <c r="F105" s="54"/>
      <c r="G105" s="54"/>
      <c r="H105" s="54"/>
      <c r="I105" s="54"/>
      <c r="J105" s="54"/>
      <c r="K105" s="54"/>
      <c r="L105" s="54"/>
      <c r="M105" s="55"/>
      <c r="N105" s="25"/>
      <c r="O105" s="25"/>
      <c r="P105" s="25"/>
      <c r="Q105" s="25"/>
      <c r="R105" s="25"/>
      <c r="S105" s="26"/>
      <c r="T105" s="27"/>
      <c r="U105" s="27"/>
      <c r="V105" s="28"/>
      <c r="W105" s="33"/>
      <c r="X105" s="33"/>
      <c r="Y105" s="56"/>
    </row>
    <row r="106" spans="1:25" s="34" customFormat="1" x14ac:dyDescent="0.25">
      <c r="A106" s="24"/>
      <c r="B106" s="25"/>
      <c r="C106" s="25"/>
      <c r="D106" s="25"/>
      <c r="E106" s="131" t="s">
        <v>105</v>
      </c>
      <c r="F106" s="131"/>
      <c r="G106" s="131"/>
      <c r="H106" s="131"/>
      <c r="I106" s="131"/>
      <c r="J106" s="131"/>
      <c r="K106" s="131"/>
      <c r="L106" s="131"/>
      <c r="M106" s="131"/>
      <c r="N106" s="57"/>
      <c r="O106" s="57"/>
      <c r="P106" s="25"/>
      <c r="Q106" s="25"/>
      <c r="R106" s="25"/>
      <c r="S106" s="26"/>
      <c r="T106" s="27"/>
      <c r="U106" s="27"/>
      <c r="V106" s="28"/>
      <c r="W106" s="33"/>
      <c r="X106" s="33"/>
      <c r="Y106" s="33"/>
    </row>
    <row r="107" spans="1:25" s="34" customFormat="1" x14ac:dyDescent="0.25">
      <c r="A107" s="24"/>
      <c r="B107" s="25"/>
      <c r="C107" s="25"/>
      <c r="D107" s="25"/>
      <c r="E107" s="131"/>
      <c r="F107" s="131"/>
      <c r="G107" s="131"/>
      <c r="H107" s="131"/>
      <c r="I107" s="131"/>
      <c r="J107" s="131"/>
      <c r="K107" s="131"/>
      <c r="L107" s="131"/>
      <c r="M107" s="131"/>
      <c r="N107" s="57"/>
      <c r="O107" s="57"/>
      <c r="P107" s="25"/>
      <c r="Q107" s="25"/>
      <c r="R107" s="25"/>
      <c r="S107" s="26"/>
      <c r="T107" s="27"/>
      <c r="U107" s="27"/>
      <c r="V107" s="28"/>
      <c r="W107" s="33"/>
      <c r="X107" s="33"/>
      <c r="Y107" s="33"/>
    </row>
    <row r="108" spans="1:25" s="34" customFormat="1" ht="14.25" thickBot="1" x14ac:dyDescent="0.3">
      <c r="A108" s="58"/>
      <c r="B108" s="59"/>
      <c r="C108" s="59"/>
      <c r="D108" s="59"/>
      <c r="E108" s="59"/>
      <c r="F108" s="60"/>
      <c r="G108" s="60"/>
      <c r="H108" s="60"/>
      <c r="I108" s="60"/>
      <c r="J108" s="60"/>
      <c r="K108" s="60"/>
      <c r="L108" s="59"/>
      <c r="M108" s="59"/>
      <c r="N108" s="59"/>
      <c r="O108" s="59"/>
      <c r="P108" s="59"/>
      <c r="Q108" s="59"/>
      <c r="R108" s="59"/>
      <c r="S108" s="59"/>
      <c r="T108" s="61"/>
      <c r="U108" s="61"/>
      <c r="V108" s="62"/>
      <c r="W108" s="33"/>
      <c r="X108" s="33"/>
      <c r="Y108" s="33"/>
    </row>
    <row r="109" spans="1:25" ht="14.25" thickBot="1" x14ac:dyDescent="0.3"/>
    <row r="110" spans="1:25" s="32" customFormat="1" ht="30" customHeight="1" x14ac:dyDescent="0.25">
      <c r="A110" s="154"/>
      <c r="B110" s="155"/>
      <c r="C110" s="155"/>
      <c r="D110" s="156"/>
      <c r="E110" s="163" t="s">
        <v>92</v>
      </c>
      <c r="F110" s="164"/>
      <c r="G110" s="164"/>
      <c r="H110" s="164"/>
      <c r="I110" s="164"/>
      <c r="J110" s="164"/>
      <c r="K110" s="164"/>
      <c r="L110" s="164"/>
      <c r="M110" s="164"/>
      <c r="N110" s="164"/>
      <c r="O110" s="164"/>
      <c r="P110" s="164"/>
      <c r="Q110" s="164"/>
      <c r="R110" s="164"/>
      <c r="S110" s="165"/>
      <c r="T110" s="169" t="s">
        <v>47</v>
      </c>
      <c r="U110" s="170"/>
      <c r="V110" s="171"/>
    </row>
    <row r="111" spans="1:25" s="32" customFormat="1" ht="30" customHeight="1" thickBot="1" x14ac:dyDescent="0.3">
      <c r="A111" s="157"/>
      <c r="B111" s="158"/>
      <c r="C111" s="158"/>
      <c r="D111" s="159"/>
      <c r="E111" s="166"/>
      <c r="F111" s="167"/>
      <c r="G111" s="167"/>
      <c r="H111" s="167"/>
      <c r="I111" s="167"/>
      <c r="J111" s="167"/>
      <c r="K111" s="167"/>
      <c r="L111" s="167"/>
      <c r="M111" s="167"/>
      <c r="N111" s="167"/>
      <c r="O111" s="167"/>
      <c r="P111" s="167"/>
      <c r="Q111" s="167"/>
      <c r="R111" s="167"/>
      <c r="S111" s="168"/>
      <c r="T111" s="172"/>
      <c r="U111" s="173"/>
      <c r="V111" s="174"/>
    </row>
    <row r="112" spans="1:25" s="32" customFormat="1" ht="5.0999999999999996" customHeight="1" thickBot="1" x14ac:dyDescent="0.25">
      <c r="A112" s="157"/>
      <c r="B112" s="158"/>
      <c r="C112" s="158"/>
      <c r="D112" s="159"/>
      <c r="E112" s="175"/>
      <c r="F112" s="176"/>
      <c r="G112" s="176"/>
      <c r="H112" s="176"/>
      <c r="I112" s="176"/>
      <c r="J112" s="176"/>
      <c r="K112" s="176"/>
      <c r="L112" s="176"/>
      <c r="M112" s="176"/>
      <c r="N112" s="176"/>
      <c r="O112" s="176"/>
      <c r="P112" s="176"/>
      <c r="Q112" s="176"/>
      <c r="R112" s="176"/>
      <c r="S112" s="176"/>
      <c r="T112" s="176"/>
      <c r="U112" s="176"/>
      <c r="V112" s="177"/>
    </row>
    <row r="113" spans="1:60" s="32" customFormat="1" ht="24.95" customHeight="1" thickBot="1" x14ac:dyDescent="0.3">
      <c r="A113" s="157"/>
      <c r="B113" s="158"/>
      <c r="C113" s="158"/>
      <c r="D113" s="159"/>
      <c r="E113" s="178" t="s">
        <v>48</v>
      </c>
      <c r="F113" s="179"/>
      <c r="G113" s="179"/>
      <c r="H113" s="179"/>
      <c r="I113" s="179"/>
      <c r="J113" s="179"/>
      <c r="K113" s="179"/>
      <c r="L113" s="179"/>
      <c r="M113" s="179"/>
      <c r="N113" s="179"/>
      <c r="O113" s="179"/>
      <c r="P113" s="179"/>
      <c r="Q113" s="179"/>
      <c r="R113" s="179"/>
      <c r="S113" s="179"/>
      <c r="T113" s="179"/>
      <c r="U113" s="179"/>
      <c r="V113" s="180"/>
    </row>
    <row r="114" spans="1:60" s="32" customFormat="1" ht="5.0999999999999996" customHeight="1" thickBot="1" x14ac:dyDescent="0.3">
      <c r="A114" s="160"/>
      <c r="B114" s="161"/>
      <c r="C114" s="161"/>
      <c r="D114" s="162"/>
      <c r="E114" s="181"/>
      <c r="F114" s="182"/>
      <c r="G114" s="182"/>
      <c r="H114" s="182"/>
      <c r="I114" s="182"/>
      <c r="J114" s="182"/>
      <c r="K114" s="182"/>
      <c r="L114" s="182"/>
      <c r="M114" s="182"/>
      <c r="N114" s="182"/>
      <c r="O114" s="182"/>
      <c r="P114" s="182"/>
      <c r="Q114" s="182"/>
      <c r="R114" s="182"/>
      <c r="S114" s="182"/>
      <c r="T114" s="182"/>
      <c r="U114" s="182"/>
      <c r="V114" s="183"/>
    </row>
    <row r="115" spans="1:60" s="34" customFormat="1" x14ac:dyDescent="0.25">
      <c r="A115" s="211" t="s">
        <v>49</v>
      </c>
      <c r="B115" s="212"/>
      <c r="C115" s="212"/>
      <c r="D115" s="212"/>
      <c r="E115" s="212"/>
      <c r="F115" s="212"/>
      <c r="G115" s="212"/>
      <c r="H115" s="212"/>
      <c r="I115" s="212"/>
      <c r="J115" s="212"/>
      <c r="K115" s="212"/>
      <c r="L115" s="212"/>
      <c r="M115" s="212"/>
      <c r="N115" s="212"/>
      <c r="O115" s="212"/>
      <c r="P115" s="212"/>
      <c r="Q115" s="212"/>
      <c r="R115" s="212"/>
      <c r="S115" s="212"/>
      <c r="T115" s="212"/>
      <c r="U115" s="212"/>
      <c r="V115" s="213"/>
      <c r="W115" s="33"/>
      <c r="X115" s="33"/>
      <c r="Y115" s="33"/>
      <c r="AZ115" s="35"/>
      <c r="BA115" s="35"/>
      <c r="BB115" s="35"/>
      <c r="BC115" s="35"/>
      <c r="BD115" s="35"/>
      <c r="BE115" s="35"/>
      <c r="BF115" s="35"/>
      <c r="BG115" s="35"/>
      <c r="BH115" s="35"/>
    </row>
    <row r="116" spans="1:60" s="34" customFormat="1" x14ac:dyDescent="0.25">
      <c r="A116" s="184" t="s">
        <v>50</v>
      </c>
      <c r="B116" s="185"/>
      <c r="C116" s="185"/>
      <c r="D116" s="185"/>
      <c r="E116" s="36" t="s">
        <v>51</v>
      </c>
      <c r="F116" s="37"/>
      <c r="G116" s="37"/>
      <c r="H116" s="37"/>
      <c r="I116" s="37"/>
      <c r="J116" s="186" t="s">
        <v>52</v>
      </c>
      <c r="K116" s="186"/>
      <c r="L116" s="186"/>
      <c r="M116" s="186"/>
      <c r="N116" s="186"/>
      <c r="O116" s="186"/>
      <c r="P116" s="186" t="s">
        <v>53</v>
      </c>
      <c r="Q116" s="186"/>
      <c r="R116" s="186"/>
      <c r="S116" s="186"/>
      <c r="T116" s="186"/>
      <c r="U116" s="186"/>
      <c r="V116" s="187"/>
      <c r="W116" s="33"/>
      <c r="X116" s="33"/>
      <c r="Y116" s="33"/>
      <c r="AZ116" s="35"/>
      <c r="BA116" s="35"/>
      <c r="BB116" s="35"/>
      <c r="BC116" s="35"/>
      <c r="BD116" s="35"/>
      <c r="BE116" s="35"/>
      <c r="BF116" s="35"/>
      <c r="BG116" s="35"/>
      <c r="BH116" s="35"/>
    </row>
    <row r="117" spans="1:60" s="34" customFormat="1" ht="30.75" customHeight="1" x14ac:dyDescent="0.25">
      <c r="A117" s="188" t="s">
        <v>54</v>
      </c>
      <c r="B117" s="189"/>
      <c r="C117" s="189"/>
      <c r="D117" s="190"/>
      <c r="E117" s="191" t="s">
        <v>24</v>
      </c>
      <c r="F117" s="191"/>
      <c r="G117" s="191"/>
      <c r="H117" s="191"/>
      <c r="I117" s="191"/>
      <c r="J117" s="191"/>
      <c r="K117" s="191"/>
      <c r="L117" s="191"/>
      <c r="M117" s="191"/>
      <c r="N117" s="191"/>
      <c r="O117" s="191"/>
      <c r="P117" s="191"/>
      <c r="Q117" s="191"/>
      <c r="R117" s="191"/>
      <c r="S117" s="191"/>
      <c r="T117" s="191"/>
      <c r="U117" s="191"/>
      <c r="V117" s="192"/>
      <c r="W117" s="33"/>
      <c r="X117" s="33"/>
      <c r="Y117" s="33"/>
    </row>
    <row r="118" spans="1:60" s="34" customFormat="1" x14ac:dyDescent="0.25">
      <c r="A118" s="193" t="s">
        <v>55</v>
      </c>
      <c r="B118" s="194"/>
      <c r="C118" s="194"/>
      <c r="D118" s="194"/>
      <c r="E118" s="195"/>
      <c r="F118" s="195"/>
      <c r="G118" s="195"/>
      <c r="H118" s="195"/>
      <c r="I118" s="195"/>
      <c r="J118" s="195"/>
      <c r="K118" s="195"/>
      <c r="L118" s="195"/>
      <c r="M118" s="195"/>
      <c r="N118" s="195"/>
      <c r="O118" s="195"/>
      <c r="P118" s="195"/>
      <c r="Q118" s="195"/>
      <c r="R118" s="195"/>
      <c r="S118" s="195"/>
      <c r="T118" s="195"/>
      <c r="U118" s="195"/>
      <c r="V118" s="196"/>
      <c r="W118" s="33"/>
      <c r="X118" s="33"/>
      <c r="Y118" s="33"/>
      <c r="Z118" s="33"/>
    </row>
    <row r="119" spans="1:60" s="34" customFormat="1" x14ac:dyDescent="0.25">
      <c r="A119" s="193" t="s">
        <v>56</v>
      </c>
      <c r="B119" s="194"/>
      <c r="C119" s="194"/>
      <c r="D119" s="194"/>
      <c r="E119" s="195"/>
      <c r="F119" s="195"/>
      <c r="G119" s="195"/>
      <c r="H119" s="195"/>
      <c r="I119" s="195"/>
      <c r="J119" s="195"/>
      <c r="K119" s="195"/>
      <c r="L119" s="195"/>
      <c r="M119" s="195"/>
      <c r="N119" s="195"/>
      <c r="O119" s="195"/>
      <c r="P119" s="195"/>
      <c r="Q119" s="195"/>
      <c r="R119" s="195"/>
      <c r="S119" s="195"/>
      <c r="T119" s="195"/>
      <c r="U119" s="195"/>
      <c r="V119" s="196"/>
      <c r="W119" s="33"/>
      <c r="X119" s="33"/>
      <c r="Y119" s="33"/>
      <c r="Z119" s="33"/>
    </row>
    <row r="120" spans="1:60" s="34" customFormat="1" x14ac:dyDescent="0.25">
      <c r="A120" s="193" t="s">
        <v>57</v>
      </c>
      <c r="B120" s="194"/>
      <c r="C120" s="194"/>
      <c r="D120" s="194"/>
      <c r="E120" s="195"/>
      <c r="F120" s="195"/>
      <c r="G120" s="195"/>
      <c r="H120" s="195"/>
      <c r="I120" s="195"/>
      <c r="J120" s="195"/>
      <c r="K120" s="195"/>
      <c r="L120" s="195"/>
      <c r="M120" s="195"/>
      <c r="N120" s="195"/>
      <c r="O120" s="195"/>
      <c r="P120" s="195"/>
      <c r="Q120" s="195"/>
      <c r="R120" s="195"/>
      <c r="S120" s="195"/>
      <c r="T120" s="195"/>
      <c r="U120" s="195"/>
      <c r="V120" s="196"/>
      <c r="W120" s="33"/>
      <c r="X120" s="33"/>
      <c r="Y120" s="33"/>
      <c r="Z120" s="33"/>
    </row>
    <row r="121" spans="1:60" s="34" customFormat="1" x14ac:dyDescent="0.25">
      <c r="A121" s="38"/>
      <c r="B121" s="39"/>
      <c r="C121" s="39"/>
      <c r="D121" s="40"/>
      <c r="E121" s="40"/>
      <c r="F121" s="40"/>
      <c r="G121" s="40"/>
      <c r="H121" s="40"/>
      <c r="I121" s="40"/>
      <c r="J121" s="40"/>
      <c r="K121" s="40"/>
      <c r="L121" s="40"/>
      <c r="M121" s="40"/>
      <c r="N121" s="40"/>
      <c r="O121" s="40"/>
      <c r="P121" s="40"/>
      <c r="Q121" s="40"/>
      <c r="R121" s="40"/>
      <c r="S121" s="40"/>
      <c r="T121" s="27"/>
      <c r="U121" s="27"/>
      <c r="V121" s="28"/>
      <c r="W121" s="33"/>
      <c r="X121" s="33"/>
      <c r="Y121" s="33"/>
    </row>
    <row r="122" spans="1:60" s="34" customFormat="1" x14ac:dyDescent="0.25">
      <c r="A122" s="150" t="s">
        <v>58</v>
      </c>
      <c r="B122" s="151"/>
      <c r="C122" s="151"/>
      <c r="D122" s="151"/>
      <c r="E122" s="151"/>
      <c r="F122" s="151"/>
      <c r="G122" s="151"/>
      <c r="H122" s="151"/>
      <c r="I122" s="151"/>
      <c r="J122" s="151"/>
      <c r="K122" s="151"/>
      <c r="L122" s="151"/>
      <c r="M122" s="151"/>
      <c r="N122" s="151"/>
      <c r="O122" s="151"/>
      <c r="P122" s="151"/>
      <c r="Q122" s="151"/>
      <c r="R122" s="151"/>
      <c r="S122" s="151"/>
      <c r="T122" s="151"/>
      <c r="U122" s="151"/>
      <c r="V122" s="197"/>
      <c r="W122" s="33"/>
      <c r="X122" s="33"/>
      <c r="Y122" s="33"/>
    </row>
    <row r="123" spans="1:60" s="34" customFormat="1" x14ac:dyDescent="0.25">
      <c r="A123" s="198" t="s">
        <v>59</v>
      </c>
      <c r="B123" s="199"/>
      <c r="C123" s="199" t="s">
        <v>60</v>
      </c>
      <c r="D123" s="199"/>
      <c r="E123" s="199"/>
      <c r="F123" s="199"/>
      <c r="G123" s="199"/>
      <c r="H123" s="199"/>
      <c r="I123" s="199"/>
      <c r="J123" s="199"/>
      <c r="K123" s="199"/>
      <c r="L123" s="199"/>
      <c r="M123" s="199"/>
      <c r="N123" s="199"/>
      <c r="O123" s="199"/>
      <c r="P123" s="199"/>
      <c r="Q123" s="199"/>
      <c r="R123" s="199" t="s">
        <v>61</v>
      </c>
      <c r="S123" s="199"/>
      <c r="T123" s="200" t="s">
        <v>62</v>
      </c>
      <c r="U123" s="200"/>
      <c r="V123" s="201"/>
      <c r="W123" s="33"/>
      <c r="X123" s="33"/>
      <c r="Y123" s="33"/>
    </row>
    <row r="124" spans="1:60" s="34" customFormat="1" ht="46.5" customHeight="1" x14ac:dyDescent="0.25">
      <c r="A124" s="202">
        <v>2.2000000000000002</v>
      </c>
      <c r="B124" s="203"/>
      <c r="C124" s="204" t="e">
        <f>+'OFERTA ECONOMICA'!#REF!</f>
        <v>#REF!</v>
      </c>
      <c r="D124" s="205"/>
      <c r="E124" s="205"/>
      <c r="F124" s="205"/>
      <c r="G124" s="205"/>
      <c r="H124" s="205"/>
      <c r="I124" s="205"/>
      <c r="J124" s="205"/>
      <c r="K124" s="205"/>
      <c r="L124" s="205"/>
      <c r="M124" s="205"/>
      <c r="N124" s="205"/>
      <c r="O124" s="205"/>
      <c r="P124" s="205"/>
      <c r="Q124" s="205"/>
      <c r="R124" s="205" t="s">
        <v>8</v>
      </c>
      <c r="S124" s="205"/>
      <c r="T124" s="206" t="e">
        <f>+'OFERTA ECONOMICA'!#REF!</f>
        <v>#REF!</v>
      </c>
      <c r="U124" s="206"/>
      <c r="V124" s="207"/>
      <c r="W124" s="33"/>
      <c r="X124" s="33"/>
      <c r="Y124" s="33"/>
    </row>
    <row r="125" spans="1:60" s="34" customFormat="1" x14ac:dyDescent="0.25">
      <c r="A125" s="41"/>
      <c r="B125" s="40"/>
      <c r="C125" s="40"/>
      <c r="D125" s="40"/>
      <c r="E125" s="40"/>
      <c r="F125" s="40"/>
      <c r="G125" s="40"/>
      <c r="H125" s="40"/>
      <c r="I125" s="40"/>
      <c r="J125" s="40"/>
      <c r="K125" s="40"/>
      <c r="L125" s="40"/>
      <c r="M125" s="40"/>
      <c r="N125" s="40"/>
      <c r="O125" s="40"/>
      <c r="P125" s="40"/>
      <c r="Q125" s="40"/>
      <c r="R125" s="40"/>
      <c r="S125" s="40"/>
      <c r="T125" s="27"/>
      <c r="U125" s="27"/>
      <c r="V125" s="28"/>
      <c r="W125" s="33"/>
      <c r="X125" s="33"/>
      <c r="Y125" s="33"/>
    </row>
    <row r="126" spans="1:60" s="34" customFormat="1" x14ac:dyDescent="0.25">
      <c r="A126" s="145" t="s">
        <v>64</v>
      </c>
      <c r="B126" s="146"/>
      <c r="C126" s="146"/>
      <c r="D126" s="146"/>
      <c r="E126" s="146"/>
      <c r="F126" s="146"/>
      <c r="G126" s="146"/>
      <c r="H126" s="146"/>
      <c r="I126" s="146"/>
      <c r="J126" s="146"/>
      <c r="K126" s="146"/>
      <c r="L126" s="146"/>
      <c r="M126" s="146"/>
      <c r="N126" s="146"/>
      <c r="O126" s="146"/>
      <c r="P126" s="146"/>
      <c r="Q126" s="146"/>
      <c r="R126" s="146"/>
      <c r="S126" s="146"/>
      <c r="T126" s="146"/>
      <c r="U126" s="146"/>
      <c r="V126" s="147"/>
      <c r="W126" s="33"/>
      <c r="X126" s="33"/>
      <c r="Y126" s="33"/>
    </row>
    <row r="127" spans="1:60" s="34" customFormat="1" x14ac:dyDescent="0.25">
      <c r="A127" s="132" t="s">
        <v>60</v>
      </c>
      <c r="B127" s="133"/>
      <c r="C127" s="133"/>
      <c r="D127" s="133"/>
      <c r="E127" s="133"/>
      <c r="F127" s="133"/>
      <c r="G127" s="133"/>
      <c r="H127" s="133" t="s">
        <v>65</v>
      </c>
      <c r="I127" s="133"/>
      <c r="J127" s="133"/>
      <c r="K127" s="133" t="s">
        <v>66</v>
      </c>
      <c r="L127" s="133"/>
      <c r="M127" s="133"/>
      <c r="N127" s="133"/>
      <c r="O127" s="133" t="s">
        <v>67</v>
      </c>
      <c r="P127" s="133"/>
      <c r="Q127" s="133"/>
      <c r="R127" s="133" t="s">
        <v>68</v>
      </c>
      <c r="S127" s="133"/>
      <c r="T127" s="134" t="s">
        <v>69</v>
      </c>
      <c r="U127" s="134"/>
      <c r="V127" s="135"/>
      <c r="W127" s="33"/>
      <c r="X127" s="33"/>
      <c r="Y127" s="33"/>
    </row>
    <row r="128" spans="1:60" s="34" customFormat="1" x14ac:dyDescent="0.25">
      <c r="A128" s="132"/>
      <c r="B128" s="133"/>
      <c r="C128" s="133"/>
      <c r="D128" s="133"/>
      <c r="E128" s="133"/>
      <c r="F128" s="133"/>
      <c r="G128" s="133"/>
      <c r="H128" s="133"/>
      <c r="I128" s="133"/>
      <c r="J128" s="133"/>
      <c r="K128" s="133"/>
      <c r="L128" s="133"/>
      <c r="M128" s="133"/>
      <c r="N128" s="133"/>
      <c r="O128" s="153"/>
      <c r="P128" s="153"/>
      <c r="Q128" s="153"/>
      <c r="R128" s="133"/>
      <c r="S128" s="133"/>
      <c r="T128" s="134"/>
      <c r="U128" s="134"/>
      <c r="V128" s="135"/>
      <c r="W128" s="33"/>
      <c r="X128" s="33"/>
      <c r="Y128" s="33"/>
    </row>
    <row r="129" spans="1:25" s="34" customFormat="1" x14ac:dyDescent="0.25">
      <c r="A129" s="132" t="s">
        <v>70</v>
      </c>
      <c r="B129" s="133"/>
      <c r="C129" s="133"/>
      <c r="D129" s="133"/>
      <c r="E129" s="133"/>
      <c r="F129" s="133"/>
      <c r="G129" s="133"/>
      <c r="H129" s="133"/>
      <c r="I129" s="133"/>
      <c r="J129" s="133"/>
      <c r="K129" s="133"/>
      <c r="L129" s="133"/>
      <c r="M129" s="133"/>
      <c r="N129" s="133"/>
      <c r="O129" s="153"/>
      <c r="P129" s="153"/>
      <c r="Q129" s="153"/>
      <c r="R129" s="209">
        <v>0.03</v>
      </c>
      <c r="S129" s="210"/>
      <c r="T129" s="134">
        <f>+R129*T149</f>
        <v>349.93799999999987</v>
      </c>
      <c r="U129" s="134"/>
      <c r="V129" s="135"/>
      <c r="W129" s="33"/>
      <c r="X129" s="33"/>
      <c r="Y129" s="33"/>
    </row>
    <row r="130" spans="1:25" s="34" customFormat="1" x14ac:dyDescent="0.25">
      <c r="A130" s="132"/>
      <c r="B130" s="133"/>
      <c r="C130" s="133"/>
      <c r="D130" s="133"/>
      <c r="E130" s="133"/>
      <c r="F130" s="133"/>
      <c r="G130" s="133"/>
      <c r="H130" s="133"/>
      <c r="I130" s="133"/>
      <c r="J130" s="133"/>
      <c r="K130" s="133"/>
      <c r="L130" s="133"/>
      <c r="M130" s="133"/>
      <c r="N130" s="133"/>
      <c r="O130" s="133"/>
      <c r="P130" s="133"/>
      <c r="Q130" s="133"/>
      <c r="R130" s="133"/>
      <c r="S130" s="133"/>
      <c r="T130" s="134"/>
      <c r="U130" s="134"/>
      <c r="V130" s="135"/>
      <c r="W130" s="33"/>
      <c r="X130" s="33"/>
      <c r="Y130" s="33"/>
    </row>
    <row r="131" spans="1:25" s="34" customFormat="1" x14ac:dyDescent="0.25">
      <c r="A131" s="136" t="s">
        <v>71</v>
      </c>
      <c r="B131" s="137"/>
      <c r="C131" s="137"/>
      <c r="D131" s="137"/>
      <c r="E131" s="137"/>
      <c r="F131" s="137"/>
      <c r="G131" s="137"/>
      <c r="H131" s="137"/>
      <c r="I131" s="137"/>
      <c r="J131" s="137"/>
      <c r="K131" s="137"/>
      <c r="L131" s="137"/>
      <c r="M131" s="137"/>
      <c r="N131" s="137"/>
      <c r="O131" s="137"/>
      <c r="P131" s="137"/>
      <c r="Q131" s="137"/>
      <c r="R131" s="137"/>
      <c r="S131" s="137"/>
      <c r="T131" s="134">
        <f>+T129+T128</f>
        <v>349.93799999999987</v>
      </c>
      <c r="U131" s="134"/>
      <c r="V131" s="135"/>
      <c r="W131" s="33"/>
      <c r="X131" s="33"/>
      <c r="Y131" s="33"/>
    </row>
    <row r="132" spans="1:25" s="34" customFormat="1" x14ac:dyDescent="0.25">
      <c r="A132" s="19"/>
      <c r="B132" s="20"/>
      <c r="C132" s="20"/>
      <c r="D132" s="20"/>
      <c r="E132" s="20"/>
      <c r="F132" s="20"/>
      <c r="G132" s="20"/>
      <c r="H132" s="20"/>
      <c r="I132" s="20"/>
      <c r="J132" s="20"/>
      <c r="K132" s="20"/>
      <c r="L132" s="20"/>
      <c r="M132" s="20"/>
      <c r="N132" s="20"/>
      <c r="O132" s="20"/>
      <c r="P132" s="20"/>
      <c r="Q132" s="20"/>
      <c r="R132" s="20"/>
      <c r="S132" s="21"/>
      <c r="T132" s="22"/>
      <c r="U132" s="22"/>
      <c r="V132" s="23"/>
      <c r="W132" s="33"/>
      <c r="X132" s="33"/>
      <c r="Y132" s="33"/>
    </row>
    <row r="133" spans="1:25" s="34" customFormat="1" x14ac:dyDescent="0.25">
      <c r="A133" s="145" t="s">
        <v>72</v>
      </c>
      <c r="B133" s="146"/>
      <c r="C133" s="146"/>
      <c r="D133" s="146"/>
      <c r="E133" s="146"/>
      <c r="F133" s="146"/>
      <c r="G133" s="146"/>
      <c r="H133" s="146"/>
      <c r="I133" s="146"/>
      <c r="J133" s="146"/>
      <c r="K133" s="146"/>
      <c r="L133" s="146"/>
      <c r="M133" s="146"/>
      <c r="N133" s="146"/>
      <c r="O133" s="146"/>
      <c r="P133" s="146"/>
      <c r="Q133" s="146"/>
      <c r="R133" s="146"/>
      <c r="S133" s="146"/>
      <c r="T133" s="146"/>
      <c r="U133" s="146"/>
      <c r="V133" s="147"/>
      <c r="W133" s="33"/>
      <c r="X133" s="33"/>
      <c r="Y133" s="33"/>
    </row>
    <row r="134" spans="1:25" s="34" customFormat="1" x14ac:dyDescent="0.25">
      <c r="A134" s="132" t="s">
        <v>60</v>
      </c>
      <c r="B134" s="133"/>
      <c r="C134" s="133"/>
      <c r="D134" s="133"/>
      <c r="E134" s="133"/>
      <c r="F134" s="133"/>
      <c r="G134" s="133"/>
      <c r="H134" s="133"/>
      <c r="I134" s="133"/>
      <c r="J134" s="133"/>
      <c r="K134" s="133"/>
      <c r="L134" s="133"/>
      <c r="M134" s="133" t="s">
        <v>61</v>
      </c>
      <c r="N134" s="133"/>
      <c r="O134" s="133" t="s">
        <v>62</v>
      </c>
      <c r="P134" s="133"/>
      <c r="Q134" s="133" t="s">
        <v>73</v>
      </c>
      <c r="R134" s="133"/>
      <c r="S134" s="133"/>
      <c r="T134" s="134" t="s">
        <v>74</v>
      </c>
      <c r="U134" s="134"/>
      <c r="V134" s="135"/>
      <c r="W134" s="33"/>
      <c r="X134" s="33"/>
      <c r="Y134" s="33"/>
    </row>
    <row r="135" spans="1:25" s="34" customFormat="1" x14ac:dyDescent="0.25">
      <c r="A135" s="132" t="s">
        <v>93</v>
      </c>
      <c r="B135" s="133"/>
      <c r="C135" s="133"/>
      <c r="D135" s="133"/>
      <c r="E135" s="133"/>
      <c r="F135" s="133"/>
      <c r="G135" s="133"/>
      <c r="H135" s="133"/>
      <c r="I135" s="133"/>
      <c r="J135" s="133"/>
      <c r="K135" s="133"/>
      <c r="L135" s="133"/>
      <c r="M135" s="133" t="s">
        <v>6</v>
      </c>
      <c r="N135" s="133"/>
      <c r="O135" s="133">
        <v>0.1</v>
      </c>
      <c r="P135" s="133"/>
      <c r="Q135" s="134">
        <v>22900</v>
      </c>
      <c r="R135" s="134"/>
      <c r="S135" s="134"/>
      <c r="T135" s="134">
        <f>+Q135*O135</f>
        <v>2290</v>
      </c>
      <c r="U135" s="134"/>
      <c r="V135" s="135"/>
      <c r="W135" s="33"/>
      <c r="X135" s="33"/>
      <c r="Y135" s="33"/>
    </row>
    <row r="136" spans="1:25" s="34" customFormat="1" x14ac:dyDescent="0.25">
      <c r="A136" s="150" t="s">
        <v>94</v>
      </c>
      <c r="B136" s="151"/>
      <c r="C136" s="151"/>
      <c r="D136" s="151"/>
      <c r="E136" s="151"/>
      <c r="F136" s="151"/>
      <c r="G136" s="151"/>
      <c r="H136" s="151"/>
      <c r="I136" s="151"/>
      <c r="J136" s="151"/>
      <c r="K136" s="151"/>
      <c r="L136" s="152"/>
      <c r="M136" s="133" t="s">
        <v>95</v>
      </c>
      <c r="N136" s="133"/>
      <c r="O136" s="133">
        <v>3</v>
      </c>
      <c r="P136" s="133"/>
      <c r="Q136" s="134">
        <v>2072</v>
      </c>
      <c r="R136" s="134"/>
      <c r="S136" s="134"/>
      <c r="T136" s="134">
        <f>+Q136*O136</f>
        <v>6216</v>
      </c>
      <c r="U136" s="134"/>
      <c r="V136" s="135"/>
      <c r="W136" s="33"/>
      <c r="X136" s="33"/>
      <c r="Y136" s="33"/>
    </row>
    <row r="137" spans="1:25" s="34" customFormat="1" x14ac:dyDescent="0.25">
      <c r="A137" s="223" t="s">
        <v>96</v>
      </c>
      <c r="B137" s="224"/>
      <c r="C137" s="224"/>
      <c r="D137" s="224"/>
      <c r="E137" s="224"/>
      <c r="F137" s="224"/>
      <c r="G137" s="224"/>
      <c r="H137" s="224"/>
      <c r="I137" s="224"/>
      <c r="J137" s="224"/>
      <c r="K137" s="224"/>
      <c r="L137" s="225"/>
      <c r="M137" s="226" t="s">
        <v>91</v>
      </c>
      <c r="N137" s="226"/>
      <c r="O137" s="226">
        <v>3.3000000000000002E-2</v>
      </c>
      <c r="P137" s="226"/>
      <c r="Q137" s="227">
        <v>417590</v>
      </c>
      <c r="R137" s="228"/>
      <c r="S137" s="229"/>
      <c r="T137" s="227">
        <f t="shared" ref="T137" si="1">+Q137*O137</f>
        <v>13780.470000000001</v>
      </c>
      <c r="U137" s="228"/>
      <c r="V137" s="230"/>
      <c r="W137" s="33"/>
      <c r="X137" s="33"/>
      <c r="Y137" s="33"/>
    </row>
    <row r="138" spans="1:25" s="34" customFormat="1" x14ac:dyDescent="0.25">
      <c r="A138" s="136" t="s">
        <v>71</v>
      </c>
      <c r="B138" s="137"/>
      <c r="C138" s="137"/>
      <c r="D138" s="137"/>
      <c r="E138" s="137"/>
      <c r="F138" s="137"/>
      <c r="G138" s="137"/>
      <c r="H138" s="137"/>
      <c r="I138" s="137"/>
      <c r="J138" s="137"/>
      <c r="K138" s="137"/>
      <c r="L138" s="137"/>
      <c r="M138" s="137"/>
      <c r="N138" s="137"/>
      <c r="O138" s="137"/>
      <c r="P138" s="137"/>
      <c r="Q138" s="137"/>
      <c r="R138" s="137"/>
      <c r="S138" s="137"/>
      <c r="T138" s="134">
        <f>+SUM(T135:V137)</f>
        <v>22286.47</v>
      </c>
      <c r="U138" s="134"/>
      <c r="V138" s="135"/>
      <c r="W138" s="33"/>
      <c r="X138" s="33"/>
      <c r="Y138" s="33"/>
    </row>
    <row r="139" spans="1:25" s="34" customFormat="1" x14ac:dyDescent="0.25">
      <c r="A139" s="19"/>
      <c r="B139" s="20"/>
      <c r="C139" s="20"/>
      <c r="D139" s="20"/>
      <c r="E139" s="20"/>
      <c r="F139" s="20"/>
      <c r="G139" s="20"/>
      <c r="H139" s="20"/>
      <c r="I139" s="20"/>
      <c r="J139" s="20"/>
      <c r="K139" s="20"/>
      <c r="L139" s="20"/>
      <c r="M139" s="20"/>
      <c r="N139" s="20"/>
      <c r="O139" s="20"/>
      <c r="P139" s="20"/>
      <c r="Q139" s="20"/>
      <c r="R139" s="20"/>
      <c r="S139" s="21"/>
      <c r="T139" s="22"/>
      <c r="U139" s="22"/>
      <c r="V139" s="23"/>
      <c r="W139" s="33"/>
      <c r="X139" s="33"/>
      <c r="Y139" s="33"/>
    </row>
    <row r="140" spans="1:25" s="34" customFormat="1" x14ac:dyDescent="0.25">
      <c r="A140" s="145" t="s">
        <v>75</v>
      </c>
      <c r="B140" s="146"/>
      <c r="C140" s="146"/>
      <c r="D140" s="146"/>
      <c r="E140" s="146"/>
      <c r="F140" s="146"/>
      <c r="G140" s="146"/>
      <c r="H140" s="146"/>
      <c r="I140" s="146"/>
      <c r="J140" s="146"/>
      <c r="K140" s="146"/>
      <c r="L140" s="146"/>
      <c r="M140" s="146"/>
      <c r="N140" s="146"/>
      <c r="O140" s="146"/>
      <c r="P140" s="146"/>
      <c r="Q140" s="146"/>
      <c r="R140" s="146"/>
      <c r="S140" s="146"/>
      <c r="T140" s="146"/>
      <c r="U140" s="146"/>
      <c r="V140" s="147"/>
      <c r="W140" s="33"/>
      <c r="X140" s="33"/>
      <c r="Y140" s="33"/>
    </row>
    <row r="141" spans="1:25" s="34" customFormat="1" x14ac:dyDescent="0.25">
      <c r="A141" s="132" t="s">
        <v>76</v>
      </c>
      <c r="B141" s="133"/>
      <c r="C141" s="133"/>
      <c r="D141" s="133"/>
      <c r="E141" s="133"/>
      <c r="F141" s="133"/>
      <c r="G141" s="133"/>
      <c r="H141" s="133"/>
      <c r="I141" s="133"/>
      <c r="J141" s="133"/>
      <c r="K141" s="133" t="s">
        <v>77</v>
      </c>
      <c r="L141" s="133"/>
      <c r="M141" s="133" t="s">
        <v>78</v>
      </c>
      <c r="N141" s="133"/>
      <c r="O141" s="133" t="s">
        <v>79</v>
      </c>
      <c r="P141" s="133"/>
      <c r="Q141" s="133"/>
      <c r="R141" s="133" t="s">
        <v>80</v>
      </c>
      <c r="S141" s="133"/>
      <c r="T141" s="134" t="s">
        <v>69</v>
      </c>
      <c r="U141" s="134"/>
      <c r="V141" s="135"/>
      <c r="W141" s="33"/>
      <c r="X141" s="33"/>
      <c r="Y141" s="33"/>
    </row>
    <row r="142" spans="1:25" s="34" customFormat="1" x14ac:dyDescent="0.25">
      <c r="A142" s="132"/>
      <c r="B142" s="133"/>
      <c r="C142" s="133"/>
      <c r="D142" s="133"/>
      <c r="E142" s="133"/>
      <c r="F142" s="133"/>
      <c r="G142" s="133"/>
      <c r="H142" s="133"/>
      <c r="I142" s="133"/>
      <c r="J142" s="133"/>
      <c r="K142" s="133"/>
      <c r="L142" s="133"/>
      <c r="M142" s="133"/>
      <c r="N142" s="133"/>
      <c r="O142" s="133"/>
      <c r="P142" s="133"/>
      <c r="Q142" s="133"/>
      <c r="R142" s="133"/>
      <c r="S142" s="133"/>
      <c r="T142" s="134"/>
      <c r="U142" s="134"/>
      <c r="V142" s="135"/>
      <c r="W142" s="33"/>
      <c r="X142" s="33"/>
      <c r="Y142" s="33"/>
    </row>
    <row r="143" spans="1:25" s="34" customFormat="1" x14ac:dyDescent="0.25">
      <c r="A143" s="132"/>
      <c r="B143" s="133"/>
      <c r="C143" s="133"/>
      <c r="D143" s="133"/>
      <c r="E143" s="133"/>
      <c r="F143" s="133"/>
      <c r="G143" s="133"/>
      <c r="H143" s="133"/>
      <c r="I143" s="133"/>
      <c r="J143" s="133"/>
      <c r="K143" s="133"/>
      <c r="L143" s="133"/>
      <c r="M143" s="133"/>
      <c r="N143" s="133"/>
      <c r="O143" s="133"/>
      <c r="P143" s="133"/>
      <c r="Q143" s="133"/>
      <c r="R143" s="133"/>
      <c r="S143" s="133"/>
      <c r="T143" s="134"/>
      <c r="U143" s="134"/>
      <c r="V143" s="135"/>
      <c r="W143" s="33"/>
      <c r="X143" s="33"/>
      <c r="Y143" s="33"/>
    </row>
    <row r="144" spans="1:25" s="34" customFormat="1" x14ac:dyDescent="0.25">
      <c r="A144" s="132"/>
      <c r="B144" s="133"/>
      <c r="C144" s="133"/>
      <c r="D144" s="133"/>
      <c r="E144" s="133"/>
      <c r="F144" s="133"/>
      <c r="G144" s="133"/>
      <c r="H144" s="133"/>
      <c r="I144" s="133"/>
      <c r="J144" s="133"/>
      <c r="K144" s="133"/>
      <c r="L144" s="133"/>
      <c r="M144" s="133"/>
      <c r="N144" s="133"/>
      <c r="O144" s="133"/>
      <c r="P144" s="133"/>
      <c r="Q144" s="133"/>
      <c r="R144" s="133"/>
      <c r="S144" s="133"/>
      <c r="T144" s="134"/>
      <c r="U144" s="134"/>
      <c r="V144" s="135"/>
      <c r="W144" s="33"/>
      <c r="X144" s="33"/>
      <c r="Y144" s="33"/>
    </row>
    <row r="145" spans="1:25" s="34" customFormat="1" x14ac:dyDescent="0.25">
      <c r="A145" s="136" t="s">
        <v>71</v>
      </c>
      <c r="B145" s="137"/>
      <c r="C145" s="137"/>
      <c r="D145" s="137"/>
      <c r="E145" s="137"/>
      <c r="F145" s="137"/>
      <c r="G145" s="137"/>
      <c r="H145" s="137"/>
      <c r="I145" s="137"/>
      <c r="J145" s="137"/>
      <c r="K145" s="137"/>
      <c r="L145" s="137"/>
      <c r="M145" s="137"/>
      <c r="N145" s="137"/>
      <c r="O145" s="137"/>
      <c r="P145" s="137"/>
      <c r="Q145" s="137"/>
      <c r="R145" s="137"/>
      <c r="S145" s="137"/>
      <c r="T145" s="134"/>
      <c r="U145" s="134"/>
      <c r="V145" s="135"/>
      <c r="W145" s="33"/>
      <c r="X145" s="33"/>
      <c r="Y145" s="33"/>
    </row>
    <row r="146" spans="1:25" s="34" customFormat="1" x14ac:dyDescent="0.25">
      <c r="A146" s="19"/>
      <c r="B146" s="20"/>
      <c r="C146" s="20"/>
      <c r="D146" s="20"/>
      <c r="E146" s="20"/>
      <c r="F146" s="20"/>
      <c r="G146" s="20"/>
      <c r="H146" s="20"/>
      <c r="I146" s="20"/>
      <c r="J146" s="20"/>
      <c r="K146" s="20"/>
      <c r="L146" s="20"/>
      <c r="M146" s="20"/>
      <c r="N146" s="20"/>
      <c r="O146" s="20"/>
      <c r="P146" s="20"/>
      <c r="Q146" s="20"/>
      <c r="R146" s="20"/>
      <c r="S146" s="21"/>
      <c r="T146" s="22"/>
      <c r="U146" s="22"/>
      <c r="V146" s="23"/>
      <c r="W146" s="42"/>
      <c r="X146" s="42"/>
      <c r="Y146" s="42"/>
    </row>
    <row r="147" spans="1:25" s="34" customFormat="1" x14ac:dyDescent="0.25">
      <c r="A147" s="145" t="s">
        <v>81</v>
      </c>
      <c r="B147" s="146"/>
      <c r="C147" s="146"/>
      <c r="D147" s="146"/>
      <c r="E147" s="146"/>
      <c r="F147" s="146"/>
      <c r="G147" s="146"/>
      <c r="H147" s="146"/>
      <c r="I147" s="146"/>
      <c r="J147" s="146"/>
      <c r="K147" s="146"/>
      <c r="L147" s="146"/>
      <c r="M147" s="146"/>
      <c r="N147" s="146"/>
      <c r="O147" s="146"/>
      <c r="P147" s="146"/>
      <c r="Q147" s="146"/>
      <c r="R147" s="146"/>
      <c r="S147" s="146"/>
      <c r="T147" s="146"/>
      <c r="U147" s="146"/>
      <c r="V147" s="147"/>
      <c r="W147" s="33"/>
      <c r="X147" s="33"/>
      <c r="Y147" s="33"/>
    </row>
    <row r="148" spans="1:25" s="34" customFormat="1" x14ac:dyDescent="0.25">
      <c r="A148" s="132" t="s">
        <v>82</v>
      </c>
      <c r="B148" s="133"/>
      <c r="C148" s="133"/>
      <c r="D148" s="133"/>
      <c r="E148" s="133"/>
      <c r="F148" s="133"/>
      <c r="G148" s="133"/>
      <c r="H148" s="133"/>
      <c r="I148" s="133"/>
      <c r="J148" s="133" t="s">
        <v>83</v>
      </c>
      <c r="K148" s="133"/>
      <c r="L148" s="133" t="s">
        <v>84</v>
      </c>
      <c r="M148" s="133"/>
      <c r="N148" s="133" t="s">
        <v>85</v>
      </c>
      <c r="O148" s="133"/>
      <c r="P148" s="133"/>
      <c r="Q148" s="133" t="s">
        <v>68</v>
      </c>
      <c r="R148" s="133"/>
      <c r="S148" s="133"/>
      <c r="T148" s="134" t="s">
        <v>69</v>
      </c>
      <c r="U148" s="134"/>
      <c r="V148" s="135"/>
      <c r="W148" s="33"/>
      <c r="X148" s="33"/>
      <c r="Y148" s="33"/>
    </row>
    <row r="149" spans="1:25" s="34" customFormat="1" x14ac:dyDescent="0.25">
      <c r="A149" s="132" t="s">
        <v>86</v>
      </c>
      <c r="B149" s="133"/>
      <c r="C149" s="133"/>
      <c r="D149" s="133"/>
      <c r="E149" s="133"/>
      <c r="F149" s="133"/>
      <c r="G149" s="133"/>
      <c r="H149" s="133"/>
      <c r="I149" s="133"/>
      <c r="J149" s="148">
        <f>+J40</f>
        <v>171314.64448972844</v>
      </c>
      <c r="K149" s="133"/>
      <c r="L149" s="149">
        <v>1.8157000000000001</v>
      </c>
      <c r="M149" s="149"/>
      <c r="N149" s="134">
        <f>+(L149*J149)/8</f>
        <v>38881.999999999993</v>
      </c>
      <c r="O149" s="134"/>
      <c r="P149" s="134"/>
      <c r="Q149" s="133">
        <v>0.3</v>
      </c>
      <c r="R149" s="133"/>
      <c r="S149" s="133"/>
      <c r="T149" s="134">
        <f>+Q149*N149</f>
        <v>11664.599999999997</v>
      </c>
      <c r="U149" s="134"/>
      <c r="V149" s="135"/>
      <c r="W149" s="33"/>
      <c r="X149" s="33"/>
      <c r="Y149" s="33"/>
    </row>
    <row r="150" spans="1:25" s="34" customFormat="1" x14ac:dyDescent="0.25">
      <c r="A150" s="132"/>
      <c r="B150" s="133"/>
      <c r="C150" s="133"/>
      <c r="D150" s="133"/>
      <c r="E150" s="133"/>
      <c r="F150" s="133"/>
      <c r="G150" s="133"/>
      <c r="H150" s="133"/>
      <c r="I150" s="133"/>
      <c r="J150" s="133"/>
      <c r="K150" s="133"/>
      <c r="L150" s="133"/>
      <c r="M150" s="133"/>
      <c r="N150" s="133"/>
      <c r="O150" s="133"/>
      <c r="P150" s="133"/>
      <c r="Q150" s="133"/>
      <c r="R150" s="133"/>
      <c r="S150" s="133"/>
      <c r="T150" s="134"/>
      <c r="U150" s="134"/>
      <c r="V150" s="135"/>
      <c r="W150" s="33"/>
      <c r="X150" s="33"/>
      <c r="Y150" s="33"/>
    </row>
    <row r="151" spans="1:25" s="34" customFormat="1" x14ac:dyDescent="0.25">
      <c r="A151" s="132"/>
      <c r="B151" s="133"/>
      <c r="C151" s="133"/>
      <c r="D151" s="133"/>
      <c r="E151" s="133"/>
      <c r="F151" s="133"/>
      <c r="G151" s="133"/>
      <c r="H151" s="133"/>
      <c r="I151" s="133"/>
      <c r="J151" s="133"/>
      <c r="K151" s="133"/>
      <c r="L151" s="133"/>
      <c r="M151" s="133"/>
      <c r="N151" s="133"/>
      <c r="O151" s="133"/>
      <c r="P151" s="133"/>
      <c r="Q151" s="133"/>
      <c r="R151" s="133"/>
      <c r="S151" s="133"/>
      <c r="T151" s="134"/>
      <c r="U151" s="134"/>
      <c r="V151" s="135"/>
      <c r="W151" s="33"/>
      <c r="X151" s="33"/>
      <c r="Y151" s="33"/>
    </row>
    <row r="152" spans="1:25" s="34" customFormat="1" x14ac:dyDescent="0.25">
      <c r="A152" s="136" t="s">
        <v>71</v>
      </c>
      <c r="B152" s="137"/>
      <c r="C152" s="137"/>
      <c r="D152" s="137"/>
      <c r="E152" s="137"/>
      <c r="F152" s="137"/>
      <c r="G152" s="137"/>
      <c r="H152" s="137"/>
      <c r="I152" s="137"/>
      <c r="J152" s="137"/>
      <c r="K152" s="137"/>
      <c r="L152" s="137"/>
      <c r="M152" s="137"/>
      <c r="N152" s="137"/>
      <c r="O152" s="137"/>
      <c r="P152" s="137"/>
      <c r="Q152" s="137"/>
      <c r="R152" s="137"/>
      <c r="S152" s="137"/>
      <c r="T152" s="134">
        <f>+T149</f>
        <v>11664.599999999997</v>
      </c>
      <c r="U152" s="134"/>
      <c r="V152" s="135"/>
      <c r="W152" s="33"/>
      <c r="X152" s="33"/>
      <c r="Y152" s="33"/>
    </row>
    <row r="153" spans="1:25" s="43" customFormat="1" x14ac:dyDescent="0.25">
      <c r="A153" s="136" t="s">
        <v>15</v>
      </c>
      <c r="B153" s="137"/>
      <c r="C153" s="137"/>
      <c r="D153" s="137"/>
      <c r="E153" s="137"/>
      <c r="F153" s="137"/>
      <c r="G153" s="137"/>
      <c r="H153" s="137"/>
      <c r="I153" s="137"/>
      <c r="J153" s="137"/>
      <c r="K153" s="137"/>
      <c r="L153" s="137"/>
      <c r="M153" s="137"/>
      <c r="N153" s="137"/>
      <c r="O153" s="137"/>
      <c r="P153" s="137"/>
      <c r="Q153" s="137"/>
      <c r="R153" s="137"/>
      <c r="S153" s="137"/>
      <c r="T153" s="134">
        <f>ROUND(T152+T145+T138+T131,0)</f>
        <v>34301</v>
      </c>
      <c r="U153" s="134"/>
      <c r="V153" s="135"/>
      <c r="W153" s="33"/>
      <c r="X153" s="33"/>
      <c r="Y153" s="33"/>
    </row>
    <row r="154" spans="1:25" s="43" customFormat="1" x14ac:dyDescent="0.25">
      <c r="A154" s="44" t="s">
        <v>87</v>
      </c>
      <c r="B154" s="45">
        <f>+'[1]CARGA PRESTACIONAL'!$E$40</f>
        <v>0.29949999999999999</v>
      </c>
      <c r="C154" s="46"/>
      <c r="D154" s="47"/>
      <c r="E154" s="48"/>
      <c r="F154" s="46"/>
      <c r="G154" s="46"/>
      <c r="H154" s="46"/>
      <c r="I154" s="46"/>
      <c r="J154" s="46"/>
      <c r="K154" s="46"/>
      <c r="L154" s="46"/>
      <c r="M154" s="47"/>
      <c r="N154" s="18"/>
      <c r="O154" s="18"/>
      <c r="P154" s="18"/>
      <c r="Q154" s="18"/>
      <c r="R154" s="18"/>
      <c r="S154" s="18" t="s">
        <v>19</v>
      </c>
      <c r="T154" s="134">
        <f>+T153*B154</f>
        <v>10273.1495</v>
      </c>
      <c r="U154" s="134"/>
      <c r="V154" s="135"/>
      <c r="W154" s="33"/>
      <c r="X154" s="33"/>
      <c r="Y154" s="33"/>
    </row>
    <row r="155" spans="1:25" s="43" customFormat="1" x14ac:dyDescent="0.25">
      <c r="A155" s="138" t="s">
        <v>88</v>
      </c>
      <c r="B155" s="139"/>
      <c r="C155" s="139"/>
      <c r="D155" s="139"/>
      <c r="E155" s="139"/>
      <c r="F155" s="139"/>
      <c r="G155" s="139"/>
      <c r="H155" s="139"/>
      <c r="I155" s="139"/>
      <c r="J155" s="139"/>
      <c r="K155" s="139"/>
      <c r="L155" s="139"/>
      <c r="M155" s="139"/>
      <c r="N155" s="139"/>
      <c r="O155" s="139"/>
      <c r="P155" s="139"/>
      <c r="Q155" s="139"/>
      <c r="R155" s="139"/>
      <c r="S155" s="139"/>
      <c r="T155" s="140">
        <f>+T154+T153</f>
        <v>44574.1495</v>
      </c>
      <c r="U155" s="140"/>
      <c r="V155" s="141"/>
      <c r="W155" s="33"/>
      <c r="X155" s="33"/>
      <c r="Y155" s="33"/>
    </row>
    <row r="156" spans="1:25" s="43" customFormat="1" x14ac:dyDescent="0.25">
      <c r="A156" s="138" t="s">
        <v>89</v>
      </c>
      <c r="B156" s="139"/>
      <c r="C156" s="139"/>
      <c r="D156" s="139"/>
      <c r="E156" s="139"/>
      <c r="F156" s="139"/>
      <c r="G156" s="139"/>
      <c r="H156" s="139"/>
      <c r="I156" s="139"/>
      <c r="J156" s="139"/>
      <c r="K156" s="139"/>
      <c r="L156" s="139"/>
      <c r="M156" s="139"/>
      <c r="N156" s="139"/>
      <c r="O156" s="139"/>
      <c r="P156" s="139"/>
      <c r="Q156" s="139"/>
      <c r="R156" s="139"/>
      <c r="S156" s="139"/>
      <c r="T156" s="140" t="e">
        <f>ROUND(T155*T124,0)</f>
        <v>#REF!</v>
      </c>
      <c r="U156" s="140"/>
      <c r="V156" s="141"/>
      <c r="W156" s="33"/>
      <c r="X156" s="33"/>
      <c r="Y156" s="33"/>
    </row>
    <row r="157" spans="1:25" s="43" customFormat="1" x14ac:dyDescent="0.25">
      <c r="A157" s="49"/>
      <c r="B157" s="29"/>
      <c r="C157" s="29"/>
      <c r="D157" s="29"/>
      <c r="E157" s="29"/>
      <c r="F157" s="29"/>
      <c r="G157" s="29"/>
      <c r="H157" s="29"/>
      <c r="I157" s="29"/>
      <c r="J157" s="29"/>
      <c r="K157" s="29"/>
      <c r="L157" s="29"/>
      <c r="M157" s="29"/>
      <c r="N157" s="29"/>
      <c r="O157" s="29"/>
      <c r="P157" s="29"/>
      <c r="Q157" s="29"/>
      <c r="R157" s="29"/>
      <c r="S157" s="29"/>
      <c r="T157" s="50"/>
      <c r="U157" s="50"/>
      <c r="V157" s="51"/>
      <c r="W157" s="33"/>
      <c r="X157" s="33"/>
      <c r="Y157" s="52"/>
    </row>
    <row r="158" spans="1:25" s="34" customFormat="1" ht="43.5" customHeight="1" x14ac:dyDescent="0.25">
      <c r="A158" s="142" t="s">
        <v>121</v>
      </c>
      <c r="B158" s="143"/>
      <c r="C158" s="143"/>
      <c r="D158" s="143"/>
      <c r="E158" s="143"/>
      <c r="F158" s="143"/>
      <c r="G158" s="143"/>
      <c r="H158" s="143"/>
      <c r="I158" s="143"/>
      <c r="J158" s="143"/>
      <c r="K158" s="143"/>
      <c r="L158" s="143"/>
      <c r="M158" s="143"/>
      <c r="N158" s="143"/>
      <c r="O158" s="143"/>
      <c r="P158" s="143"/>
      <c r="Q158" s="143"/>
      <c r="R158" s="143"/>
      <c r="S158" s="143"/>
      <c r="T158" s="143"/>
      <c r="U158" s="143"/>
      <c r="V158" s="144"/>
      <c r="W158" s="33"/>
      <c r="X158" s="33"/>
      <c r="Y158" s="53"/>
    </row>
    <row r="159" spans="1:25" s="34" customFormat="1" x14ac:dyDescent="0.25">
      <c r="A159" s="24"/>
      <c r="B159" s="25"/>
      <c r="C159" s="25"/>
      <c r="D159" s="25"/>
      <c r="E159" s="25"/>
      <c r="F159" s="25"/>
      <c r="G159" s="25"/>
      <c r="H159" s="25"/>
      <c r="I159" s="25"/>
      <c r="J159" s="25"/>
      <c r="K159" s="25"/>
      <c r="L159" s="25"/>
      <c r="M159" s="25"/>
      <c r="N159" s="25"/>
      <c r="O159" s="25"/>
      <c r="P159" s="25"/>
      <c r="Q159" s="25"/>
      <c r="R159" s="25"/>
      <c r="S159" s="26"/>
      <c r="T159" s="27"/>
      <c r="U159" s="27"/>
      <c r="V159" s="28"/>
      <c r="W159" s="33"/>
      <c r="X159" s="33"/>
      <c r="Y159" s="33"/>
    </row>
    <row r="160" spans="1:25" s="34" customFormat="1" ht="46.5" customHeight="1" x14ac:dyDescent="0.3">
      <c r="A160" s="24"/>
      <c r="B160" s="25"/>
      <c r="C160" s="25"/>
      <c r="D160" s="29"/>
      <c r="E160" s="30" t="s">
        <v>90</v>
      </c>
      <c r="F160" s="54"/>
      <c r="G160" s="54"/>
      <c r="H160" s="54"/>
      <c r="I160" s="54"/>
      <c r="J160" s="54"/>
      <c r="K160" s="54"/>
      <c r="L160" s="54"/>
      <c r="M160" s="55"/>
      <c r="N160" s="25"/>
      <c r="O160" s="25"/>
      <c r="P160" s="25"/>
      <c r="Q160" s="25"/>
      <c r="R160" s="25"/>
      <c r="S160" s="26"/>
      <c r="T160" s="27"/>
      <c r="U160" s="27"/>
      <c r="V160" s="28"/>
      <c r="W160" s="33"/>
      <c r="X160" s="33"/>
      <c r="Y160" s="56"/>
    </row>
    <row r="161" spans="1:60" s="34" customFormat="1" x14ac:dyDescent="0.25">
      <c r="A161" s="24"/>
      <c r="B161" s="25"/>
      <c r="C161" s="25"/>
      <c r="D161" s="25"/>
      <c r="E161" s="131" t="s">
        <v>105</v>
      </c>
      <c r="F161" s="131"/>
      <c r="G161" s="131"/>
      <c r="H161" s="131"/>
      <c r="I161" s="131"/>
      <c r="J161" s="131"/>
      <c r="K161" s="131"/>
      <c r="L161" s="131"/>
      <c r="M161" s="131"/>
      <c r="N161" s="57"/>
      <c r="O161" s="57"/>
      <c r="P161" s="25"/>
      <c r="Q161" s="25"/>
      <c r="R161" s="25"/>
      <c r="S161" s="26"/>
      <c r="T161" s="27"/>
      <c r="U161" s="27"/>
      <c r="V161" s="28"/>
      <c r="W161" s="33"/>
      <c r="X161" s="33"/>
      <c r="Y161" s="33"/>
    </row>
    <row r="162" spans="1:60" s="34" customFormat="1" x14ac:dyDescent="0.25">
      <c r="A162" s="24"/>
      <c r="B162" s="25"/>
      <c r="C162" s="25"/>
      <c r="D162" s="25"/>
      <c r="E162" s="131"/>
      <c r="F162" s="131"/>
      <c r="G162" s="131"/>
      <c r="H162" s="131"/>
      <c r="I162" s="131"/>
      <c r="J162" s="131"/>
      <c r="K162" s="131"/>
      <c r="L162" s="131"/>
      <c r="M162" s="131"/>
      <c r="N162" s="57"/>
      <c r="O162" s="57"/>
      <c r="P162" s="25"/>
      <c r="Q162" s="25"/>
      <c r="R162" s="25"/>
      <c r="S162" s="26"/>
      <c r="T162" s="27"/>
      <c r="U162" s="27"/>
      <c r="V162" s="28"/>
      <c r="W162" s="33"/>
      <c r="X162" s="33"/>
      <c r="Y162" s="33"/>
    </row>
    <row r="163" spans="1:60" s="34" customFormat="1" ht="14.25" thickBot="1" x14ac:dyDescent="0.3">
      <c r="A163" s="58"/>
      <c r="B163" s="59"/>
      <c r="C163" s="59"/>
      <c r="D163" s="59"/>
      <c r="E163" s="59"/>
      <c r="F163" s="60"/>
      <c r="G163" s="60"/>
      <c r="H163" s="60"/>
      <c r="I163" s="60"/>
      <c r="J163" s="60"/>
      <c r="K163" s="60"/>
      <c r="L163" s="59"/>
      <c r="M163" s="59"/>
      <c r="N163" s="59"/>
      <c r="O163" s="59"/>
      <c r="P163" s="59"/>
      <c r="Q163" s="59"/>
      <c r="R163" s="59"/>
      <c r="S163" s="59"/>
      <c r="T163" s="61"/>
      <c r="U163" s="61"/>
      <c r="V163" s="62"/>
      <c r="W163" s="33"/>
      <c r="X163" s="33"/>
      <c r="Y163" s="33"/>
    </row>
    <row r="164" spans="1:60" ht="14.25" thickBot="1" x14ac:dyDescent="0.3"/>
    <row r="165" spans="1:60" s="32" customFormat="1" ht="30" customHeight="1" x14ac:dyDescent="0.25">
      <c r="A165" s="154"/>
      <c r="B165" s="155"/>
      <c r="C165" s="155"/>
      <c r="D165" s="156"/>
      <c r="E165" s="163" t="s">
        <v>92</v>
      </c>
      <c r="F165" s="164"/>
      <c r="G165" s="164"/>
      <c r="H165" s="164"/>
      <c r="I165" s="164"/>
      <c r="J165" s="164"/>
      <c r="K165" s="164"/>
      <c r="L165" s="164"/>
      <c r="M165" s="164"/>
      <c r="N165" s="164"/>
      <c r="O165" s="164"/>
      <c r="P165" s="164"/>
      <c r="Q165" s="164"/>
      <c r="R165" s="164"/>
      <c r="S165" s="165"/>
      <c r="T165" s="169" t="s">
        <v>47</v>
      </c>
      <c r="U165" s="170"/>
      <c r="V165" s="171"/>
    </row>
    <row r="166" spans="1:60" s="32" customFormat="1" ht="30" customHeight="1" thickBot="1" x14ac:dyDescent="0.3">
      <c r="A166" s="157"/>
      <c r="B166" s="158"/>
      <c r="C166" s="158"/>
      <c r="D166" s="159"/>
      <c r="E166" s="166"/>
      <c r="F166" s="167"/>
      <c r="G166" s="167"/>
      <c r="H166" s="167"/>
      <c r="I166" s="167"/>
      <c r="J166" s="167"/>
      <c r="K166" s="167"/>
      <c r="L166" s="167"/>
      <c r="M166" s="167"/>
      <c r="N166" s="167"/>
      <c r="O166" s="167"/>
      <c r="P166" s="167"/>
      <c r="Q166" s="167"/>
      <c r="R166" s="167"/>
      <c r="S166" s="168"/>
      <c r="T166" s="172"/>
      <c r="U166" s="173"/>
      <c r="V166" s="174"/>
    </row>
    <row r="167" spans="1:60" s="32" customFormat="1" ht="5.0999999999999996" customHeight="1" thickBot="1" x14ac:dyDescent="0.25">
      <c r="A167" s="157"/>
      <c r="B167" s="158"/>
      <c r="C167" s="158"/>
      <c r="D167" s="159"/>
      <c r="E167" s="175"/>
      <c r="F167" s="176"/>
      <c r="G167" s="176"/>
      <c r="H167" s="176"/>
      <c r="I167" s="176"/>
      <c r="J167" s="176"/>
      <c r="K167" s="176"/>
      <c r="L167" s="176"/>
      <c r="M167" s="176"/>
      <c r="N167" s="176"/>
      <c r="O167" s="176"/>
      <c r="P167" s="176"/>
      <c r="Q167" s="176"/>
      <c r="R167" s="176"/>
      <c r="S167" s="176"/>
      <c r="T167" s="176"/>
      <c r="U167" s="176"/>
      <c r="V167" s="177"/>
    </row>
    <row r="168" spans="1:60" s="32" customFormat="1" ht="24.95" customHeight="1" thickBot="1" x14ac:dyDescent="0.3">
      <c r="A168" s="157"/>
      <c r="B168" s="158"/>
      <c r="C168" s="158"/>
      <c r="D168" s="159"/>
      <c r="E168" s="178" t="s">
        <v>48</v>
      </c>
      <c r="F168" s="179"/>
      <c r="G168" s="179"/>
      <c r="H168" s="179"/>
      <c r="I168" s="179"/>
      <c r="J168" s="179"/>
      <c r="K168" s="179"/>
      <c r="L168" s="179"/>
      <c r="M168" s="179"/>
      <c r="N168" s="179"/>
      <c r="O168" s="179"/>
      <c r="P168" s="179"/>
      <c r="Q168" s="179"/>
      <c r="R168" s="179"/>
      <c r="S168" s="179"/>
      <c r="T168" s="179"/>
      <c r="U168" s="179"/>
      <c r="V168" s="180"/>
    </row>
    <row r="169" spans="1:60" s="32" customFormat="1" ht="5.0999999999999996" customHeight="1" thickBot="1" x14ac:dyDescent="0.3">
      <c r="A169" s="160"/>
      <c r="B169" s="161"/>
      <c r="C169" s="161"/>
      <c r="D169" s="162"/>
      <c r="E169" s="181"/>
      <c r="F169" s="182"/>
      <c r="G169" s="182"/>
      <c r="H169" s="182"/>
      <c r="I169" s="182"/>
      <c r="J169" s="182"/>
      <c r="K169" s="182"/>
      <c r="L169" s="182"/>
      <c r="M169" s="182"/>
      <c r="N169" s="182"/>
      <c r="O169" s="182"/>
      <c r="P169" s="182"/>
      <c r="Q169" s="182"/>
      <c r="R169" s="182"/>
      <c r="S169" s="182"/>
      <c r="T169" s="182"/>
      <c r="U169" s="182"/>
      <c r="V169" s="183"/>
    </row>
    <row r="170" spans="1:60" s="34" customFormat="1" x14ac:dyDescent="0.25">
      <c r="A170" s="211" t="s">
        <v>49</v>
      </c>
      <c r="B170" s="212"/>
      <c r="C170" s="212"/>
      <c r="D170" s="212"/>
      <c r="E170" s="212"/>
      <c r="F170" s="212"/>
      <c r="G170" s="212"/>
      <c r="H170" s="212"/>
      <c r="I170" s="212"/>
      <c r="J170" s="212"/>
      <c r="K170" s="212"/>
      <c r="L170" s="212"/>
      <c r="M170" s="212"/>
      <c r="N170" s="212"/>
      <c r="O170" s="212"/>
      <c r="P170" s="212"/>
      <c r="Q170" s="212"/>
      <c r="R170" s="212"/>
      <c r="S170" s="212"/>
      <c r="T170" s="212"/>
      <c r="U170" s="212"/>
      <c r="V170" s="213"/>
      <c r="W170" s="33"/>
      <c r="X170" s="33"/>
      <c r="Y170" s="33"/>
      <c r="AZ170" s="35"/>
      <c r="BA170" s="35"/>
      <c r="BB170" s="35"/>
      <c r="BC170" s="35"/>
      <c r="BD170" s="35"/>
      <c r="BE170" s="35"/>
      <c r="BF170" s="35"/>
      <c r="BG170" s="35"/>
      <c r="BH170" s="35"/>
    </row>
    <row r="171" spans="1:60" s="34" customFormat="1" x14ac:dyDescent="0.25">
      <c r="A171" s="184" t="s">
        <v>50</v>
      </c>
      <c r="B171" s="185"/>
      <c r="C171" s="185"/>
      <c r="D171" s="185"/>
      <c r="E171" s="36" t="s">
        <v>51</v>
      </c>
      <c r="F171" s="37"/>
      <c r="G171" s="37"/>
      <c r="H171" s="37"/>
      <c r="I171" s="37"/>
      <c r="J171" s="186" t="s">
        <v>52</v>
      </c>
      <c r="K171" s="186"/>
      <c r="L171" s="186"/>
      <c r="M171" s="186"/>
      <c r="N171" s="186"/>
      <c r="O171" s="186"/>
      <c r="P171" s="186" t="s">
        <v>53</v>
      </c>
      <c r="Q171" s="186"/>
      <c r="R171" s="186"/>
      <c r="S171" s="186"/>
      <c r="T171" s="186"/>
      <c r="U171" s="186"/>
      <c r="V171" s="187"/>
      <c r="W171" s="33"/>
      <c r="X171" s="33"/>
      <c r="Y171" s="33"/>
      <c r="AZ171" s="35"/>
      <c r="BA171" s="35"/>
      <c r="BB171" s="35"/>
      <c r="BC171" s="35"/>
      <c r="BD171" s="35"/>
      <c r="BE171" s="35"/>
      <c r="BF171" s="35"/>
      <c r="BG171" s="35"/>
      <c r="BH171" s="35"/>
    </row>
    <row r="172" spans="1:60" s="34" customFormat="1" ht="30.75" customHeight="1" x14ac:dyDescent="0.25">
      <c r="A172" s="188" t="s">
        <v>54</v>
      </c>
      <c r="B172" s="189"/>
      <c r="C172" s="189"/>
      <c r="D172" s="190"/>
      <c r="E172" s="191" t="s">
        <v>24</v>
      </c>
      <c r="F172" s="191"/>
      <c r="G172" s="191"/>
      <c r="H172" s="191"/>
      <c r="I172" s="191"/>
      <c r="J172" s="191"/>
      <c r="K172" s="191"/>
      <c r="L172" s="191"/>
      <c r="M172" s="191"/>
      <c r="N172" s="191"/>
      <c r="O172" s="191"/>
      <c r="P172" s="191"/>
      <c r="Q172" s="191"/>
      <c r="R172" s="191"/>
      <c r="S172" s="191"/>
      <c r="T172" s="191"/>
      <c r="U172" s="191"/>
      <c r="V172" s="192"/>
      <c r="W172" s="33"/>
      <c r="X172" s="33"/>
      <c r="Y172" s="33"/>
    </row>
    <row r="173" spans="1:60" s="34" customFormat="1" x14ac:dyDescent="0.25">
      <c r="A173" s="193" t="s">
        <v>55</v>
      </c>
      <c r="B173" s="194"/>
      <c r="C173" s="194"/>
      <c r="D173" s="194"/>
      <c r="E173" s="195"/>
      <c r="F173" s="195"/>
      <c r="G173" s="195"/>
      <c r="H173" s="195"/>
      <c r="I173" s="195"/>
      <c r="J173" s="195"/>
      <c r="K173" s="195"/>
      <c r="L173" s="195"/>
      <c r="M173" s="195"/>
      <c r="N173" s="195"/>
      <c r="O173" s="195"/>
      <c r="P173" s="195"/>
      <c r="Q173" s="195"/>
      <c r="R173" s="195"/>
      <c r="S173" s="195"/>
      <c r="T173" s="195"/>
      <c r="U173" s="195"/>
      <c r="V173" s="196"/>
      <c r="W173" s="33"/>
      <c r="X173" s="33"/>
      <c r="Y173" s="33"/>
      <c r="Z173" s="33"/>
    </row>
    <row r="174" spans="1:60" s="34" customFormat="1" x14ac:dyDescent="0.25">
      <c r="A174" s="193" t="s">
        <v>56</v>
      </c>
      <c r="B174" s="194"/>
      <c r="C174" s="194"/>
      <c r="D174" s="194"/>
      <c r="E174" s="195"/>
      <c r="F174" s="195"/>
      <c r="G174" s="195"/>
      <c r="H174" s="195"/>
      <c r="I174" s="195"/>
      <c r="J174" s="195"/>
      <c r="K174" s="195"/>
      <c r="L174" s="195"/>
      <c r="M174" s="195"/>
      <c r="N174" s="195"/>
      <c r="O174" s="195"/>
      <c r="P174" s="195"/>
      <c r="Q174" s="195"/>
      <c r="R174" s="195"/>
      <c r="S174" s="195"/>
      <c r="T174" s="195"/>
      <c r="U174" s="195"/>
      <c r="V174" s="196"/>
      <c r="W174" s="33"/>
      <c r="X174" s="33"/>
      <c r="Y174" s="33"/>
      <c r="Z174" s="33"/>
    </row>
    <row r="175" spans="1:60" s="34" customFormat="1" x14ac:dyDescent="0.25">
      <c r="A175" s="193" t="s">
        <v>57</v>
      </c>
      <c r="B175" s="194"/>
      <c r="C175" s="194"/>
      <c r="D175" s="194"/>
      <c r="E175" s="195"/>
      <c r="F175" s="195"/>
      <c r="G175" s="195"/>
      <c r="H175" s="195"/>
      <c r="I175" s="195"/>
      <c r="J175" s="195"/>
      <c r="K175" s="195"/>
      <c r="L175" s="195"/>
      <c r="M175" s="195"/>
      <c r="N175" s="195"/>
      <c r="O175" s="195"/>
      <c r="P175" s="195"/>
      <c r="Q175" s="195"/>
      <c r="R175" s="195"/>
      <c r="S175" s="195"/>
      <c r="T175" s="195"/>
      <c r="U175" s="195"/>
      <c r="V175" s="196"/>
      <c r="W175" s="33"/>
      <c r="X175" s="33"/>
      <c r="Y175" s="33"/>
      <c r="Z175" s="33"/>
    </row>
    <row r="176" spans="1:60" s="34" customFormat="1" x14ac:dyDescent="0.25">
      <c r="A176" s="38"/>
      <c r="B176" s="39"/>
      <c r="C176" s="39"/>
      <c r="D176" s="40"/>
      <c r="E176" s="40"/>
      <c r="F176" s="40"/>
      <c r="G176" s="40"/>
      <c r="H176" s="40"/>
      <c r="I176" s="40"/>
      <c r="J176" s="40"/>
      <c r="K176" s="40"/>
      <c r="L176" s="40"/>
      <c r="M176" s="40"/>
      <c r="N176" s="40"/>
      <c r="O176" s="40"/>
      <c r="P176" s="40"/>
      <c r="Q176" s="40"/>
      <c r="R176" s="40"/>
      <c r="S176" s="40"/>
      <c r="T176" s="27"/>
      <c r="U176" s="27"/>
      <c r="V176" s="28"/>
      <c r="W176" s="33"/>
      <c r="X176" s="33"/>
      <c r="Y176" s="33"/>
    </row>
    <row r="177" spans="1:25" s="34" customFormat="1" x14ac:dyDescent="0.25">
      <c r="A177" s="150" t="s">
        <v>58</v>
      </c>
      <c r="B177" s="151"/>
      <c r="C177" s="151"/>
      <c r="D177" s="151"/>
      <c r="E177" s="151"/>
      <c r="F177" s="151"/>
      <c r="G177" s="151"/>
      <c r="H177" s="151"/>
      <c r="I177" s="151"/>
      <c r="J177" s="151"/>
      <c r="K177" s="151"/>
      <c r="L177" s="151"/>
      <c r="M177" s="151"/>
      <c r="N177" s="151"/>
      <c r="O177" s="151"/>
      <c r="P177" s="151"/>
      <c r="Q177" s="151"/>
      <c r="R177" s="151"/>
      <c r="S177" s="151"/>
      <c r="T177" s="151"/>
      <c r="U177" s="151"/>
      <c r="V177" s="197"/>
      <c r="W177" s="33"/>
      <c r="X177" s="33"/>
      <c r="Y177" s="33"/>
    </row>
    <row r="178" spans="1:25" s="34" customFormat="1" x14ac:dyDescent="0.25">
      <c r="A178" s="198" t="s">
        <v>59</v>
      </c>
      <c r="B178" s="199"/>
      <c r="C178" s="199" t="s">
        <v>60</v>
      </c>
      <c r="D178" s="199"/>
      <c r="E178" s="199"/>
      <c r="F178" s="199"/>
      <c r="G178" s="199"/>
      <c r="H178" s="199"/>
      <c r="I178" s="199"/>
      <c r="J178" s="199"/>
      <c r="K178" s="199"/>
      <c r="L178" s="199"/>
      <c r="M178" s="199"/>
      <c r="N178" s="199"/>
      <c r="O178" s="199"/>
      <c r="P178" s="199"/>
      <c r="Q178" s="199"/>
      <c r="R178" s="199" t="s">
        <v>61</v>
      </c>
      <c r="S178" s="199"/>
      <c r="T178" s="200" t="s">
        <v>62</v>
      </c>
      <c r="U178" s="200"/>
      <c r="V178" s="201"/>
      <c r="W178" s="33"/>
      <c r="X178" s="33"/>
      <c r="Y178" s="33"/>
    </row>
    <row r="179" spans="1:25" s="34" customFormat="1" ht="36" customHeight="1" x14ac:dyDescent="0.25">
      <c r="A179" s="202">
        <v>3</v>
      </c>
      <c r="B179" s="203"/>
      <c r="C179" s="204" t="str">
        <f>+'OFERTA ECONOMICA'!B8</f>
        <v>DESMONTE APARATOS SANITARIOS, INCLUYE  DESCONEXION DE TUBERIA, CARGUE, RETIRO Y DISPOSICION FINAL DE MATERIAL SOBRANTE</v>
      </c>
      <c r="D179" s="205"/>
      <c r="E179" s="205"/>
      <c r="F179" s="205"/>
      <c r="G179" s="205"/>
      <c r="H179" s="205"/>
      <c r="I179" s="205"/>
      <c r="J179" s="205"/>
      <c r="K179" s="205"/>
      <c r="L179" s="205"/>
      <c r="M179" s="205"/>
      <c r="N179" s="205"/>
      <c r="O179" s="205"/>
      <c r="P179" s="205"/>
      <c r="Q179" s="205"/>
      <c r="R179" s="205" t="str">
        <f>+'OFERTA ECONOMICA'!D8</f>
        <v>UN</v>
      </c>
      <c r="S179" s="205"/>
      <c r="T179" s="206">
        <f>+'OFERTA ECONOMICA'!C8</f>
        <v>82</v>
      </c>
      <c r="U179" s="206"/>
      <c r="V179" s="207"/>
      <c r="W179" s="33"/>
      <c r="X179" s="33"/>
      <c r="Y179" s="33"/>
    </row>
    <row r="180" spans="1:25" s="34" customFormat="1" x14ac:dyDescent="0.25">
      <c r="A180" s="41"/>
      <c r="B180" s="40"/>
      <c r="C180" s="40"/>
      <c r="D180" s="40"/>
      <c r="E180" s="40"/>
      <c r="F180" s="40"/>
      <c r="G180" s="40"/>
      <c r="H180" s="40"/>
      <c r="I180" s="40"/>
      <c r="J180" s="40"/>
      <c r="K180" s="40"/>
      <c r="L180" s="40"/>
      <c r="M180" s="40"/>
      <c r="N180" s="40"/>
      <c r="O180" s="40"/>
      <c r="P180" s="40"/>
      <c r="Q180" s="40"/>
      <c r="R180" s="40"/>
      <c r="S180" s="40"/>
      <c r="T180" s="27"/>
      <c r="U180" s="27"/>
      <c r="V180" s="28"/>
      <c r="W180" s="33"/>
      <c r="X180" s="33"/>
      <c r="Y180" s="33"/>
    </row>
    <row r="181" spans="1:25" s="34" customFormat="1" x14ac:dyDescent="0.25">
      <c r="A181" s="145" t="s">
        <v>64</v>
      </c>
      <c r="B181" s="146"/>
      <c r="C181" s="146"/>
      <c r="D181" s="146"/>
      <c r="E181" s="146"/>
      <c r="F181" s="146"/>
      <c r="G181" s="146"/>
      <c r="H181" s="146"/>
      <c r="I181" s="146"/>
      <c r="J181" s="146"/>
      <c r="K181" s="146"/>
      <c r="L181" s="146"/>
      <c r="M181" s="146"/>
      <c r="N181" s="146"/>
      <c r="O181" s="146"/>
      <c r="P181" s="146"/>
      <c r="Q181" s="146"/>
      <c r="R181" s="146"/>
      <c r="S181" s="146"/>
      <c r="T181" s="146"/>
      <c r="U181" s="146"/>
      <c r="V181" s="147"/>
      <c r="W181" s="33"/>
      <c r="X181" s="33"/>
      <c r="Y181" s="33"/>
    </row>
    <row r="182" spans="1:25" s="34" customFormat="1" x14ac:dyDescent="0.25">
      <c r="A182" s="132" t="s">
        <v>60</v>
      </c>
      <c r="B182" s="133"/>
      <c r="C182" s="133"/>
      <c r="D182" s="133"/>
      <c r="E182" s="133"/>
      <c r="F182" s="133"/>
      <c r="G182" s="133"/>
      <c r="H182" s="133" t="s">
        <v>65</v>
      </c>
      <c r="I182" s="133"/>
      <c r="J182" s="133"/>
      <c r="K182" s="133" t="s">
        <v>66</v>
      </c>
      <c r="L182" s="133"/>
      <c r="M182" s="133"/>
      <c r="N182" s="133"/>
      <c r="O182" s="133" t="s">
        <v>67</v>
      </c>
      <c r="P182" s="133"/>
      <c r="Q182" s="133"/>
      <c r="R182" s="133" t="s">
        <v>68</v>
      </c>
      <c r="S182" s="133"/>
      <c r="T182" s="134" t="s">
        <v>69</v>
      </c>
      <c r="U182" s="134"/>
      <c r="V182" s="135"/>
      <c r="W182" s="33"/>
      <c r="X182" s="33"/>
      <c r="Y182" s="33"/>
    </row>
    <row r="183" spans="1:25" s="34" customFormat="1" x14ac:dyDescent="0.25">
      <c r="A183" s="132"/>
      <c r="B183" s="133"/>
      <c r="C183" s="133"/>
      <c r="D183" s="133"/>
      <c r="E183" s="133"/>
      <c r="F183" s="133"/>
      <c r="G183" s="133"/>
      <c r="H183" s="133"/>
      <c r="I183" s="133"/>
      <c r="J183" s="133"/>
      <c r="K183" s="133"/>
      <c r="L183" s="133"/>
      <c r="M183" s="133"/>
      <c r="N183" s="133"/>
      <c r="O183" s="153"/>
      <c r="P183" s="153"/>
      <c r="Q183" s="153"/>
      <c r="R183" s="133"/>
      <c r="S183" s="133"/>
      <c r="T183" s="134"/>
      <c r="U183" s="134"/>
      <c r="V183" s="135"/>
      <c r="W183" s="33"/>
      <c r="X183" s="33"/>
      <c r="Y183" s="33"/>
    </row>
    <row r="184" spans="1:25" s="34" customFormat="1" x14ac:dyDescent="0.25">
      <c r="A184" s="132" t="s">
        <v>70</v>
      </c>
      <c r="B184" s="133"/>
      <c r="C184" s="133"/>
      <c r="D184" s="133"/>
      <c r="E184" s="133"/>
      <c r="F184" s="133"/>
      <c r="G184" s="133"/>
      <c r="H184" s="133"/>
      <c r="I184" s="133"/>
      <c r="J184" s="133"/>
      <c r="K184" s="133"/>
      <c r="L184" s="133"/>
      <c r="M184" s="133"/>
      <c r="N184" s="133"/>
      <c r="O184" s="153"/>
      <c r="P184" s="153"/>
      <c r="Q184" s="153"/>
      <c r="R184" s="209">
        <v>0.03</v>
      </c>
      <c r="S184" s="210"/>
      <c r="T184" s="134">
        <f>+R184*T204</f>
        <v>233.29199999999994</v>
      </c>
      <c r="U184" s="134"/>
      <c r="V184" s="135"/>
      <c r="W184" s="33"/>
      <c r="X184" s="33"/>
      <c r="Y184" s="33"/>
    </row>
    <row r="185" spans="1:25" s="34" customFormat="1" x14ac:dyDescent="0.25">
      <c r="A185" s="132"/>
      <c r="B185" s="133"/>
      <c r="C185" s="133"/>
      <c r="D185" s="133"/>
      <c r="E185" s="133"/>
      <c r="F185" s="133"/>
      <c r="G185" s="133"/>
      <c r="H185" s="133"/>
      <c r="I185" s="133"/>
      <c r="J185" s="133"/>
      <c r="K185" s="133"/>
      <c r="L185" s="133"/>
      <c r="M185" s="133"/>
      <c r="N185" s="133"/>
      <c r="O185" s="133"/>
      <c r="P185" s="133"/>
      <c r="Q185" s="133"/>
      <c r="R185" s="133"/>
      <c r="S185" s="133"/>
      <c r="T185" s="134"/>
      <c r="U185" s="134"/>
      <c r="V185" s="135"/>
      <c r="W185" s="33"/>
      <c r="X185" s="33"/>
      <c r="Y185" s="33"/>
    </row>
    <row r="186" spans="1:25" s="34" customFormat="1" x14ac:dyDescent="0.25">
      <c r="A186" s="136" t="s">
        <v>71</v>
      </c>
      <c r="B186" s="137"/>
      <c r="C186" s="137"/>
      <c r="D186" s="137"/>
      <c r="E186" s="137"/>
      <c r="F186" s="137"/>
      <c r="G186" s="137"/>
      <c r="H186" s="137"/>
      <c r="I186" s="137"/>
      <c r="J186" s="137"/>
      <c r="K186" s="137"/>
      <c r="L186" s="137"/>
      <c r="M186" s="137"/>
      <c r="N186" s="137"/>
      <c r="O186" s="137"/>
      <c r="P186" s="137"/>
      <c r="Q186" s="137"/>
      <c r="R186" s="137"/>
      <c r="S186" s="137"/>
      <c r="T186" s="134">
        <f>+T184+T183</f>
        <v>233.29199999999994</v>
      </c>
      <c r="U186" s="134"/>
      <c r="V186" s="135"/>
      <c r="W186" s="33"/>
      <c r="X186" s="33"/>
      <c r="Y186" s="33"/>
    </row>
    <row r="187" spans="1:25" s="34" customFormat="1" x14ac:dyDescent="0.25">
      <c r="A187" s="19"/>
      <c r="B187" s="20"/>
      <c r="C187" s="20"/>
      <c r="D187" s="20"/>
      <c r="E187" s="20"/>
      <c r="F187" s="20"/>
      <c r="G187" s="20"/>
      <c r="H187" s="20"/>
      <c r="I187" s="20"/>
      <c r="J187" s="20"/>
      <c r="K187" s="20"/>
      <c r="L187" s="20"/>
      <c r="M187" s="20"/>
      <c r="N187" s="20"/>
      <c r="O187" s="20"/>
      <c r="P187" s="20"/>
      <c r="Q187" s="20"/>
      <c r="R187" s="20"/>
      <c r="S187" s="21"/>
      <c r="T187" s="22"/>
      <c r="U187" s="22"/>
      <c r="V187" s="23"/>
      <c r="W187" s="33"/>
      <c r="X187" s="33"/>
      <c r="Y187" s="33"/>
    </row>
    <row r="188" spans="1:25" s="34" customFormat="1" x14ac:dyDescent="0.25">
      <c r="A188" s="145" t="s">
        <v>72</v>
      </c>
      <c r="B188" s="146"/>
      <c r="C188" s="146"/>
      <c r="D188" s="146"/>
      <c r="E188" s="146"/>
      <c r="F188" s="146"/>
      <c r="G188" s="146"/>
      <c r="H188" s="146"/>
      <c r="I188" s="146"/>
      <c r="J188" s="146"/>
      <c r="K188" s="146"/>
      <c r="L188" s="146"/>
      <c r="M188" s="146"/>
      <c r="N188" s="146"/>
      <c r="O188" s="146"/>
      <c r="P188" s="146"/>
      <c r="Q188" s="146"/>
      <c r="R188" s="146"/>
      <c r="S188" s="146"/>
      <c r="T188" s="146"/>
      <c r="U188" s="146"/>
      <c r="V188" s="147"/>
      <c r="W188" s="33"/>
      <c r="X188" s="33"/>
      <c r="Y188" s="33"/>
    </row>
    <row r="189" spans="1:25" s="34" customFormat="1" x14ac:dyDescent="0.25">
      <c r="A189" s="132" t="s">
        <v>60</v>
      </c>
      <c r="B189" s="133"/>
      <c r="C189" s="133"/>
      <c r="D189" s="133"/>
      <c r="E189" s="133"/>
      <c r="F189" s="133"/>
      <c r="G189" s="133"/>
      <c r="H189" s="133"/>
      <c r="I189" s="133"/>
      <c r="J189" s="133"/>
      <c r="K189" s="133"/>
      <c r="L189" s="133"/>
      <c r="M189" s="133" t="s">
        <v>61</v>
      </c>
      <c r="N189" s="133"/>
      <c r="O189" s="133" t="s">
        <v>62</v>
      </c>
      <c r="P189" s="133"/>
      <c r="Q189" s="133" t="s">
        <v>73</v>
      </c>
      <c r="R189" s="133"/>
      <c r="S189" s="133"/>
      <c r="T189" s="134" t="s">
        <v>74</v>
      </c>
      <c r="U189" s="134"/>
      <c r="V189" s="135"/>
      <c r="W189" s="33"/>
      <c r="X189" s="33"/>
      <c r="Y189" s="33"/>
    </row>
    <row r="190" spans="1:25" s="34" customFormat="1" x14ac:dyDescent="0.25">
      <c r="A190" s="132"/>
      <c r="B190" s="133"/>
      <c r="C190" s="133"/>
      <c r="D190" s="133"/>
      <c r="E190" s="133"/>
      <c r="F190" s="133"/>
      <c r="G190" s="133"/>
      <c r="H190" s="133"/>
      <c r="I190" s="133"/>
      <c r="J190" s="133"/>
      <c r="K190" s="133"/>
      <c r="L190" s="133"/>
      <c r="M190" s="133"/>
      <c r="N190" s="133"/>
      <c r="O190" s="133"/>
      <c r="P190" s="133"/>
      <c r="Q190" s="134"/>
      <c r="R190" s="134"/>
      <c r="S190" s="134"/>
      <c r="T190" s="134">
        <f>+Q190*O190</f>
        <v>0</v>
      </c>
      <c r="U190" s="134"/>
      <c r="V190" s="135"/>
      <c r="W190" s="33"/>
      <c r="X190" s="33"/>
      <c r="Y190" s="33"/>
    </row>
    <row r="191" spans="1:25" s="34" customFormat="1" x14ac:dyDescent="0.25">
      <c r="A191" s="132"/>
      <c r="B191" s="133"/>
      <c r="C191" s="133"/>
      <c r="D191" s="133"/>
      <c r="E191" s="133"/>
      <c r="F191" s="133"/>
      <c r="G191" s="133"/>
      <c r="H191" s="133"/>
      <c r="I191" s="133"/>
      <c r="J191" s="133"/>
      <c r="K191" s="133"/>
      <c r="L191" s="133"/>
      <c r="M191" s="133"/>
      <c r="N191" s="133"/>
      <c r="O191" s="133"/>
      <c r="P191" s="133"/>
      <c r="Q191" s="134"/>
      <c r="R191" s="134"/>
      <c r="S191" s="134"/>
      <c r="T191" s="134">
        <f>+Q191*O191</f>
        <v>0</v>
      </c>
      <c r="U191" s="134"/>
      <c r="V191" s="135"/>
      <c r="W191" s="33"/>
      <c r="X191" s="33"/>
      <c r="Y191" s="33"/>
    </row>
    <row r="192" spans="1:25" s="34" customFormat="1" x14ac:dyDescent="0.25">
      <c r="A192" s="132"/>
      <c r="B192" s="133"/>
      <c r="C192" s="133"/>
      <c r="D192" s="133"/>
      <c r="E192" s="133"/>
      <c r="F192" s="133"/>
      <c r="G192" s="133"/>
      <c r="H192" s="133"/>
      <c r="I192" s="133"/>
      <c r="J192" s="133"/>
      <c r="K192" s="133"/>
      <c r="L192" s="133"/>
      <c r="M192" s="133"/>
      <c r="N192" s="133"/>
      <c r="O192" s="133"/>
      <c r="P192" s="133"/>
      <c r="Q192" s="133"/>
      <c r="R192" s="133"/>
      <c r="S192" s="133"/>
      <c r="T192" s="134"/>
      <c r="U192" s="134"/>
      <c r="V192" s="135"/>
      <c r="W192" s="33"/>
      <c r="X192" s="33"/>
      <c r="Y192" s="33"/>
    </row>
    <row r="193" spans="1:25" s="34" customFormat="1" x14ac:dyDescent="0.25">
      <c r="A193" s="136" t="s">
        <v>71</v>
      </c>
      <c r="B193" s="137"/>
      <c r="C193" s="137"/>
      <c r="D193" s="137"/>
      <c r="E193" s="137"/>
      <c r="F193" s="137"/>
      <c r="G193" s="137"/>
      <c r="H193" s="137"/>
      <c r="I193" s="137"/>
      <c r="J193" s="137"/>
      <c r="K193" s="137"/>
      <c r="L193" s="137"/>
      <c r="M193" s="137"/>
      <c r="N193" s="137"/>
      <c r="O193" s="137"/>
      <c r="P193" s="137"/>
      <c r="Q193" s="137"/>
      <c r="R193" s="137"/>
      <c r="S193" s="137"/>
      <c r="T193" s="134">
        <f>+T191+T190</f>
        <v>0</v>
      </c>
      <c r="U193" s="134"/>
      <c r="V193" s="135"/>
      <c r="W193" s="33"/>
      <c r="X193" s="33"/>
      <c r="Y193" s="33"/>
    </row>
    <row r="194" spans="1:25" s="34" customFormat="1" x14ac:dyDescent="0.25">
      <c r="A194" s="19"/>
      <c r="B194" s="20"/>
      <c r="C194" s="20"/>
      <c r="D194" s="20"/>
      <c r="E194" s="20"/>
      <c r="F194" s="20"/>
      <c r="G194" s="20"/>
      <c r="H194" s="20"/>
      <c r="I194" s="20"/>
      <c r="J194" s="20"/>
      <c r="K194" s="20"/>
      <c r="L194" s="20"/>
      <c r="M194" s="20"/>
      <c r="N194" s="20"/>
      <c r="O194" s="20"/>
      <c r="P194" s="20"/>
      <c r="Q194" s="20"/>
      <c r="R194" s="20"/>
      <c r="S194" s="21"/>
      <c r="T194" s="22"/>
      <c r="U194" s="22"/>
      <c r="V194" s="23"/>
      <c r="W194" s="33"/>
      <c r="X194" s="33"/>
      <c r="Y194" s="33"/>
    </row>
    <row r="195" spans="1:25" s="34" customFormat="1" x14ac:dyDescent="0.25">
      <c r="A195" s="145" t="s">
        <v>75</v>
      </c>
      <c r="B195" s="146"/>
      <c r="C195" s="146"/>
      <c r="D195" s="146"/>
      <c r="E195" s="146"/>
      <c r="F195" s="146"/>
      <c r="G195" s="146"/>
      <c r="H195" s="146"/>
      <c r="I195" s="146"/>
      <c r="J195" s="146"/>
      <c r="K195" s="146"/>
      <c r="L195" s="146"/>
      <c r="M195" s="146"/>
      <c r="N195" s="146"/>
      <c r="O195" s="146"/>
      <c r="P195" s="146"/>
      <c r="Q195" s="146"/>
      <c r="R195" s="146"/>
      <c r="S195" s="146"/>
      <c r="T195" s="146"/>
      <c r="U195" s="146"/>
      <c r="V195" s="147"/>
      <c r="W195" s="33"/>
      <c r="X195" s="33"/>
      <c r="Y195" s="33"/>
    </row>
    <row r="196" spans="1:25" s="34" customFormat="1" x14ac:dyDescent="0.25">
      <c r="A196" s="132" t="s">
        <v>76</v>
      </c>
      <c r="B196" s="133"/>
      <c r="C196" s="133"/>
      <c r="D196" s="133"/>
      <c r="E196" s="133"/>
      <c r="F196" s="133"/>
      <c r="G196" s="133"/>
      <c r="H196" s="133"/>
      <c r="I196" s="133"/>
      <c r="J196" s="133"/>
      <c r="K196" s="133" t="s">
        <v>77</v>
      </c>
      <c r="L196" s="133"/>
      <c r="M196" s="133" t="s">
        <v>78</v>
      </c>
      <c r="N196" s="133"/>
      <c r="O196" s="133" t="s">
        <v>79</v>
      </c>
      <c r="P196" s="133"/>
      <c r="Q196" s="133"/>
      <c r="R196" s="133" t="s">
        <v>80</v>
      </c>
      <c r="S196" s="133"/>
      <c r="T196" s="134" t="s">
        <v>69</v>
      </c>
      <c r="U196" s="134"/>
      <c r="V196" s="135"/>
      <c r="W196" s="33"/>
      <c r="X196" s="33"/>
      <c r="Y196" s="33"/>
    </row>
    <row r="197" spans="1:25" s="34" customFormat="1" x14ac:dyDescent="0.25">
      <c r="A197" s="132"/>
      <c r="B197" s="133"/>
      <c r="C197" s="133"/>
      <c r="D197" s="133"/>
      <c r="E197" s="133"/>
      <c r="F197" s="133"/>
      <c r="G197" s="133"/>
      <c r="H197" s="133"/>
      <c r="I197" s="133"/>
      <c r="J197" s="133"/>
      <c r="K197" s="133">
        <v>0.1</v>
      </c>
      <c r="L197" s="133"/>
      <c r="M197" s="133">
        <v>20</v>
      </c>
      <c r="N197" s="133"/>
      <c r="O197" s="133"/>
      <c r="P197" s="133"/>
      <c r="Q197" s="133"/>
      <c r="R197" s="133">
        <v>1200</v>
      </c>
      <c r="S197" s="133"/>
      <c r="T197" s="134">
        <f>+R197*M197*K197</f>
        <v>2400</v>
      </c>
      <c r="U197" s="134"/>
      <c r="V197" s="135"/>
      <c r="W197" s="33"/>
      <c r="X197" s="33"/>
      <c r="Y197" s="33"/>
    </row>
    <row r="198" spans="1:25" s="34" customFormat="1" x14ac:dyDescent="0.25">
      <c r="A198" s="132"/>
      <c r="B198" s="133"/>
      <c r="C198" s="133"/>
      <c r="D198" s="133"/>
      <c r="E198" s="133"/>
      <c r="F198" s="133"/>
      <c r="G198" s="133"/>
      <c r="H198" s="133"/>
      <c r="I198" s="133"/>
      <c r="J198" s="133"/>
      <c r="K198" s="133"/>
      <c r="L198" s="133"/>
      <c r="M198" s="133"/>
      <c r="N198" s="133"/>
      <c r="O198" s="133"/>
      <c r="P198" s="133"/>
      <c r="Q198" s="133"/>
      <c r="R198" s="133"/>
      <c r="S198" s="133"/>
      <c r="T198" s="134"/>
      <c r="U198" s="134"/>
      <c r="V198" s="135"/>
      <c r="W198" s="33"/>
      <c r="X198" s="33"/>
      <c r="Y198" s="33"/>
    </row>
    <row r="199" spans="1:25" s="34" customFormat="1" x14ac:dyDescent="0.25">
      <c r="A199" s="132"/>
      <c r="B199" s="133"/>
      <c r="C199" s="133"/>
      <c r="D199" s="133"/>
      <c r="E199" s="133"/>
      <c r="F199" s="133"/>
      <c r="G199" s="133"/>
      <c r="H199" s="133"/>
      <c r="I199" s="133"/>
      <c r="J199" s="133"/>
      <c r="K199" s="133"/>
      <c r="L199" s="133"/>
      <c r="M199" s="133"/>
      <c r="N199" s="133"/>
      <c r="O199" s="133"/>
      <c r="P199" s="133"/>
      <c r="Q199" s="133"/>
      <c r="R199" s="133"/>
      <c r="S199" s="133"/>
      <c r="T199" s="134"/>
      <c r="U199" s="134"/>
      <c r="V199" s="135"/>
      <c r="W199" s="33"/>
      <c r="X199" s="33"/>
      <c r="Y199" s="33"/>
    </row>
    <row r="200" spans="1:25" s="34" customFormat="1" x14ac:dyDescent="0.25">
      <c r="A200" s="136" t="s">
        <v>71</v>
      </c>
      <c r="B200" s="137"/>
      <c r="C200" s="137"/>
      <c r="D200" s="137"/>
      <c r="E200" s="137"/>
      <c r="F200" s="137"/>
      <c r="G200" s="137"/>
      <c r="H200" s="137"/>
      <c r="I200" s="137"/>
      <c r="J200" s="137"/>
      <c r="K200" s="137"/>
      <c r="L200" s="137"/>
      <c r="M200" s="137"/>
      <c r="N200" s="137"/>
      <c r="O200" s="137"/>
      <c r="P200" s="137"/>
      <c r="Q200" s="137"/>
      <c r="R200" s="137"/>
      <c r="S200" s="137"/>
      <c r="T200" s="134">
        <f>+T197</f>
        <v>2400</v>
      </c>
      <c r="U200" s="134"/>
      <c r="V200" s="135"/>
      <c r="W200" s="33"/>
      <c r="X200" s="33"/>
      <c r="Y200" s="33"/>
    </row>
    <row r="201" spans="1:25" s="34" customFormat="1" x14ac:dyDescent="0.25">
      <c r="A201" s="19"/>
      <c r="B201" s="20"/>
      <c r="C201" s="20"/>
      <c r="D201" s="20"/>
      <c r="E201" s="20"/>
      <c r="F201" s="20"/>
      <c r="G201" s="20"/>
      <c r="H201" s="20"/>
      <c r="I201" s="20"/>
      <c r="J201" s="20"/>
      <c r="K201" s="20"/>
      <c r="L201" s="20"/>
      <c r="M201" s="20"/>
      <c r="N201" s="20"/>
      <c r="O201" s="20"/>
      <c r="P201" s="20"/>
      <c r="Q201" s="20"/>
      <c r="R201" s="20"/>
      <c r="S201" s="21"/>
      <c r="T201" s="22"/>
      <c r="U201" s="22"/>
      <c r="V201" s="23"/>
      <c r="W201" s="42"/>
      <c r="X201" s="42"/>
      <c r="Y201" s="42"/>
    </row>
    <row r="202" spans="1:25" s="34" customFormat="1" x14ac:dyDescent="0.25">
      <c r="A202" s="145" t="s">
        <v>81</v>
      </c>
      <c r="B202" s="146"/>
      <c r="C202" s="146"/>
      <c r="D202" s="146"/>
      <c r="E202" s="146"/>
      <c r="F202" s="146"/>
      <c r="G202" s="146"/>
      <c r="H202" s="146"/>
      <c r="I202" s="146"/>
      <c r="J202" s="146"/>
      <c r="K202" s="146"/>
      <c r="L202" s="146"/>
      <c r="M202" s="146"/>
      <c r="N202" s="146"/>
      <c r="O202" s="146"/>
      <c r="P202" s="146"/>
      <c r="Q202" s="146"/>
      <c r="R202" s="146"/>
      <c r="S202" s="146"/>
      <c r="T202" s="146"/>
      <c r="U202" s="146"/>
      <c r="V202" s="147"/>
      <c r="W202" s="33"/>
      <c r="X202" s="33"/>
      <c r="Y202" s="33"/>
    </row>
    <row r="203" spans="1:25" s="34" customFormat="1" x14ac:dyDescent="0.25">
      <c r="A203" s="132" t="s">
        <v>82</v>
      </c>
      <c r="B203" s="133"/>
      <c r="C203" s="133"/>
      <c r="D203" s="133"/>
      <c r="E203" s="133"/>
      <c r="F203" s="133"/>
      <c r="G203" s="133"/>
      <c r="H203" s="133"/>
      <c r="I203" s="133"/>
      <c r="J203" s="133" t="s">
        <v>83</v>
      </c>
      <c r="K203" s="133"/>
      <c r="L203" s="133" t="s">
        <v>84</v>
      </c>
      <c r="M203" s="133"/>
      <c r="N203" s="133" t="s">
        <v>85</v>
      </c>
      <c r="O203" s="133"/>
      <c r="P203" s="133"/>
      <c r="Q203" s="133" t="s">
        <v>68</v>
      </c>
      <c r="R203" s="133"/>
      <c r="S203" s="133"/>
      <c r="T203" s="134" t="s">
        <v>69</v>
      </c>
      <c r="U203" s="134"/>
      <c r="V203" s="135"/>
      <c r="W203" s="33"/>
      <c r="X203" s="33"/>
      <c r="Y203" s="33"/>
    </row>
    <row r="204" spans="1:25" s="34" customFormat="1" x14ac:dyDescent="0.25">
      <c r="A204" s="132" t="s">
        <v>86</v>
      </c>
      <c r="B204" s="133"/>
      <c r="C204" s="133"/>
      <c r="D204" s="133"/>
      <c r="E204" s="133"/>
      <c r="F204" s="133"/>
      <c r="G204" s="133"/>
      <c r="H204" s="133"/>
      <c r="I204" s="133"/>
      <c r="J204" s="148">
        <f>+J149</f>
        <v>171314.64448972844</v>
      </c>
      <c r="K204" s="133"/>
      <c r="L204" s="149">
        <v>1.8157000000000001</v>
      </c>
      <c r="M204" s="149"/>
      <c r="N204" s="134">
        <f>+(L204*J204)/8</f>
        <v>38881.999999999993</v>
      </c>
      <c r="O204" s="134"/>
      <c r="P204" s="134"/>
      <c r="Q204" s="133">
        <v>0.2</v>
      </c>
      <c r="R204" s="133"/>
      <c r="S204" s="133"/>
      <c r="T204" s="134">
        <f>+Q204*N204</f>
        <v>7776.3999999999987</v>
      </c>
      <c r="U204" s="134"/>
      <c r="V204" s="135"/>
      <c r="W204" s="33"/>
      <c r="X204" s="33"/>
      <c r="Y204" s="33"/>
    </row>
    <row r="205" spans="1:25" s="34" customFormat="1" x14ac:dyDescent="0.25">
      <c r="A205" s="132"/>
      <c r="B205" s="133"/>
      <c r="C205" s="133"/>
      <c r="D205" s="133"/>
      <c r="E205" s="133"/>
      <c r="F205" s="133"/>
      <c r="G205" s="133"/>
      <c r="H205" s="133"/>
      <c r="I205" s="133"/>
      <c r="J205" s="133"/>
      <c r="K205" s="133"/>
      <c r="L205" s="133"/>
      <c r="M205" s="133"/>
      <c r="N205" s="133"/>
      <c r="O205" s="133"/>
      <c r="P205" s="133"/>
      <c r="Q205" s="133"/>
      <c r="R205" s="133"/>
      <c r="S205" s="133"/>
      <c r="T205" s="134"/>
      <c r="U205" s="134"/>
      <c r="V205" s="135"/>
      <c r="W205" s="33"/>
      <c r="X205" s="33"/>
      <c r="Y205" s="33"/>
    </row>
    <row r="206" spans="1:25" s="34" customFormat="1" x14ac:dyDescent="0.25">
      <c r="A206" s="132"/>
      <c r="B206" s="133"/>
      <c r="C206" s="133"/>
      <c r="D206" s="133"/>
      <c r="E206" s="133"/>
      <c r="F206" s="133"/>
      <c r="G206" s="133"/>
      <c r="H206" s="133"/>
      <c r="I206" s="133"/>
      <c r="J206" s="133"/>
      <c r="K206" s="133"/>
      <c r="L206" s="133"/>
      <c r="M206" s="133"/>
      <c r="N206" s="133"/>
      <c r="O206" s="133"/>
      <c r="P206" s="133"/>
      <c r="Q206" s="133"/>
      <c r="R206" s="133"/>
      <c r="S206" s="133"/>
      <c r="T206" s="134"/>
      <c r="U206" s="134"/>
      <c r="V206" s="135"/>
      <c r="W206" s="33"/>
      <c r="X206" s="33"/>
      <c r="Y206" s="33"/>
    </row>
    <row r="207" spans="1:25" s="34" customFormat="1" x14ac:dyDescent="0.25">
      <c r="A207" s="136" t="s">
        <v>71</v>
      </c>
      <c r="B207" s="137"/>
      <c r="C207" s="137"/>
      <c r="D207" s="137"/>
      <c r="E207" s="137"/>
      <c r="F207" s="137"/>
      <c r="G207" s="137"/>
      <c r="H207" s="137"/>
      <c r="I207" s="137"/>
      <c r="J207" s="137"/>
      <c r="K207" s="137"/>
      <c r="L207" s="137"/>
      <c r="M207" s="137"/>
      <c r="N207" s="137"/>
      <c r="O207" s="137"/>
      <c r="P207" s="137"/>
      <c r="Q207" s="137"/>
      <c r="R207" s="137"/>
      <c r="S207" s="137"/>
      <c r="T207" s="134">
        <f>+T204</f>
        <v>7776.3999999999987</v>
      </c>
      <c r="U207" s="134"/>
      <c r="V207" s="135"/>
      <c r="W207" s="33"/>
      <c r="X207" s="33"/>
      <c r="Y207" s="33"/>
    </row>
    <row r="208" spans="1:25" s="43" customFormat="1" x14ac:dyDescent="0.25">
      <c r="A208" s="136" t="s">
        <v>15</v>
      </c>
      <c r="B208" s="137"/>
      <c r="C208" s="137"/>
      <c r="D208" s="137"/>
      <c r="E208" s="137"/>
      <c r="F208" s="137"/>
      <c r="G208" s="137"/>
      <c r="H208" s="137"/>
      <c r="I208" s="137"/>
      <c r="J208" s="137"/>
      <c r="K208" s="137"/>
      <c r="L208" s="137"/>
      <c r="M208" s="137"/>
      <c r="N208" s="137"/>
      <c r="O208" s="137"/>
      <c r="P208" s="137"/>
      <c r="Q208" s="137"/>
      <c r="R208" s="137"/>
      <c r="S208" s="137"/>
      <c r="T208" s="134">
        <f>ROUND(T207+T200+T193+T186,0)</f>
        <v>10410</v>
      </c>
      <c r="U208" s="134"/>
      <c r="V208" s="135"/>
      <c r="W208" s="33"/>
      <c r="X208" s="33"/>
      <c r="Y208" s="33"/>
    </row>
    <row r="209" spans="1:25" s="43" customFormat="1" x14ac:dyDescent="0.25">
      <c r="A209" s="44" t="s">
        <v>87</v>
      </c>
      <c r="B209" s="45">
        <f>+'[1]CARGA PRESTACIONAL'!$E$40</f>
        <v>0.29949999999999999</v>
      </c>
      <c r="C209" s="46"/>
      <c r="D209" s="47"/>
      <c r="E209" s="48"/>
      <c r="F209" s="46"/>
      <c r="G209" s="46"/>
      <c r="H209" s="46"/>
      <c r="I209" s="46"/>
      <c r="J209" s="46"/>
      <c r="K209" s="46"/>
      <c r="L209" s="46"/>
      <c r="M209" s="47"/>
      <c r="N209" s="18"/>
      <c r="O209" s="18"/>
      <c r="P209" s="18"/>
      <c r="Q209" s="18"/>
      <c r="R209" s="18"/>
      <c r="S209" s="18" t="s">
        <v>19</v>
      </c>
      <c r="T209" s="134">
        <f>+T208*B209</f>
        <v>3117.7950000000001</v>
      </c>
      <c r="U209" s="134"/>
      <c r="V209" s="135"/>
      <c r="W209" s="33"/>
      <c r="X209" s="33"/>
      <c r="Y209" s="33"/>
    </row>
    <row r="210" spans="1:25" s="43" customFormat="1" x14ac:dyDescent="0.25">
      <c r="A210" s="138" t="s">
        <v>88</v>
      </c>
      <c r="B210" s="139"/>
      <c r="C210" s="139"/>
      <c r="D210" s="139"/>
      <c r="E210" s="139"/>
      <c r="F210" s="139"/>
      <c r="G210" s="139"/>
      <c r="H210" s="139"/>
      <c r="I210" s="139"/>
      <c r="J210" s="139"/>
      <c r="K210" s="139"/>
      <c r="L210" s="139"/>
      <c r="M210" s="139"/>
      <c r="N210" s="139"/>
      <c r="O210" s="139"/>
      <c r="P210" s="139"/>
      <c r="Q210" s="139"/>
      <c r="R210" s="139"/>
      <c r="S210" s="139"/>
      <c r="T210" s="140">
        <f>+T209+T208</f>
        <v>13527.795</v>
      </c>
      <c r="U210" s="140"/>
      <c r="V210" s="141"/>
      <c r="W210" s="33"/>
      <c r="X210" s="33"/>
      <c r="Y210" s="33"/>
    </row>
    <row r="211" spans="1:25" s="43" customFormat="1" x14ac:dyDescent="0.25">
      <c r="A211" s="138" t="s">
        <v>89</v>
      </c>
      <c r="B211" s="139"/>
      <c r="C211" s="139"/>
      <c r="D211" s="139"/>
      <c r="E211" s="139"/>
      <c r="F211" s="139"/>
      <c r="G211" s="139"/>
      <c r="H211" s="139"/>
      <c r="I211" s="139"/>
      <c r="J211" s="139"/>
      <c r="K211" s="139"/>
      <c r="L211" s="139"/>
      <c r="M211" s="139"/>
      <c r="N211" s="139"/>
      <c r="O211" s="139"/>
      <c r="P211" s="139"/>
      <c r="Q211" s="139"/>
      <c r="R211" s="139"/>
      <c r="S211" s="139"/>
      <c r="T211" s="140">
        <f>ROUND(T210*T179,0)</f>
        <v>1109279</v>
      </c>
      <c r="U211" s="140"/>
      <c r="V211" s="141"/>
      <c r="W211" s="33"/>
      <c r="X211" s="33"/>
      <c r="Y211" s="33"/>
    </row>
    <row r="212" spans="1:25" s="43" customFormat="1" x14ac:dyDescent="0.25">
      <c r="A212" s="49"/>
      <c r="B212" s="29"/>
      <c r="C212" s="29"/>
      <c r="D212" s="29"/>
      <c r="E212" s="29"/>
      <c r="F212" s="29"/>
      <c r="G212" s="29"/>
      <c r="H212" s="29"/>
      <c r="I212" s="29"/>
      <c r="J212" s="29"/>
      <c r="K212" s="29"/>
      <c r="L212" s="29"/>
      <c r="M212" s="29"/>
      <c r="N212" s="29"/>
      <c r="O212" s="29"/>
      <c r="P212" s="29"/>
      <c r="Q212" s="29"/>
      <c r="R212" s="29"/>
      <c r="S212" s="29"/>
      <c r="T212" s="50"/>
      <c r="U212" s="50"/>
      <c r="V212" s="51"/>
      <c r="W212" s="33"/>
      <c r="X212" s="33"/>
      <c r="Y212" s="52"/>
    </row>
    <row r="213" spans="1:25" s="34" customFormat="1" ht="43.5" customHeight="1" x14ac:dyDescent="0.25">
      <c r="A213" s="142" t="s">
        <v>121</v>
      </c>
      <c r="B213" s="143"/>
      <c r="C213" s="143"/>
      <c r="D213" s="143"/>
      <c r="E213" s="143"/>
      <c r="F213" s="143"/>
      <c r="G213" s="143"/>
      <c r="H213" s="143"/>
      <c r="I213" s="143"/>
      <c r="J213" s="143"/>
      <c r="K213" s="143"/>
      <c r="L213" s="143"/>
      <c r="M213" s="143"/>
      <c r="N213" s="143"/>
      <c r="O213" s="143"/>
      <c r="P213" s="143"/>
      <c r="Q213" s="143"/>
      <c r="R213" s="143"/>
      <c r="S213" s="143"/>
      <c r="T213" s="143"/>
      <c r="U213" s="143"/>
      <c r="V213" s="144"/>
      <c r="W213" s="33"/>
      <c r="X213" s="33"/>
      <c r="Y213" s="53"/>
    </row>
    <row r="214" spans="1:25" s="34" customFormat="1" x14ac:dyDescent="0.25">
      <c r="A214" s="24"/>
      <c r="B214" s="25"/>
      <c r="C214" s="25"/>
      <c r="D214" s="25"/>
      <c r="E214" s="25"/>
      <c r="F214" s="25"/>
      <c r="G214" s="25"/>
      <c r="H214" s="25"/>
      <c r="I214" s="25"/>
      <c r="J214" s="25"/>
      <c r="K214" s="25"/>
      <c r="L214" s="25"/>
      <c r="M214" s="25"/>
      <c r="N214" s="25"/>
      <c r="O214" s="25"/>
      <c r="P214" s="25"/>
      <c r="Q214" s="25"/>
      <c r="R214" s="25"/>
      <c r="S214" s="26"/>
      <c r="T214" s="27"/>
      <c r="U214" s="27"/>
      <c r="V214" s="28"/>
      <c r="W214" s="33"/>
      <c r="X214" s="33"/>
      <c r="Y214" s="33"/>
    </row>
    <row r="215" spans="1:25" s="34" customFormat="1" ht="46.5" customHeight="1" x14ac:dyDescent="0.3">
      <c r="A215" s="24"/>
      <c r="B215" s="25"/>
      <c r="C215" s="25"/>
      <c r="D215" s="29"/>
      <c r="E215" s="30" t="s">
        <v>90</v>
      </c>
      <c r="F215" s="54"/>
      <c r="G215" s="54"/>
      <c r="H215" s="54"/>
      <c r="I215" s="54"/>
      <c r="J215" s="54"/>
      <c r="K215" s="54"/>
      <c r="L215" s="54"/>
      <c r="M215" s="55"/>
      <c r="N215" s="25"/>
      <c r="O215" s="25"/>
      <c r="P215" s="25"/>
      <c r="Q215" s="25"/>
      <c r="R215" s="25"/>
      <c r="S215" s="26"/>
      <c r="T215" s="27"/>
      <c r="U215" s="27"/>
      <c r="V215" s="28"/>
      <c r="W215" s="33"/>
      <c r="X215" s="33"/>
      <c r="Y215" s="56"/>
    </row>
    <row r="216" spans="1:25" s="34" customFormat="1" x14ac:dyDescent="0.25">
      <c r="A216" s="24"/>
      <c r="B216" s="25"/>
      <c r="C216" s="25"/>
      <c r="D216" s="25"/>
      <c r="E216" s="131" t="s">
        <v>105</v>
      </c>
      <c r="F216" s="131"/>
      <c r="G216" s="131"/>
      <c r="H216" s="131"/>
      <c r="I216" s="131"/>
      <c r="J216" s="131"/>
      <c r="K216" s="131"/>
      <c r="L216" s="131"/>
      <c r="M216" s="131"/>
      <c r="N216" s="57"/>
      <c r="O216" s="57"/>
      <c r="P216" s="25"/>
      <c r="Q216" s="25"/>
      <c r="R216" s="25"/>
      <c r="S216" s="26"/>
      <c r="T216" s="27"/>
      <c r="U216" s="27"/>
      <c r="V216" s="28"/>
      <c r="W216" s="33"/>
      <c r="X216" s="33"/>
      <c r="Y216" s="33"/>
    </row>
    <row r="217" spans="1:25" s="34" customFormat="1" x14ac:dyDescent="0.25">
      <c r="A217" s="24"/>
      <c r="B217" s="25"/>
      <c r="C217" s="25"/>
      <c r="D217" s="25"/>
      <c r="E217" s="131"/>
      <c r="F217" s="131"/>
      <c r="G217" s="131"/>
      <c r="H217" s="131"/>
      <c r="I217" s="131"/>
      <c r="J217" s="131"/>
      <c r="K217" s="131"/>
      <c r="L217" s="131"/>
      <c r="M217" s="131"/>
      <c r="N217" s="57"/>
      <c r="O217" s="57"/>
      <c r="P217" s="25"/>
      <c r="Q217" s="25"/>
      <c r="R217" s="25"/>
      <c r="S217" s="26"/>
      <c r="T217" s="27"/>
      <c r="U217" s="27"/>
      <c r="V217" s="28"/>
      <c r="W217" s="33"/>
      <c r="X217" s="33"/>
      <c r="Y217" s="33"/>
    </row>
    <row r="218" spans="1:25" s="34" customFormat="1" ht="14.25" thickBot="1" x14ac:dyDescent="0.3">
      <c r="A218" s="58"/>
      <c r="B218" s="59"/>
      <c r="C218" s="59"/>
      <c r="D218" s="59"/>
      <c r="E218" s="59"/>
      <c r="F218" s="60"/>
      <c r="G218" s="60"/>
      <c r="H218" s="60"/>
      <c r="I218" s="60"/>
      <c r="J218" s="60"/>
      <c r="K218" s="60"/>
      <c r="L218" s="59"/>
      <c r="M218" s="59"/>
      <c r="N218" s="59"/>
      <c r="O218" s="59"/>
      <c r="P218" s="59"/>
      <c r="Q218" s="59"/>
      <c r="R218" s="59"/>
      <c r="S218" s="59"/>
      <c r="T218" s="61"/>
      <c r="U218" s="61"/>
      <c r="V218" s="62"/>
      <c r="W218" s="33"/>
      <c r="X218" s="33"/>
      <c r="Y218" s="33"/>
    </row>
    <row r="219" spans="1:25" ht="14.25" thickBot="1" x14ac:dyDescent="0.3"/>
    <row r="220" spans="1:25" s="32" customFormat="1" ht="30" customHeight="1" x14ac:dyDescent="0.25">
      <c r="A220" s="154"/>
      <c r="B220" s="155"/>
      <c r="C220" s="155"/>
      <c r="D220" s="156"/>
      <c r="E220" s="163" t="s">
        <v>92</v>
      </c>
      <c r="F220" s="164"/>
      <c r="G220" s="164"/>
      <c r="H220" s="164"/>
      <c r="I220" s="164"/>
      <c r="J220" s="164"/>
      <c r="K220" s="164"/>
      <c r="L220" s="164"/>
      <c r="M220" s="164"/>
      <c r="N220" s="164"/>
      <c r="O220" s="164"/>
      <c r="P220" s="164"/>
      <c r="Q220" s="164"/>
      <c r="R220" s="164"/>
      <c r="S220" s="165"/>
      <c r="T220" s="169" t="s">
        <v>47</v>
      </c>
      <c r="U220" s="170"/>
      <c r="V220" s="171"/>
    </row>
    <row r="221" spans="1:25" s="32" customFormat="1" ht="30" customHeight="1" thickBot="1" x14ac:dyDescent="0.3">
      <c r="A221" s="157"/>
      <c r="B221" s="158"/>
      <c r="C221" s="158"/>
      <c r="D221" s="159"/>
      <c r="E221" s="166"/>
      <c r="F221" s="167"/>
      <c r="G221" s="167"/>
      <c r="H221" s="167"/>
      <c r="I221" s="167"/>
      <c r="J221" s="167"/>
      <c r="K221" s="167"/>
      <c r="L221" s="167"/>
      <c r="M221" s="167"/>
      <c r="N221" s="167"/>
      <c r="O221" s="167"/>
      <c r="P221" s="167"/>
      <c r="Q221" s="167"/>
      <c r="R221" s="167"/>
      <c r="S221" s="168"/>
      <c r="T221" s="172"/>
      <c r="U221" s="173"/>
      <c r="V221" s="174"/>
    </row>
    <row r="222" spans="1:25" s="32" customFormat="1" ht="5.0999999999999996" customHeight="1" thickBot="1" x14ac:dyDescent="0.25">
      <c r="A222" s="157"/>
      <c r="B222" s="158"/>
      <c r="C222" s="158"/>
      <c r="D222" s="159"/>
      <c r="E222" s="175"/>
      <c r="F222" s="176"/>
      <c r="G222" s="176"/>
      <c r="H222" s="176"/>
      <c r="I222" s="176"/>
      <c r="J222" s="176"/>
      <c r="K222" s="176"/>
      <c r="L222" s="176"/>
      <c r="M222" s="176"/>
      <c r="N222" s="176"/>
      <c r="O222" s="176"/>
      <c r="P222" s="176"/>
      <c r="Q222" s="176"/>
      <c r="R222" s="176"/>
      <c r="S222" s="176"/>
      <c r="T222" s="176"/>
      <c r="U222" s="176"/>
      <c r="V222" s="177"/>
    </row>
    <row r="223" spans="1:25" s="32" customFormat="1" ht="24.95" customHeight="1" thickBot="1" x14ac:dyDescent="0.3">
      <c r="A223" s="157"/>
      <c r="B223" s="158"/>
      <c r="C223" s="158"/>
      <c r="D223" s="159"/>
      <c r="E223" s="178" t="s">
        <v>48</v>
      </c>
      <c r="F223" s="179"/>
      <c r="G223" s="179"/>
      <c r="H223" s="179"/>
      <c r="I223" s="179"/>
      <c r="J223" s="179"/>
      <c r="K223" s="179"/>
      <c r="L223" s="179"/>
      <c r="M223" s="179"/>
      <c r="N223" s="179"/>
      <c r="O223" s="179"/>
      <c r="P223" s="179"/>
      <c r="Q223" s="179"/>
      <c r="R223" s="179"/>
      <c r="S223" s="179"/>
      <c r="T223" s="179"/>
      <c r="U223" s="179"/>
      <c r="V223" s="180"/>
    </row>
    <row r="224" spans="1:25" s="32" customFormat="1" ht="5.0999999999999996" customHeight="1" thickBot="1" x14ac:dyDescent="0.3">
      <c r="A224" s="160"/>
      <c r="B224" s="161"/>
      <c r="C224" s="161"/>
      <c r="D224" s="162"/>
      <c r="E224" s="181"/>
      <c r="F224" s="182"/>
      <c r="G224" s="182"/>
      <c r="H224" s="182"/>
      <c r="I224" s="182"/>
      <c r="J224" s="182"/>
      <c r="K224" s="182"/>
      <c r="L224" s="182"/>
      <c r="M224" s="182"/>
      <c r="N224" s="182"/>
      <c r="O224" s="182"/>
      <c r="P224" s="182"/>
      <c r="Q224" s="182"/>
      <c r="R224" s="182"/>
      <c r="S224" s="182"/>
      <c r="T224" s="182"/>
      <c r="U224" s="182"/>
      <c r="V224" s="183"/>
    </row>
    <row r="225" spans="1:60" s="34" customFormat="1" x14ac:dyDescent="0.25">
      <c r="A225" s="211" t="s">
        <v>49</v>
      </c>
      <c r="B225" s="212"/>
      <c r="C225" s="212"/>
      <c r="D225" s="212"/>
      <c r="E225" s="212"/>
      <c r="F225" s="212"/>
      <c r="G225" s="212"/>
      <c r="H225" s="212"/>
      <c r="I225" s="212"/>
      <c r="J225" s="212"/>
      <c r="K225" s="212"/>
      <c r="L225" s="212"/>
      <c r="M225" s="212"/>
      <c r="N225" s="212"/>
      <c r="O225" s="212"/>
      <c r="P225" s="212"/>
      <c r="Q225" s="212"/>
      <c r="R225" s="212"/>
      <c r="S225" s="212"/>
      <c r="T225" s="212"/>
      <c r="U225" s="212"/>
      <c r="V225" s="213"/>
      <c r="W225" s="33"/>
      <c r="X225" s="33"/>
      <c r="Y225" s="33"/>
      <c r="AZ225" s="35"/>
      <c r="BA225" s="35"/>
      <c r="BB225" s="35"/>
      <c r="BC225" s="35"/>
      <c r="BD225" s="35"/>
      <c r="BE225" s="35"/>
      <c r="BF225" s="35"/>
      <c r="BG225" s="35"/>
      <c r="BH225" s="35"/>
    </row>
    <row r="226" spans="1:60" s="34" customFormat="1" x14ac:dyDescent="0.25">
      <c r="A226" s="184" t="s">
        <v>50</v>
      </c>
      <c r="B226" s="185"/>
      <c r="C226" s="185"/>
      <c r="D226" s="185"/>
      <c r="E226" s="36" t="s">
        <v>51</v>
      </c>
      <c r="F226" s="37"/>
      <c r="G226" s="37"/>
      <c r="H226" s="37"/>
      <c r="I226" s="37"/>
      <c r="J226" s="186" t="s">
        <v>52</v>
      </c>
      <c r="K226" s="186"/>
      <c r="L226" s="186"/>
      <c r="M226" s="186"/>
      <c r="N226" s="186"/>
      <c r="O226" s="186"/>
      <c r="P226" s="186" t="s">
        <v>53</v>
      </c>
      <c r="Q226" s="186"/>
      <c r="R226" s="186"/>
      <c r="S226" s="186"/>
      <c r="T226" s="186"/>
      <c r="U226" s="186"/>
      <c r="V226" s="187"/>
      <c r="W226" s="33"/>
      <c r="X226" s="33"/>
      <c r="Y226" s="33"/>
      <c r="AZ226" s="35"/>
      <c r="BA226" s="35"/>
      <c r="BB226" s="35"/>
      <c r="BC226" s="35"/>
      <c r="BD226" s="35"/>
      <c r="BE226" s="35"/>
      <c r="BF226" s="35"/>
      <c r="BG226" s="35"/>
      <c r="BH226" s="35"/>
    </row>
    <row r="227" spans="1:60" s="34" customFormat="1" ht="30.75" customHeight="1" x14ac:dyDescent="0.25">
      <c r="A227" s="188" t="s">
        <v>54</v>
      </c>
      <c r="B227" s="189"/>
      <c r="C227" s="189"/>
      <c r="D227" s="190"/>
      <c r="E227" s="191" t="s">
        <v>24</v>
      </c>
      <c r="F227" s="191"/>
      <c r="G227" s="191"/>
      <c r="H227" s="191"/>
      <c r="I227" s="191"/>
      <c r="J227" s="191"/>
      <c r="K227" s="191"/>
      <c r="L227" s="191"/>
      <c r="M227" s="191"/>
      <c r="N227" s="191"/>
      <c r="O227" s="191"/>
      <c r="P227" s="191"/>
      <c r="Q227" s="191"/>
      <c r="R227" s="191"/>
      <c r="S227" s="191"/>
      <c r="T227" s="191"/>
      <c r="U227" s="191"/>
      <c r="V227" s="192"/>
      <c r="W227" s="33"/>
      <c r="X227" s="33"/>
      <c r="Y227" s="33"/>
    </row>
    <row r="228" spans="1:60" s="34" customFormat="1" x14ac:dyDescent="0.25">
      <c r="A228" s="193" t="s">
        <v>55</v>
      </c>
      <c r="B228" s="194"/>
      <c r="C228" s="194"/>
      <c r="D228" s="194"/>
      <c r="E228" s="195"/>
      <c r="F228" s="195"/>
      <c r="G228" s="195"/>
      <c r="H228" s="195"/>
      <c r="I228" s="195"/>
      <c r="J228" s="195"/>
      <c r="K228" s="195"/>
      <c r="L228" s="195"/>
      <c r="M228" s="195"/>
      <c r="N228" s="195"/>
      <c r="O228" s="195"/>
      <c r="P228" s="195"/>
      <c r="Q228" s="195"/>
      <c r="R228" s="195"/>
      <c r="S228" s="195"/>
      <c r="T228" s="195"/>
      <c r="U228" s="195"/>
      <c r="V228" s="196"/>
      <c r="W228" s="33"/>
      <c r="X228" s="33"/>
      <c r="Y228" s="33"/>
      <c r="Z228" s="33"/>
    </row>
    <row r="229" spans="1:60" s="34" customFormat="1" x14ac:dyDescent="0.25">
      <c r="A229" s="193" t="s">
        <v>56</v>
      </c>
      <c r="B229" s="194"/>
      <c r="C229" s="194"/>
      <c r="D229" s="194"/>
      <c r="E229" s="195"/>
      <c r="F229" s="195"/>
      <c r="G229" s="195"/>
      <c r="H229" s="195"/>
      <c r="I229" s="195"/>
      <c r="J229" s="195"/>
      <c r="K229" s="195"/>
      <c r="L229" s="195"/>
      <c r="M229" s="195"/>
      <c r="N229" s="195"/>
      <c r="O229" s="195"/>
      <c r="P229" s="195"/>
      <c r="Q229" s="195"/>
      <c r="R229" s="195"/>
      <c r="S229" s="195"/>
      <c r="T229" s="195"/>
      <c r="U229" s="195"/>
      <c r="V229" s="196"/>
      <c r="W229" s="33"/>
      <c r="X229" s="33"/>
      <c r="Y229" s="33"/>
      <c r="Z229" s="33"/>
    </row>
    <row r="230" spans="1:60" s="34" customFormat="1" x14ac:dyDescent="0.25">
      <c r="A230" s="193" t="s">
        <v>57</v>
      </c>
      <c r="B230" s="194"/>
      <c r="C230" s="194"/>
      <c r="D230" s="194"/>
      <c r="E230" s="195"/>
      <c r="F230" s="195"/>
      <c r="G230" s="195"/>
      <c r="H230" s="195"/>
      <c r="I230" s="195"/>
      <c r="J230" s="195"/>
      <c r="K230" s="195"/>
      <c r="L230" s="195"/>
      <c r="M230" s="195"/>
      <c r="N230" s="195"/>
      <c r="O230" s="195"/>
      <c r="P230" s="195"/>
      <c r="Q230" s="195"/>
      <c r="R230" s="195"/>
      <c r="S230" s="195"/>
      <c r="T230" s="195"/>
      <c r="U230" s="195"/>
      <c r="V230" s="196"/>
      <c r="W230" s="33"/>
      <c r="X230" s="33"/>
      <c r="Y230" s="33"/>
      <c r="Z230" s="33"/>
    </row>
    <row r="231" spans="1:60" s="34" customFormat="1" x14ac:dyDescent="0.25">
      <c r="A231" s="38"/>
      <c r="B231" s="39"/>
      <c r="C231" s="39"/>
      <c r="D231" s="40"/>
      <c r="E231" s="40"/>
      <c r="F231" s="40"/>
      <c r="G231" s="40"/>
      <c r="H231" s="40"/>
      <c r="I231" s="40"/>
      <c r="J231" s="40"/>
      <c r="K231" s="40"/>
      <c r="L231" s="40"/>
      <c r="M231" s="40"/>
      <c r="N231" s="40"/>
      <c r="O231" s="40"/>
      <c r="P231" s="40"/>
      <c r="Q231" s="40"/>
      <c r="R231" s="40"/>
      <c r="S231" s="40"/>
      <c r="T231" s="27"/>
      <c r="U231" s="27"/>
      <c r="V231" s="28"/>
      <c r="W231" s="33"/>
      <c r="X231" s="33"/>
      <c r="Y231" s="33"/>
    </row>
    <row r="232" spans="1:60" s="34" customFormat="1" x14ac:dyDescent="0.25">
      <c r="A232" s="150" t="s">
        <v>58</v>
      </c>
      <c r="B232" s="151"/>
      <c r="C232" s="151"/>
      <c r="D232" s="151"/>
      <c r="E232" s="151"/>
      <c r="F232" s="151"/>
      <c r="G232" s="151"/>
      <c r="H232" s="151"/>
      <c r="I232" s="151"/>
      <c r="J232" s="151"/>
      <c r="K232" s="151"/>
      <c r="L232" s="151"/>
      <c r="M232" s="151"/>
      <c r="N232" s="151"/>
      <c r="O232" s="151"/>
      <c r="P232" s="151"/>
      <c r="Q232" s="151"/>
      <c r="R232" s="151"/>
      <c r="S232" s="151"/>
      <c r="T232" s="151"/>
      <c r="U232" s="151"/>
      <c r="V232" s="197"/>
      <c r="W232" s="33"/>
      <c r="X232" s="33"/>
      <c r="Y232" s="33"/>
    </row>
    <row r="233" spans="1:60" s="34" customFormat="1" x14ac:dyDescent="0.25">
      <c r="A233" s="198" t="s">
        <v>59</v>
      </c>
      <c r="B233" s="199"/>
      <c r="C233" s="199" t="s">
        <v>60</v>
      </c>
      <c r="D233" s="199"/>
      <c r="E233" s="199"/>
      <c r="F233" s="199"/>
      <c r="G233" s="199"/>
      <c r="H233" s="199"/>
      <c r="I233" s="199"/>
      <c r="J233" s="199"/>
      <c r="K233" s="199"/>
      <c r="L233" s="199"/>
      <c r="M233" s="199"/>
      <c r="N233" s="199"/>
      <c r="O233" s="199"/>
      <c r="P233" s="199"/>
      <c r="Q233" s="199"/>
      <c r="R233" s="199" t="s">
        <v>61</v>
      </c>
      <c r="S233" s="199"/>
      <c r="T233" s="200" t="s">
        <v>62</v>
      </c>
      <c r="U233" s="200"/>
      <c r="V233" s="201"/>
      <c r="W233" s="33"/>
      <c r="X233" s="33"/>
      <c r="Y233" s="33"/>
    </row>
    <row r="234" spans="1:60" s="34" customFormat="1" ht="35.25" customHeight="1" x14ac:dyDescent="0.25">
      <c r="A234" s="202">
        <v>4</v>
      </c>
      <c r="B234" s="203"/>
      <c r="C234" s="204" t="str">
        <f>+'OFERTA ECONOMICA'!B24</f>
        <v>SUMINISTRO E INSTALACION SANITARIOS AHORRADORES TIPO CORONA O SIMILAR, INCLUYE TAPA, ACCESORIOS, TUBERIAS Y TODOS LOS ELEMENTOS NECESARIOS PARA SU CORRECTA INSTALACION IN FUNCIONAMIENTO</v>
      </c>
      <c r="D234" s="205"/>
      <c r="E234" s="205"/>
      <c r="F234" s="205"/>
      <c r="G234" s="205"/>
      <c r="H234" s="205"/>
      <c r="I234" s="205"/>
      <c r="J234" s="205"/>
      <c r="K234" s="205"/>
      <c r="L234" s="205"/>
      <c r="M234" s="205"/>
      <c r="N234" s="205"/>
      <c r="O234" s="205"/>
      <c r="P234" s="205"/>
      <c r="Q234" s="205"/>
      <c r="R234" s="205" t="s">
        <v>106</v>
      </c>
      <c r="S234" s="205"/>
      <c r="T234" s="206">
        <f>+'OFERTA ECONOMICA'!C24</f>
        <v>65</v>
      </c>
      <c r="U234" s="206"/>
      <c r="V234" s="207"/>
      <c r="W234" s="33"/>
      <c r="X234" s="33"/>
      <c r="Y234" s="33"/>
    </row>
    <row r="235" spans="1:60" s="34" customFormat="1" x14ac:dyDescent="0.25">
      <c r="A235" s="41"/>
      <c r="B235" s="40"/>
      <c r="C235" s="40"/>
      <c r="D235" s="40"/>
      <c r="E235" s="40"/>
      <c r="F235" s="40"/>
      <c r="G235" s="40"/>
      <c r="H235" s="40"/>
      <c r="I235" s="40"/>
      <c r="J235" s="40"/>
      <c r="K235" s="40"/>
      <c r="L235" s="40"/>
      <c r="M235" s="40"/>
      <c r="N235" s="40"/>
      <c r="O235" s="40"/>
      <c r="P235" s="40"/>
      <c r="Q235" s="40"/>
      <c r="R235" s="40"/>
      <c r="S235" s="40"/>
      <c r="T235" s="27"/>
      <c r="U235" s="27"/>
      <c r="V235" s="28"/>
      <c r="W235" s="33"/>
      <c r="X235" s="33"/>
      <c r="Y235" s="33"/>
    </row>
    <row r="236" spans="1:60" s="34" customFormat="1" x14ac:dyDescent="0.25">
      <c r="A236" s="145" t="s">
        <v>64</v>
      </c>
      <c r="B236" s="146"/>
      <c r="C236" s="146"/>
      <c r="D236" s="146"/>
      <c r="E236" s="146"/>
      <c r="F236" s="146"/>
      <c r="G236" s="146"/>
      <c r="H236" s="146"/>
      <c r="I236" s="146"/>
      <c r="J236" s="146"/>
      <c r="K236" s="146"/>
      <c r="L236" s="146"/>
      <c r="M236" s="146"/>
      <c r="N236" s="146"/>
      <c r="O236" s="146"/>
      <c r="P236" s="146"/>
      <c r="Q236" s="146"/>
      <c r="R236" s="146"/>
      <c r="S236" s="146"/>
      <c r="T236" s="146"/>
      <c r="U236" s="146"/>
      <c r="V236" s="147"/>
      <c r="W236" s="33"/>
      <c r="X236" s="33"/>
      <c r="Y236" s="33"/>
    </row>
    <row r="237" spans="1:60" s="34" customFormat="1" x14ac:dyDescent="0.25">
      <c r="A237" s="132" t="s">
        <v>60</v>
      </c>
      <c r="B237" s="133"/>
      <c r="C237" s="133"/>
      <c r="D237" s="133"/>
      <c r="E237" s="133"/>
      <c r="F237" s="133"/>
      <c r="G237" s="133"/>
      <c r="H237" s="133" t="s">
        <v>65</v>
      </c>
      <c r="I237" s="133"/>
      <c r="J237" s="133"/>
      <c r="K237" s="133" t="s">
        <v>66</v>
      </c>
      <c r="L237" s="133"/>
      <c r="M237" s="133"/>
      <c r="N237" s="133"/>
      <c r="O237" s="133" t="s">
        <v>67</v>
      </c>
      <c r="P237" s="133"/>
      <c r="Q237" s="133"/>
      <c r="R237" s="133" t="s">
        <v>68</v>
      </c>
      <c r="S237" s="133"/>
      <c r="T237" s="134" t="s">
        <v>69</v>
      </c>
      <c r="U237" s="134"/>
      <c r="V237" s="135"/>
      <c r="W237" s="33"/>
      <c r="X237" s="33"/>
      <c r="Y237" s="33"/>
    </row>
    <row r="238" spans="1:60" s="34" customFormat="1" x14ac:dyDescent="0.25">
      <c r="A238" s="132"/>
      <c r="B238" s="133"/>
      <c r="C238" s="133"/>
      <c r="D238" s="133"/>
      <c r="E238" s="133"/>
      <c r="F238" s="133"/>
      <c r="G238" s="133"/>
      <c r="H238" s="133"/>
      <c r="I238" s="133"/>
      <c r="J238" s="133"/>
      <c r="K238" s="133"/>
      <c r="L238" s="133"/>
      <c r="M238" s="133"/>
      <c r="N238" s="133"/>
      <c r="O238" s="153"/>
      <c r="P238" s="153"/>
      <c r="Q238" s="153"/>
      <c r="R238" s="133"/>
      <c r="S238" s="133"/>
      <c r="T238" s="134"/>
      <c r="U238" s="134"/>
      <c r="V238" s="135"/>
      <c r="W238" s="33"/>
      <c r="X238" s="33"/>
      <c r="Y238" s="33"/>
    </row>
    <row r="239" spans="1:60" s="34" customFormat="1" x14ac:dyDescent="0.25">
      <c r="A239" s="132" t="s">
        <v>70</v>
      </c>
      <c r="B239" s="133"/>
      <c r="C239" s="133"/>
      <c r="D239" s="133"/>
      <c r="E239" s="133"/>
      <c r="F239" s="133"/>
      <c r="G239" s="133"/>
      <c r="H239" s="133"/>
      <c r="I239" s="133"/>
      <c r="J239" s="133"/>
      <c r="K239" s="133"/>
      <c r="L239" s="133"/>
      <c r="M239" s="133"/>
      <c r="N239" s="133"/>
      <c r="O239" s="153"/>
      <c r="P239" s="153"/>
      <c r="Q239" s="153"/>
      <c r="R239" s="209">
        <v>0.03</v>
      </c>
      <c r="S239" s="210"/>
      <c r="T239" s="134">
        <f>+R239*T259</f>
        <v>524.90699999999993</v>
      </c>
      <c r="U239" s="134"/>
      <c r="V239" s="135"/>
      <c r="W239" s="33"/>
      <c r="X239" s="33"/>
      <c r="Y239" s="33"/>
    </row>
    <row r="240" spans="1:60" s="34" customFormat="1" x14ac:dyDescent="0.25">
      <c r="A240" s="132"/>
      <c r="B240" s="133"/>
      <c r="C240" s="133"/>
      <c r="D240" s="133"/>
      <c r="E240" s="133"/>
      <c r="F240" s="133"/>
      <c r="G240" s="133"/>
      <c r="H240" s="133"/>
      <c r="I240" s="133"/>
      <c r="J240" s="133"/>
      <c r="K240" s="133"/>
      <c r="L240" s="133"/>
      <c r="M240" s="133"/>
      <c r="N240" s="133"/>
      <c r="O240" s="133"/>
      <c r="P240" s="133"/>
      <c r="Q240" s="133"/>
      <c r="R240" s="133"/>
      <c r="S240" s="133"/>
      <c r="T240" s="134"/>
      <c r="U240" s="134"/>
      <c r="V240" s="135"/>
      <c r="W240" s="33"/>
      <c r="X240" s="33"/>
      <c r="Y240" s="33"/>
    </row>
    <row r="241" spans="1:25" s="34" customFormat="1" x14ac:dyDescent="0.25">
      <c r="A241" s="136" t="s">
        <v>71</v>
      </c>
      <c r="B241" s="137"/>
      <c r="C241" s="137"/>
      <c r="D241" s="137"/>
      <c r="E241" s="137"/>
      <c r="F241" s="137"/>
      <c r="G241" s="137"/>
      <c r="H241" s="137"/>
      <c r="I241" s="137"/>
      <c r="J241" s="137"/>
      <c r="K241" s="137"/>
      <c r="L241" s="137"/>
      <c r="M241" s="137"/>
      <c r="N241" s="137"/>
      <c r="O241" s="137"/>
      <c r="P241" s="137"/>
      <c r="Q241" s="137"/>
      <c r="R241" s="137"/>
      <c r="S241" s="137"/>
      <c r="T241" s="134">
        <f>+T239+T238</f>
        <v>524.90699999999993</v>
      </c>
      <c r="U241" s="134"/>
      <c r="V241" s="135"/>
      <c r="W241" s="33"/>
      <c r="X241" s="33"/>
      <c r="Y241" s="33"/>
    </row>
    <row r="242" spans="1:25" s="34" customFormat="1" x14ac:dyDescent="0.25">
      <c r="A242" s="19"/>
      <c r="B242" s="20"/>
      <c r="C242" s="20"/>
      <c r="D242" s="20"/>
      <c r="E242" s="20"/>
      <c r="F242" s="20"/>
      <c r="G242" s="20"/>
      <c r="H242" s="20"/>
      <c r="I242" s="20"/>
      <c r="J242" s="20"/>
      <c r="K242" s="20"/>
      <c r="L242" s="20"/>
      <c r="M242" s="20"/>
      <c r="N242" s="20"/>
      <c r="O242" s="20"/>
      <c r="P242" s="20"/>
      <c r="Q242" s="20"/>
      <c r="R242" s="20"/>
      <c r="S242" s="21"/>
      <c r="T242" s="22"/>
      <c r="U242" s="22"/>
      <c r="V242" s="23"/>
      <c r="W242" s="33"/>
      <c r="X242" s="33"/>
      <c r="Y242" s="33"/>
    </row>
    <row r="243" spans="1:25" s="34" customFormat="1" x14ac:dyDescent="0.25">
      <c r="A243" s="145" t="s">
        <v>72</v>
      </c>
      <c r="B243" s="146"/>
      <c r="C243" s="146"/>
      <c r="D243" s="146"/>
      <c r="E243" s="146"/>
      <c r="F243" s="146"/>
      <c r="G243" s="146"/>
      <c r="H243" s="146"/>
      <c r="I243" s="146"/>
      <c r="J243" s="146"/>
      <c r="K243" s="146"/>
      <c r="L243" s="146"/>
      <c r="M243" s="146"/>
      <c r="N243" s="146"/>
      <c r="O243" s="146"/>
      <c r="P243" s="146"/>
      <c r="Q243" s="146"/>
      <c r="R243" s="146"/>
      <c r="S243" s="146"/>
      <c r="T243" s="146"/>
      <c r="U243" s="146"/>
      <c r="V243" s="147"/>
      <c r="W243" s="33"/>
      <c r="X243" s="33"/>
      <c r="Y243" s="33"/>
    </row>
    <row r="244" spans="1:25" s="34" customFormat="1" x14ac:dyDescent="0.25">
      <c r="A244" s="132" t="s">
        <v>60</v>
      </c>
      <c r="B244" s="133"/>
      <c r="C244" s="133"/>
      <c r="D244" s="133"/>
      <c r="E244" s="133"/>
      <c r="F244" s="133"/>
      <c r="G244" s="133"/>
      <c r="H244" s="133"/>
      <c r="I244" s="133"/>
      <c r="J244" s="133"/>
      <c r="K244" s="133"/>
      <c r="L244" s="133"/>
      <c r="M244" s="133" t="s">
        <v>61</v>
      </c>
      <c r="N244" s="133"/>
      <c r="O244" s="133" t="s">
        <v>62</v>
      </c>
      <c r="P244" s="133"/>
      <c r="Q244" s="133" t="s">
        <v>73</v>
      </c>
      <c r="R244" s="133"/>
      <c r="S244" s="133"/>
      <c r="T244" s="134" t="s">
        <v>74</v>
      </c>
      <c r="U244" s="134"/>
      <c r="V244" s="135"/>
      <c r="W244" s="33"/>
      <c r="X244" s="33"/>
      <c r="Y244" s="33"/>
    </row>
    <row r="245" spans="1:25" s="34" customFormat="1" x14ac:dyDescent="0.25">
      <c r="A245" s="132" t="s">
        <v>107</v>
      </c>
      <c r="B245" s="133"/>
      <c r="C245" s="133"/>
      <c r="D245" s="133"/>
      <c r="E245" s="133"/>
      <c r="F245" s="133"/>
      <c r="G245" s="133"/>
      <c r="H245" s="133"/>
      <c r="I245" s="133"/>
      <c r="J245" s="133"/>
      <c r="K245" s="133"/>
      <c r="L245" s="133"/>
      <c r="M245" s="133" t="s">
        <v>95</v>
      </c>
      <c r="N245" s="133"/>
      <c r="O245" s="133">
        <v>1</v>
      </c>
      <c r="P245" s="133"/>
      <c r="Q245" s="134">
        <v>2245</v>
      </c>
      <c r="R245" s="134"/>
      <c r="S245" s="134"/>
      <c r="T245" s="134">
        <f>+Q245*O245</f>
        <v>2245</v>
      </c>
      <c r="U245" s="134"/>
      <c r="V245" s="135"/>
      <c r="W245" s="33"/>
      <c r="X245" s="33"/>
      <c r="Y245" s="33"/>
    </row>
    <row r="246" spans="1:25" s="34" customFormat="1" x14ac:dyDescent="0.25">
      <c r="A246" s="132" t="s">
        <v>108</v>
      </c>
      <c r="B246" s="133"/>
      <c r="C246" s="133"/>
      <c r="D246" s="133"/>
      <c r="E246" s="133"/>
      <c r="F246" s="133"/>
      <c r="G246" s="133"/>
      <c r="H246" s="133"/>
      <c r="I246" s="133"/>
      <c r="J246" s="133"/>
      <c r="K246" s="133"/>
      <c r="L246" s="133"/>
      <c r="M246" s="133" t="s">
        <v>109</v>
      </c>
      <c r="N246" s="133"/>
      <c r="O246" s="133">
        <v>1</v>
      </c>
      <c r="P246" s="133"/>
      <c r="Q246" s="134">
        <v>17900</v>
      </c>
      <c r="R246" s="134"/>
      <c r="S246" s="134"/>
      <c r="T246" s="134">
        <f>+Q246*O246</f>
        <v>17900</v>
      </c>
      <c r="U246" s="134"/>
      <c r="V246" s="135"/>
      <c r="W246" s="33"/>
      <c r="X246" s="33"/>
      <c r="Y246" s="33"/>
    </row>
    <row r="247" spans="1:25" s="34" customFormat="1" x14ac:dyDescent="0.25">
      <c r="A247" s="132" t="s">
        <v>110</v>
      </c>
      <c r="B247" s="133"/>
      <c r="C247" s="133"/>
      <c r="D247" s="133"/>
      <c r="E247" s="133"/>
      <c r="F247" s="133"/>
      <c r="G247" s="133"/>
      <c r="H247" s="133"/>
      <c r="I247" s="133"/>
      <c r="J247" s="133"/>
      <c r="K247" s="133"/>
      <c r="L247" s="133"/>
      <c r="M247" s="133" t="s">
        <v>109</v>
      </c>
      <c r="N247" s="133"/>
      <c r="O247" s="133">
        <v>1</v>
      </c>
      <c r="P247" s="133"/>
      <c r="Q247" s="134">
        <v>559900</v>
      </c>
      <c r="R247" s="134"/>
      <c r="S247" s="134"/>
      <c r="T247" s="134">
        <f>+Q247*O247</f>
        <v>559900</v>
      </c>
      <c r="U247" s="134"/>
      <c r="V247" s="135"/>
      <c r="W247" s="33"/>
      <c r="X247" s="33"/>
      <c r="Y247" s="33"/>
    </row>
    <row r="248" spans="1:25" s="34" customFormat="1" x14ac:dyDescent="0.25">
      <c r="A248" s="136" t="s">
        <v>71</v>
      </c>
      <c r="B248" s="137"/>
      <c r="C248" s="137"/>
      <c r="D248" s="137"/>
      <c r="E248" s="137"/>
      <c r="F248" s="137"/>
      <c r="G248" s="137"/>
      <c r="H248" s="137"/>
      <c r="I248" s="137"/>
      <c r="J248" s="137"/>
      <c r="K248" s="137"/>
      <c r="L248" s="137"/>
      <c r="M248" s="137"/>
      <c r="N248" s="137"/>
      <c r="O248" s="137"/>
      <c r="P248" s="137"/>
      <c r="Q248" s="137"/>
      <c r="R248" s="137"/>
      <c r="S248" s="137"/>
      <c r="T248" s="134">
        <f>+SUM(T245:V247)</f>
        <v>580045</v>
      </c>
      <c r="U248" s="134"/>
      <c r="V248" s="135"/>
      <c r="W248" s="33"/>
      <c r="X248" s="33"/>
      <c r="Y248" s="33"/>
    </row>
    <row r="249" spans="1:25" s="34" customFormat="1" x14ac:dyDescent="0.25">
      <c r="A249" s="19"/>
      <c r="B249" s="20"/>
      <c r="C249" s="20"/>
      <c r="D249" s="20"/>
      <c r="E249" s="20"/>
      <c r="F249" s="20"/>
      <c r="G249" s="20"/>
      <c r="H249" s="20"/>
      <c r="I249" s="20"/>
      <c r="J249" s="20"/>
      <c r="K249" s="20"/>
      <c r="L249" s="20"/>
      <c r="M249" s="20"/>
      <c r="N249" s="20"/>
      <c r="O249" s="20"/>
      <c r="P249" s="20"/>
      <c r="Q249" s="20"/>
      <c r="R249" s="20"/>
      <c r="S249" s="21"/>
      <c r="T249" s="22"/>
      <c r="U249" s="22"/>
      <c r="V249" s="23"/>
      <c r="W249" s="33"/>
      <c r="X249" s="33"/>
      <c r="Y249" s="33"/>
    </row>
    <row r="250" spans="1:25" s="34" customFormat="1" x14ac:dyDescent="0.25">
      <c r="A250" s="145" t="s">
        <v>75</v>
      </c>
      <c r="B250" s="146"/>
      <c r="C250" s="146"/>
      <c r="D250" s="146"/>
      <c r="E250" s="146"/>
      <c r="F250" s="146"/>
      <c r="G250" s="146"/>
      <c r="H250" s="146"/>
      <c r="I250" s="146"/>
      <c r="J250" s="146"/>
      <c r="K250" s="146"/>
      <c r="L250" s="146"/>
      <c r="M250" s="146"/>
      <c r="N250" s="146"/>
      <c r="O250" s="146"/>
      <c r="P250" s="146"/>
      <c r="Q250" s="146"/>
      <c r="R250" s="146"/>
      <c r="S250" s="146"/>
      <c r="T250" s="146"/>
      <c r="U250" s="146"/>
      <c r="V250" s="147"/>
      <c r="W250" s="33"/>
      <c r="X250" s="33"/>
      <c r="Y250" s="33"/>
    </row>
    <row r="251" spans="1:25" s="34" customFormat="1" x14ac:dyDescent="0.25">
      <c r="A251" s="132" t="s">
        <v>76</v>
      </c>
      <c r="B251" s="133"/>
      <c r="C251" s="133"/>
      <c r="D251" s="133"/>
      <c r="E251" s="133"/>
      <c r="F251" s="133"/>
      <c r="G251" s="133"/>
      <c r="H251" s="133"/>
      <c r="I251" s="133"/>
      <c r="J251" s="133"/>
      <c r="K251" s="133" t="s">
        <v>77</v>
      </c>
      <c r="L251" s="133"/>
      <c r="M251" s="133" t="s">
        <v>78</v>
      </c>
      <c r="N251" s="133"/>
      <c r="O251" s="133" t="s">
        <v>79</v>
      </c>
      <c r="P251" s="133"/>
      <c r="Q251" s="133"/>
      <c r="R251" s="133" t="s">
        <v>80</v>
      </c>
      <c r="S251" s="133"/>
      <c r="T251" s="134" t="s">
        <v>69</v>
      </c>
      <c r="U251" s="134"/>
      <c r="V251" s="135"/>
      <c r="W251" s="33"/>
      <c r="X251" s="33"/>
      <c r="Y251" s="33"/>
    </row>
    <row r="252" spans="1:25" s="34" customFormat="1" x14ac:dyDescent="0.25">
      <c r="A252" s="132"/>
      <c r="B252" s="133"/>
      <c r="C252" s="133"/>
      <c r="D252" s="133"/>
      <c r="E252" s="133"/>
      <c r="F252" s="133"/>
      <c r="G252" s="133"/>
      <c r="H252" s="133"/>
      <c r="I252" s="133"/>
      <c r="J252" s="133"/>
      <c r="K252" s="133"/>
      <c r="L252" s="133"/>
      <c r="M252" s="133"/>
      <c r="N252" s="133"/>
      <c r="O252" s="133"/>
      <c r="P252" s="133"/>
      <c r="Q252" s="133"/>
      <c r="R252" s="133"/>
      <c r="S252" s="133"/>
      <c r="T252" s="134"/>
      <c r="U252" s="134"/>
      <c r="V252" s="135"/>
      <c r="W252" s="33"/>
      <c r="X252" s="33"/>
      <c r="Y252" s="33"/>
    </row>
    <row r="253" spans="1:25" s="34" customFormat="1" x14ac:dyDescent="0.25">
      <c r="A253" s="132"/>
      <c r="B253" s="133"/>
      <c r="C253" s="133"/>
      <c r="D253" s="133"/>
      <c r="E253" s="133"/>
      <c r="F253" s="133"/>
      <c r="G253" s="133"/>
      <c r="H253" s="133"/>
      <c r="I253" s="133"/>
      <c r="J253" s="133"/>
      <c r="K253" s="133"/>
      <c r="L253" s="133"/>
      <c r="M253" s="133"/>
      <c r="N253" s="133"/>
      <c r="O253" s="133"/>
      <c r="P253" s="133"/>
      <c r="Q253" s="133"/>
      <c r="R253" s="133"/>
      <c r="S253" s="133"/>
      <c r="T253" s="134"/>
      <c r="U253" s="134"/>
      <c r="V253" s="135"/>
      <c r="W253" s="33"/>
      <c r="X253" s="33"/>
      <c r="Y253" s="33"/>
    </row>
    <row r="254" spans="1:25" s="34" customFormat="1" x14ac:dyDescent="0.25">
      <c r="A254" s="132"/>
      <c r="B254" s="133"/>
      <c r="C254" s="133"/>
      <c r="D254" s="133"/>
      <c r="E254" s="133"/>
      <c r="F254" s="133"/>
      <c r="G254" s="133"/>
      <c r="H254" s="133"/>
      <c r="I254" s="133"/>
      <c r="J254" s="133"/>
      <c r="K254" s="133"/>
      <c r="L254" s="133"/>
      <c r="M254" s="133"/>
      <c r="N254" s="133"/>
      <c r="O254" s="133"/>
      <c r="P254" s="133"/>
      <c r="Q254" s="133"/>
      <c r="R254" s="133"/>
      <c r="S254" s="133"/>
      <c r="T254" s="134"/>
      <c r="U254" s="134"/>
      <c r="V254" s="135"/>
      <c r="W254" s="33"/>
      <c r="X254" s="33"/>
      <c r="Y254" s="33"/>
    </row>
    <row r="255" spans="1:25" s="34" customFormat="1" x14ac:dyDescent="0.25">
      <c r="A255" s="136" t="s">
        <v>71</v>
      </c>
      <c r="B255" s="137"/>
      <c r="C255" s="137"/>
      <c r="D255" s="137"/>
      <c r="E255" s="137"/>
      <c r="F255" s="137"/>
      <c r="G255" s="137"/>
      <c r="H255" s="137"/>
      <c r="I255" s="137"/>
      <c r="J255" s="137"/>
      <c r="K255" s="137"/>
      <c r="L255" s="137"/>
      <c r="M255" s="137"/>
      <c r="N255" s="137"/>
      <c r="O255" s="137"/>
      <c r="P255" s="137"/>
      <c r="Q255" s="137"/>
      <c r="R255" s="137"/>
      <c r="S255" s="137"/>
      <c r="T255" s="134"/>
      <c r="U255" s="134"/>
      <c r="V255" s="135"/>
      <c r="W255" s="33"/>
      <c r="X255" s="33"/>
      <c r="Y255" s="33"/>
    </row>
    <row r="256" spans="1:25" s="34" customFormat="1" x14ac:dyDescent="0.25">
      <c r="A256" s="19"/>
      <c r="B256" s="20"/>
      <c r="C256" s="20"/>
      <c r="D256" s="20"/>
      <c r="E256" s="20"/>
      <c r="F256" s="20"/>
      <c r="G256" s="20"/>
      <c r="H256" s="20"/>
      <c r="I256" s="20"/>
      <c r="J256" s="20"/>
      <c r="K256" s="20"/>
      <c r="L256" s="20"/>
      <c r="M256" s="20"/>
      <c r="N256" s="20"/>
      <c r="O256" s="20"/>
      <c r="P256" s="20"/>
      <c r="Q256" s="20"/>
      <c r="R256" s="20"/>
      <c r="S256" s="21"/>
      <c r="T256" s="22"/>
      <c r="U256" s="22"/>
      <c r="V256" s="23"/>
      <c r="W256" s="42"/>
      <c r="X256" s="42"/>
      <c r="Y256" s="42"/>
    </row>
    <row r="257" spans="1:25" s="34" customFormat="1" x14ac:dyDescent="0.25">
      <c r="A257" s="145" t="s">
        <v>81</v>
      </c>
      <c r="B257" s="146"/>
      <c r="C257" s="146"/>
      <c r="D257" s="146"/>
      <c r="E257" s="146"/>
      <c r="F257" s="146"/>
      <c r="G257" s="146"/>
      <c r="H257" s="146"/>
      <c r="I257" s="146"/>
      <c r="J257" s="146"/>
      <c r="K257" s="146"/>
      <c r="L257" s="146"/>
      <c r="M257" s="146"/>
      <c r="N257" s="146"/>
      <c r="O257" s="146"/>
      <c r="P257" s="146"/>
      <c r="Q257" s="146"/>
      <c r="R257" s="146"/>
      <c r="S257" s="146"/>
      <c r="T257" s="146"/>
      <c r="U257" s="146"/>
      <c r="V257" s="147"/>
      <c r="W257" s="33"/>
      <c r="X257" s="33"/>
      <c r="Y257" s="33"/>
    </row>
    <row r="258" spans="1:25" s="34" customFormat="1" x14ac:dyDescent="0.25">
      <c r="A258" s="132" t="s">
        <v>82</v>
      </c>
      <c r="B258" s="133"/>
      <c r="C258" s="133"/>
      <c r="D258" s="133"/>
      <c r="E258" s="133"/>
      <c r="F258" s="133"/>
      <c r="G258" s="133"/>
      <c r="H258" s="133"/>
      <c r="I258" s="133"/>
      <c r="J258" s="133" t="s">
        <v>83</v>
      </c>
      <c r="K258" s="133"/>
      <c r="L258" s="133" t="s">
        <v>84</v>
      </c>
      <c r="M258" s="133"/>
      <c r="N258" s="133" t="s">
        <v>85</v>
      </c>
      <c r="O258" s="133"/>
      <c r="P258" s="133"/>
      <c r="Q258" s="133" t="s">
        <v>68</v>
      </c>
      <c r="R258" s="133"/>
      <c r="S258" s="133"/>
      <c r="T258" s="134" t="s">
        <v>69</v>
      </c>
      <c r="U258" s="134"/>
      <c r="V258" s="135"/>
      <c r="W258" s="33"/>
      <c r="X258" s="33"/>
      <c r="Y258" s="33"/>
    </row>
    <row r="259" spans="1:25" s="34" customFormat="1" x14ac:dyDescent="0.25">
      <c r="A259" s="132" t="s">
        <v>86</v>
      </c>
      <c r="B259" s="133"/>
      <c r="C259" s="133"/>
      <c r="D259" s="133"/>
      <c r="E259" s="133"/>
      <c r="F259" s="133"/>
      <c r="G259" s="133"/>
      <c r="H259" s="133"/>
      <c r="I259" s="133"/>
      <c r="J259" s="148">
        <f>+J204</f>
        <v>171314.64448972844</v>
      </c>
      <c r="K259" s="133"/>
      <c r="L259" s="149">
        <v>1.8157000000000001</v>
      </c>
      <c r="M259" s="149"/>
      <c r="N259" s="134">
        <f>+(L259*J259)/8</f>
        <v>38881.999999999993</v>
      </c>
      <c r="O259" s="134"/>
      <c r="P259" s="134"/>
      <c r="Q259" s="133">
        <v>0.45</v>
      </c>
      <c r="R259" s="133"/>
      <c r="S259" s="133"/>
      <c r="T259" s="134">
        <f>+Q259*N259</f>
        <v>17496.899999999998</v>
      </c>
      <c r="U259" s="134"/>
      <c r="V259" s="135"/>
      <c r="W259" s="33"/>
      <c r="X259" s="33"/>
      <c r="Y259" s="33"/>
    </row>
    <row r="260" spans="1:25" s="34" customFormat="1" x14ac:dyDescent="0.25">
      <c r="A260" s="132"/>
      <c r="B260" s="133"/>
      <c r="C260" s="133"/>
      <c r="D260" s="133"/>
      <c r="E260" s="133"/>
      <c r="F260" s="133"/>
      <c r="G260" s="133"/>
      <c r="H260" s="133"/>
      <c r="I260" s="133"/>
      <c r="J260" s="133"/>
      <c r="K260" s="133"/>
      <c r="L260" s="133"/>
      <c r="M260" s="133"/>
      <c r="N260" s="133"/>
      <c r="O260" s="133"/>
      <c r="P260" s="133"/>
      <c r="Q260" s="133"/>
      <c r="R260" s="133"/>
      <c r="S260" s="133"/>
      <c r="T260" s="134"/>
      <c r="U260" s="134"/>
      <c r="V260" s="135"/>
      <c r="W260" s="33"/>
      <c r="X260" s="33"/>
      <c r="Y260" s="33"/>
    </row>
    <row r="261" spans="1:25" s="34" customFormat="1" x14ac:dyDescent="0.25">
      <c r="A261" s="132"/>
      <c r="B261" s="133"/>
      <c r="C261" s="133"/>
      <c r="D261" s="133"/>
      <c r="E261" s="133"/>
      <c r="F261" s="133"/>
      <c r="G261" s="133"/>
      <c r="H261" s="133"/>
      <c r="I261" s="133"/>
      <c r="J261" s="133"/>
      <c r="K261" s="133"/>
      <c r="L261" s="133"/>
      <c r="M261" s="133"/>
      <c r="N261" s="133"/>
      <c r="O261" s="133"/>
      <c r="P261" s="133"/>
      <c r="Q261" s="133"/>
      <c r="R261" s="133"/>
      <c r="S261" s="133"/>
      <c r="T261" s="134"/>
      <c r="U261" s="134"/>
      <c r="V261" s="135"/>
      <c r="W261" s="33"/>
      <c r="X261" s="33"/>
      <c r="Y261" s="33"/>
    </row>
    <row r="262" spans="1:25" s="34" customFormat="1" x14ac:dyDescent="0.25">
      <c r="A262" s="136" t="s">
        <v>71</v>
      </c>
      <c r="B262" s="137"/>
      <c r="C262" s="137"/>
      <c r="D262" s="137"/>
      <c r="E262" s="137"/>
      <c r="F262" s="137"/>
      <c r="G262" s="137"/>
      <c r="H262" s="137"/>
      <c r="I262" s="137"/>
      <c r="J262" s="137"/>
      <c r="K262" s="137"/>
      <c r="L262" s="137"/>
      <c r="M262" s="137"/>
      <c r="N262" s="137"/>
      <c r="O262" s="137"/>
      <c r="P262" s="137"/>
      <c r="Q262" s="137"/>
      <c r="R262" s="137"/>
      <c r="S262" s="137"/>
      <c r="T262" s="134">
        <f>+T259</f>
        <v>17496.899999999998</v>
      </c>
      <c r="U262" s="134"/>
      <c r="V262" s="135"/>
      <c r="W262" s="33"/>
      <c r="X262" s="33"/>
      <c r="Y262" s="33"/>
    </row>
    <row r="263" spans="1:25" s="43" customFormat="1" x14ac:dyDescent="0.25">
      <c r="A263" s="136" t="s">
        <v>15</v>
      </c>
      <c r="B263" s="137"/>
      <c r="C263" s="137"/>
      <c r="D263" s="137"/>
      <c r="E263" s="137"/>
      <c r="F263" s="137"/>
      <c r="G263" s="137"/>
      <c r="H263" s="137"/>
      <c r="I263" s="137"/>
      <c r="J263" s="137"/>
      <c r="K263" s="137"/>
      <c r="L263" s="137"/>
      <c r="M263" s="137"/>
      <c r="N263" s="137"/>
      <c r="O263" s="137"/>
      <c r="P263" s="137"/>
      <c r="Q263" s="137"/>
      <c r="R263" s="137"/>
      <c r="S263" s="137"/>
      <c r="T263" s="134">
        <f>ROUND(T262+T255+T248+T241,0)</f>
        <v>598067</v>
      </c>
      <c r="U263" s="134"/>
      <c r="V263" s="135"/>
      <c r="W263" s="33"/>
      <c r="X263" s="33"/>
      <c r="Y263" s="33"/>
    </row>
    <row r="264" spans="1:25" s="43" customFormat="1" x14ac:dyDescent="0.25">
      <c r="A264" s="44" t="s">
        <v>87</v>
      </c>
      <c r="B264" s="45">
        <f>+'[1]CARGA PRESTACIONAL'!$E$40</f>
        <v>0.29949999999999999</v>
      </c>
      <c r="C264" s="46"/>
      <c r="D264" s="47"/>
      <c r="E264" s="48"/>
      <c r="F264" s="46"/>
      <c r="G264" s="46"/>
      <c r="H264" s="46"/>
      <c r="I264" s="46"/>
      <c r="J264" s="46"/>
      <c r="K264" s="46"/>
      <c r="L264" s="46"/>
      <c r="M264" s="47"/>
      <c r="N264" s="18"/>
      <c r="O264" s="18"/>
      <c r="P264" s="18"/>
      <c r="Q264" s="18"/>
      <c r="R264" s="18"/>
      <c r="S264" s="18" t="s">
        <v>19</v>
      </c>
      <c r="T264" s="134">
        <f>+T263*B264</f>
        <v>179121.06649999999</v>
      </c>
      <c r="U264" s="134"/>
      <c r="V264" s="135"/>
      <c r="W264" s="33"/>
      <c r="X264" s="33"/>
      <c r="Y264" s="33"/>
    </row>
    <row r="265" spans="1:25" s="43" customFormat="1" x14ac:dyDescent="0.25">
      <c r="A265" s="138" t="s">
        <v>88</v>
      </c>
      <c r="B265" s="139"/>
      <c r="C265" s="139"/>
      <c r="D265" s="139"/>
      <c r="E265" s="139"/>
      <c r="F265" s="139"/>
      <c r="G265" s="139"/>
      <c r="H265" s="139"/>
      <c r="I265" s="139"/>
      <c r="J265" s="139"/>
      <c r="K265" s="139"/>
      <c r="L265" s="139"/>
      <c r="M265" s="139"/>
      <c r="N265" s="139"/>
      <c r="O265" s="139"/>
      <c r="P265" s="139"/>
      <c r="Q265" s="139"/>
      <c r="R265" s="139"/>
      <c r="S265" s="139"/>
      <c r="T265" s="140">
        <f>+T264+T263</f>
        <v>777188.06649999996</v>
      </c>
      <c r="U265" s="140"/>
      <c r="V265" s="141"/>
      <c r="W265" s="33"/>
      <c r="X265" s="33"/>
      <c r="Y265" s="33"/>
    </row>
    <row r="266" spans="1:25" s="43" customFormat="1" x14ac:dyDescent="0.25">
      <c r="A266" s="138" t="s">
        <v>89</v>
      </c>
      <c r="B266" s="139"/>
      <c r="C266" s="139"/>
      <c r="D266" s="139"/>
      <c r="E266" s="139"/>
      <c r="F266" s="139"/>
      <c r="G266" s="139"/>
      <c r="H266" s="139"/>
      <c r="I266" s="139"/>
      <c r="J266" s="139"/>
      <c r="K266" s="139"/>
      <c r="L266" s="139"/>
      <c r="M266" s="139"/>
      <c r="N266" s="139"/>
      <c r="O266" s="139"/>
      <c r="P266" s="139"/>
      <c r="Q266" s="139"/>
      <c r="R266" s="139"/>
      <c r="S266" s="139"/>
      <c r="T266" s="140">
        <f>ROUND(T265*T234,0)</f>
        <v>50517224</v>
      </c>
      <c r="U266" s="140"/>
      <c r="V266" s="141"/>
      <c r="W266" s="33"/>
      <c r="X266" s="33"/>
      <c r="Y266" s="33"/>
    </row>
    <row r="267" spans="1:25" s="43" customFormat="1" x14ac:dyDescent="0.25">
      <c r="A267" s="49"/>
      <c r="B267" s="29"/>
      <c r="C267" s="29"/>
      <c r="D267" s="29"/>
      <c r="E267" s="29"/>
      <c r="F267" s="29"/>
      <c r="G267" s="29"/>
      <c r="H267" s="29"/>
      <c r="I267" s="29"/>
      <c r="J267" s="29"/>
      <c r="K267" s="29"/>
      <c r="L267" s="29"/>
      <c r="M267" s="29"/>
      <c r="N267" s="29"/>
      <c r="O267" s="29"/>
      <c r="P267" s="29"/>
      <c r="Q267" s="29"/>
      <c r="R267" s="29"/>
      <c r="S267" s="29"/>
      <c r="T267" s="50"/>
      <c r="U267" s="50"/>
      <c r="V267" s="51"/>
      <c r="W267" s="33"/>
      <c r="X267" s="33"/>
      <c r="Y267" s="52"/>
    </row>
    <row r="268" spans="1:25" s="34" customFormat="1" ht="43.5" customHeight="1" x14ac:dyDescent="0.25">
      <c r="A268" s="142" t="s">
        <v>121</v>
      </c>
      <c r="B268" s="143"/>
      <c r="C268" s="143"/>
      <c r="D268" s="143"/>
      <c r="E268" s="143"/>
      <c r="F268" s="143"/>
      <c r="G268" s="143"/>
      <c r="H268" s="143"/>
      <c r="I268" s="143"/>
      <c r="J268" s="143"/>
      <c r="K268" s="143"/>
      <c r="L268" s="143"/>
      <c r="M268" s="143"/>
      <c r="N268" s="143"/>
      <c r="O268" s="143"/>
      <c r="P268" s="143"/>
      <c r="Q268" s="143"/>
      <c r="R268" s="143"/>
      <c r="S268" s="143"/>
      <c r="T268" s="143"/>
      <c r="U268" s="143"/>
      <c r="V268" s="144"/>
      <c r="W268" s="33"/>
      <c r="X268" s="33"/>
      <c r="Y268" s="53"/>
    </row>
    <row r="269" spans="1:25" s="34" customFormat="1" x14ac:dyDescent="0.25">
      <c r="A269" s="24"/>
      <c r="B269" s="25"/>
      <c r="C269" s="25"/>
      <c r="D269" s="25"/>
      <c r="E269" s="25"/>
      <c r="F269" s="25"/>
      <c r="G269" s="25"/>
      <c r="H269" s="25"/>
      <c r="I269" s="25"/>
      <c r="J269" s="25"/>
      <c r="K269" s="25"/>
      <c r="L269" s="25"/>
      <c r="M269" s="25"/>
      <c r="N269" s="25"/>
      <c r="O269" s="25"/>
      <c r="P269" s="25"/>
      <c r="Q269" s="25"/>
      <c r="R269" s="25"/>
      <c r="S269" s="26"/>
      <c r="T269" s="27"/>
      <c r="U269" s="27"/>
      <c r="V269" s="28"/>
      <c r="W269" s="33"/>
      <c r="X269" s="33"/>
      <c r="Y269" s="33"/>
    </row>
    <row r="270" spans="1:25" s="34" customFormat="1" ht="46.5" customHeight="1" x14ac:dyDescent="0.3">
      <c r="A270" s="24"/>
      <c r="B270" s="25"/>
      <c r="C270" s="25"/>
      <c r="D270" s="29"/>
      <c r="E270" s="30" t="s">
        <v>90</v>
      </c>
      <c r="F270" s="54"/>
      <c r="G270" s="54"/>
      <c r="H270" s="54"/>
      <c r="I270" s="54"/>
      <c r="J270" s="54"/>
      <c r="K270" s="54"/>
      <c r="L270" s="54"/>
      <c r="M270" s="55"/>
      <c r="N270" s="25"/>
      <c r="O270" s="25"/>
      <c r="P270" s="25"/>
      <c r="Q270" s="25"/>
      <c r="R270" s="25"/>
      <c r="S270" s="26"/>
      <c r="T270" s="27"/>
      <c r="U270" s="27"/>
      <c r="V270" s="28"/>
      <c r="W270" s="33"/>
      <c r="X270" s="33"/>
      <c r="Y270" s="56"/>
    </row>
    <row r="271" spans="1:25" s="34" customFormat="1" x14ac:dyDescent="0.25">
      <c r="A271" s="24"/>
      <c r="B271" s="25"/>
      <c r="C271" s="25"/>
      <c r="D271" s="25"/>
      <c r="E271" s="131" t="s">
        <v>105</v>
      </c>
      <c r="F271" s="131"/>
      <c r="G271" s="131"/>
      <c r="H271" s="131"/>
      <c r="I271" s="131"/>
      <c r="J271" s="131"/>
      <c r="K271" s="131"/>
      <c r="L271" s="131"/>
      <c r="M271" s="131"/>
      <c r="N271" s="57"/>
      <c r="O271" s="57"/>
      <c r="P271" s="25"/>
      <c r="Q271" s="25"/>
      <c r="R271" s="25"/>
      <c r="S271" s="26"/>
      <c r="T271" s="27"/>
      <c r="U271" s="27"/>
      <c r="V271" s="28"/>
      <c r="W271" s="33"/>
      <c r="X271" s="33"/>
      <c r="Y271" s="33"/>
    </row>
    <row r="272" spans="1:25" s="34" customFormat="1" x14ac:dyDescent="0.25">
      <c r="A272" s="24"/>
      <c r="B272" s="25"/>
      <c r="C272" s="25"/>
      <c r="D272" s="25"/>
      <c r="E272" s="131"/>
      <c r="F272" s="131"/>
      <c r="G272" s="131"/>
      <c r="H272" s="131"/>
      <c r="I272" s="131"/>
      <c r="J272" s="131"/>
      <c r="K272" s="131"/>
      <c r="L272" s="131"/>
      <c r="M272" s="131"/>
      <c r="N272" s="57"/>
      <c r="O272" s="57"/>
      <c r="P272" s="25"/>
      <c r="Q272" s="25"/>
      <c r="R272" s="25"/>
      <c r="S272" s="26"/>
      <c r="T272" s="27"/>
      <c r="U272" s="27"/>
      <c r="V272" s="28"/>
      <c r="W272" s="33"/>
      <c r="X272" s="33"/>
      <c r="Y272" s="33"/>
    </row>
    <row r="273" spans="1:60" s="34" customFormat="1" ht="14.25" thickBot="1" x14ac:dyDescent="0.3">
      <c r="A273" s="58"/>
      <c r="B273" s="59"/>
      <c r="C273" s="59"/>
      <c r="D273" s="59"/>
      <c r="E273" s="59"/>
      <c r="F273" s="60"/>
      <c r="G273" s="60"/>
      <c r="H273" s="60"/>
      <c r="I273" s="60"/>
      <c r="J273" s="60"/>
      <c r="K273" s="60"/>
      <c r="L273" s="59"/>
      <c r="M273" s="59"/>
      <c r="N273" s="59"/>
      <c r="O273" s="59"/>
      <c r="P273" s="59"/>
      <c r="Q273" s="59"/>
      <c r="R273" s="59"/>
      <c r="S273" s="59"/>
      <c r="T273" s="61"/>
      <c r="U273" s="61"/>
      <c r="V273" s="62"/>
      <c r="W273" s="33"/>
      <c r="X273" s="33"/>
      <c r="Y273" s="33"/>
    </row>
    <row r="274" spans="1:60" ht="14.25" thickBot="1" x14ac:dyDescent="0.3"/>
    <row r="275" spans="1:60" s="32" customFormat="1" ht="30" customHeight="1" x14ac:dyDescent="0.25">
      <c r="A275" s="154"/>
      <c r="B275" s="155"/>
      <c r="C275" s="155"/>
      <c r="D275" s="156"/>
      <c r="E275" s="163" t="s">
        <v>92</v>
      </c>
      <c r="F275" s="164"/>
      <c r="G275" s="164"/>
      <c r="H275" s="164"/>
      <c r="I275" s="164"/>
      <c r="J275" s="164"/>
      <c r="K275" s="164"/>
      <c r="L275" s="164"/>
      <c r="M275" s="164"/>
      <c r="N275" s="164"/>
      <c r="O275" s="164"/>
      <c r="P275" s="164"/>
      <c r="Q275" s="164"/>
      <c r="R275" s="164"/>
      <c r="S275" s="165"/>
      <c r="T275" s="169" t="s">
        <v>47</v>
      </c>
      <c r="U275" s="170"/>
      <c r="V275" s="171"/>
    </row>
    <row r="276" spans="1:60" s="32" customFormat="1" ht="30" customHeight="1" thickBot="1" x14ac:dyDescent="0.3">
      <c r="A276" s="157"/>
      <c r="B276" s="158"/>
      <c r="C276" s="158"/>
      <c r="D276" s="159"/>
      <c r="E276" s="166"/>
      <c r="F276" s="167"/>
      <c r="G276" s="167"/>
      <c r="H276" s="167"/>
      <c r="I276" s="167"/>
      <c r="J276" s="167"/>
      <c r="K276" s="167"/>
      <c r="L276" s="167"/>
      <c r="M276" s="167"/>
      <c r="N276" s="167"/>
      <c r="O276" s="167"/>
      <c r="P276" s="167"/>
      <c r="Q276" s="167"/>
      <c r="R276" s="167"/>
      <c r="S276" s="168"/>
      <c r="T276" s="172"/>
      <c r="U276" s="173"/>
      <c r="V276" s="174"/>
    </row>
    <row r="277" spans="1:60" s="32" customFormat="1" ht="5.0999999999999996" customHeight="1" thickBot="1" x14ac:dyDescent="0.25">
      <c r="A277" s="157"/>
      <c r="B277" s="158"/>
      <c r="C277" s="158"/>
      <c r="D277" s="159"/>
      <c r="E277" s="175"/>
      <c r="F277" s="176"/>
      <c r="G277" s="176"/>
      <c r="H277" s="176"/>
      <c r="I277" s="176"/>
      <c r="J277" s="176"/>
      <c r="K277" s="176"/>
      <c r="L277" s="176"/>
      <c r="M277" s="176"/>
      <c r="N277" s="176"/>
      <c r="O277" s="176"/>
      <c r="P277" s="176"/>
      <c r="Q277" s="176"/>
      <c r="R277" s="176"/>
      <c r="S277" s="176"/>
      <c r="T277" s="176"/>
      <c r="U277" s="176"/>
      <c r="V277" s="177"/>
    </row>
    <row r="278" spans="1:60" s="32" customFormat="1" ht="24.95" customHeight="1" thickBot="1" x14ac:dyDescent="0.3">
      <c r="A278" s="157"/>
      <c r="B278" s="158"/>
      <c r="C278" s="158"/>
      <c r="D278" s="159"/>
      <c r="E278" s="178" t="s">
        <v>48</v>
      </c>
      <c r="F278" s="179"/>
      <c r="G278" s="179"/>
      <c r="H278" s="179"/>
      <c r="I278" s="179"/>
      <c r="J278" s="179"/>
      <c r="K278" s="179"/>
      <c r="L278" s="179"/>
      <c r="M278" s="179"/>
      <c r="N278" s="179"/>
      <c r="O278" s="179"/>
      <c r="P278" s="179"/>
      <c r="Q278" s="179"/>
      <c r="R278" s="179"/>
      <c r="S278" s="179"/>
      <c r="T278" s="179"/>
      <c r="U278" s="179"/>
      <c r="V278" s="180"/>
    </row>
    <row r="279" spans="1:60" s="32" customFormat="1" ht="5.0999999999999996" customHeight="1" thickBot="1" x14ac:dyDescent="0.3">
      <c r="A279" s="160"/>
      <c r="B279" s="161"/>
      <c r="C279" s="161"/>
      <c r="D279" s="162"/>
      <c r="E279" s="181"/>
      <c r="F279" s="182"/>
      <c r="G279" s="182"/>
      <c r="H279" s="182"/>
      <c r="I279" s="182"/>
      <c r="J279" s="182"/>
      <c r="K279" s="182"/>
      <c r="L279" s="182"/>
      <c r="M279" s="182"/>
      <c r="N279" s="182"/>
      <c r="O279" s="182"/>
      <c r="P279" s="182"/>
      <c r="Q279" s="182"/>
      <c r="R279" s="182"/>
      <c r="S279" s="182"/>
      <c r="T279" s="182"/>
      <c r="U279" s="182"/>
      <c r="V279" s="183"/>
    </row>
    <row r="280" spans="1:60" s="34" customFormat="1" x14ac:dyDescent="0.25">
      <c r="A280" s="211" t="s">
        <v>49</v>
      </c>
      <c r="B280" s="212"/>
      <c r="C280" s="212"/>
      <c r="D280" s="212"/>
      <c r="E280" s="212"/>
      <c r="F280" s="212"/>
      <c r="G280" s="212"/>
      <c r="H280" s="212"/>
      <c r="I280" s="212"/>
      <c r="J280" s="212"/>
      <c r="K280" s="212"/>
      <c r="L280" s="212"/>
      <c r="M280" s="212"/>
      <c r="N280" s="212"/>
      <c r="O280" s="212"/>
      <c r="P280" s="212"/>
      <c r="Q280" s="212"/>
      <c r="R280" s="212"/>
      <c r="S280" s="212"/>
      <c r="T280" s="212"/>
      <c r="U280" s="212"/>
      <c r="V280" s="213"/>
      <c r="W280" s="33"/>
      <c r="X280" s="33"/>
      <c r="Y280" s="33"/>
      <c r="AZ280" s="35"/>
      <c r="BA280" s="35"/>
      <c r="BB280" s="35"/>
      <c r="BC280" s="35"/>
      <c r="BD280" s="35"/>
      <c r="BE280" s="35"/>
      <c r="BF280" s="35"/>
      <c r="BG280" s="35"/>
      <c r="BH280" s="35"/>
    </row>
    <row r="281" spans="1:60" s="34" customFormat="1" x14ac:dyDescent="0.25">
      <c r="A281" s="184" t="s">
        <v>50</v>
      </c>
      <c r="B281" s="185"/>
      <c r="C281" s="185"/>
      <c r="D281" s="185"/>
      <c r="E281" s="36" t="s">
        <v>51</v>
      </c>
      <c r="F281" s="37"/>
      <c r="G281" s="37"/>
      <c r="H281" s="37"/>
      <c r="I281" s="37"/>
      <c r="J281" s="186" t="s">
        <v>52</v>
      </c>
      <c r="K281" s="186"/>
      <c r="L281" s="186"/>
      <c r="M281" s="186"/>
      <c r="N281" s="186"/>
      <c r="O281" s="186"/>
      <c r="P281" s="186" t="s">
        <v>53</v>
      </c>
      <c r="Q281" s="186"/>
      <c r="R281" s="186"/>
      <c r="S281" s="186"/>
      <c r="T281" s="186"/>
      <c r="U281" s="186"/>
      <c r="V281" s="187"/>
      <c r="W281" s="33"/>
      <c r="X281" s="33"/>
      <c r="Y281" s="33"/>
      <c r="AZ281" s="35"/>
      <c r="BA281" s="35"/>
      <c r="BB281" s="35"/>
      <c r="BC281" s="35"/>
      <c r="BD281" s="35"/>
      <c r="BE281" s="35"/>
      <c r="BF281" s="35"/>
      <c r="BG281" s="35"/>
      <c r="BH281" s="35"/>
    </row>
    <row r="282" spans="1:60" s="34" customFormat="1" ht="30.75" customHeight="1" x14ac:dyDescent="0.25">
      <c r="A282" s="188" t="s">
        <v>54</v>
      </c>
      <c r="B282" s="189"/>
      <c r="C282" s="189"/>
      <c r="D282" s="190"/>
      <c r="E282" s="191" t="s">
        <v>24</v>
      </c>
      <c r="F282" s="191"/>
      <c r="G282" s="191"/>
      <c r="H282" s="191"/>
      <c r="I282" s="191"/>
      <c r="J282" s="191"/>
      <c r="K282" s="191"/>
      <c r="L282" s="191"/>
      <c r="M282" s="191"/>
      <c r="N282" s="191"/>
      <c r="O282" s="191"/>
      <c r="P282" s="191"/>
      <c r="Q282" s="191"/>
      <c r="R282" s="191"/>
      <c r="S282" s="191"/>
      <c r="T282" s="191"/>
      <c r="U282" s="191"/>
      <c r="V282" s="192"/>
      <c r="W282" s="33"/>
      <c r="X282" s="33"/>
      <c r="Y282" s="33"/>
    </row>
    <row r="283" spans="1:60" s="34" customFormat="1" x14ac:dyDescent="0.25">
      <c r="A283" s="193" t="s">
        <v>55</v>
      </c>
      <c r="B283" s="194"/>
      <c r="C283" s="194"/>
      <c r="D283" s="194"/>
      <c r="E283" s="195"/>
      <c r="F283" s="195"/>
      <c r="G283" s="195"/>
      <c r="H283" s="195"/>
      <c r="I283" s="195"/>
      <c r="J283" s="195"/>
      <c r="K283" s="195"/>
      <c r="L283" s="195"/>
      <c r="M283" s="195"/>
      <c r="N283" s="195"/>
      <c r="O283" s="195"/>
      <c r="P283" s="195"/>
      <c r="Q283" s="195"/>
      <c r="R283" s="195"/>
      <c r="S283" s="195"/>
      <c r="T283" s="195"/>
      <c r="U283" s="195"/>
      <c r="V283" s="196"/>
      <c r="W283" s="33"/>
      <c r="X283" s="33"/>
      <c r="Y283" s="33"/>
      <c r="Z283" s="33"/>
    </row>
    <row r="284" spans="1:60" s="34" customFormat="1" x14ac:dyDescent="0.25">
      <c r="A284" s="193" t="s">
        <v>56</v>
      </c>
      <c r="B284" s="194"/>
      <c r="C284" s="194"/>
      <c r="D284" s="194"/>
      <c r="E284" s="195"/>
      <c r="F284" s="195"/>
      <c r="G284" s="195"/>
      <c r="H284" s="195"/>
      <c r="I284" s="195"/>
      <c r="J284" s="195"/>
      <c r="K284" s="195"/>
      <c r="L284" s="195"/>
      <c r="M284" s="195"/>
      <c r="N284" s="195"/>
      <c r="O284" s="195"/>
      <c r="P284" s="195"/>
      <c r="Q284" s="195"/>
      <c r="R284" s="195"/>
      <c r="S284" s="195"/>
      <c r="T284" s="195"/>
      <c r="U284" s="195"/>
      <c r="V284" s="196"/>
      <c r="W284" s="33"/>
      <c r="X284" s="33"/>
      <c r="Y284" s="33"/>
      <c r="Z284" s="33"/>
    </row>
    <row r="285" spans="1:60" s="34" customFormat="1" x14ac:dyDescent="0.25">
      <c r="A285" s="193" t="s">
        <v>57</v>
      </c>
      <c r="B285" s="194"/>
      <c r="C285" s="194"/>
      <c r="D285" s="194"/>
      <c r="E285" s="195"/>
      <c r="F285" s="195"/>
      <c r="G285" s="195"/>
      <c r="H285" s="195"/>
      <c r="I285" s="195"/>
      <c r="J285" s="195"/>
      <c r="K285" s="195"/>
      <c r="L285" s="195"/>
      <c r="M285" s="195"/>
      <c r="N285" s="195"/>
      <c r="O285" s="195"/>
      <c r="P285" s="195"/>
      <c r="Q285" s="195"/>
      <c r="R285" s="195"/>
      <c r="S285" s="195"/>
      <c r="T285" s="195"/>
      <c r="U285" s="195"/>
      <c r="V285" s="196"/>
      <c r="W285" s="33"/>
      <c r="X285" s="33"/>
      <c r="Y285" s="33"/>
      <c r="Z285" s="33"/>
    </row>
    <row r="286" spans="1:60" s="34" customFormat="1" x14ac:dyDescent="0.25">
      <c r="A286" s="38"/>
      <c r="B286" s="39"/>
      <c r="C286" s="39"/>
      <c r="D286" s="40"/>
      <c r="E286" s="40"/>
      <c r="F286" s="40"/>
      <c r="G286" s="40"/>
      <c r="H286" s="40"/>
      <c r="I286" s="40"/>
      <c r="J286" s="40"/>
      <c r="K286" s="40"/>
      <c r="L286" s="40"/>
      <c r="M286" s="40"/>
      <c r="N286" s="40"/>
      <c r="O286" s="40"/>
      <c r="P286" s="40"/>
      <c r="Q286" s="40"/>
      <c r="R286" s="40"/>
      <c r="S286" s="40"/>
      <c r="T286" s="27"/>
      <c r="U286" s="27"/>
      <c r="V286" s="28"/>
      <c r="W286" s="33"/>
      <c r="X286" s="33"/>
      <c r="Y286" s="33"/>
    </row>
    <row r="287" spans="1:60" s="34" customFormat="1" x14ac:dyDescent="0.25">
      <c r="A287" s="150" t="s">
        <v>58</v>
      </c>
      <c r="B287" s="151"/>
      <c r="C287" s="151"/>
      <c r="D287" s="151"/>
      <c r="E287" s="151"/>
      <c r="F287" s="151"/>
      <c r="G287" s="151"/>
      <c r="H287" s="151"/>
      <c r="I287" s="151"/>
      <c r="J287" s="151"/>
      <c r="K287" s="151"/>
      <c r="L287" s="151"/>
      <c r="M287" s="151"/>
      <c r="N287" s="151"/>
      <c r="O287" s="151"/>
      <c r="P287" s="151"/>
      <c r="Q287" s="151"/>
      <c r="R287" s="151"/>
      <c r="S287" s="151"/>
      <c r="T287" s="151"/>
      <c r="U287" s="151"/>
      <c r="V287" s="197"/>
      <c r="W287" s="33"/>
      <c r="X287" s="33"/>
      <c r="Y287" s="33"/>
    </row>
    <row r="288" spans="1:60" s="34" customFormat="1" x14ac:dyDescent="0.25">
      <c r="A288" s="198" t="s">
        <v>59</v>
      </c>
      <c r="B288" s="199"/>
      <c r="C288" s="199" t="s">
        <v>60</v>
      </c>
      <c r="D288" s="199"/>
      <c r="E288" s="199"/>
      <c r="F288" s="199"/>
      <c r="G288" s="199"/>
      <c r="H288" s="199"/>
      <c r="I288" s="199"/>
      <c r="J288" s="199"/>
      <c r="K288" s="199"/>
      <c r="L288" s="199"/>
      <c r="M288" s="199"/>
      <c r="N288" s="199"/>
      <c r="O288" s="199"/>
      <c r="P288" s="199"/>
      <c r="Q288" s="199"/>
      <c r="R288" s="199" t="s">
        <v>61</v>
      </c>
      <c r="S288" s="199"/>
      <c r="T288" s="200" t="s">
        <v>62</v>
      </c>
      <c r="U288" s="200"/>
      <c r="V288" s="201"/>
      <c r="W288" s="33"/>
      <c r="X288" s="33"/>
      <c r="Y288" s="33"/>
    </row>
    <row r="289" spans="1:25" s="34" customFormat="1" ht="45" customHeight="1" x14ac:dyDescent="0.25">
      <c r="A289" s="202">
        <v>5</v>
      </c>
      <c r="B289" s="203"/>
      <c r="C289" s="204" t="str">
        <f>+'OFERTA ECONOMICA'!B52</f>
        <v xml:space="preserve">MANTENIMIENTO,REVISIÓN Y AJUSTE DE SER NECESARIO DE LOS PUNTOS HIDRÁULICOS EXISTENTES, EN INODOROS, LAVAMANOS Y DUCHAS. (INCLUYE CAMBIO DE LLAVES, MANGUERAS DE SUMINISTRO DE AGUA, EMPAQUETADURAS, SISTEMAS DE FLOTADOR, BUJES DE CONEXIÓN, POMAS, DUCHAS, SELLOS </v>
      </c>
      <c r="D289" s="205"/>
      <c r="E289" s="205"/>
      <c r="F289" s="205"/>
      <c r="G289" s="205"/>
      <c r="H289" s="205"/>
      <c r="I289" s="205"/>
      <c r="J289" s="205"/>
      <c r="K289" s="205"/>
      <c r="L289" s="205"/>
      <c r="M289" s="205"/>
      <c r="N289" s="205"/>
      <c r="O289" s="205"/>
      <c r="P289" s="205"/>
      <c r="Q289" s="205"/>
      <c r="R289" s="205" t="s">
        <v>61</v>
      </c>
      <c r="S289" s="205"/>
      <c r="T289" s="206">
        <f>+'OFERTA ECONOMICA'!C52</f>
        <v>131</v>
      </c>
      <c r="U289" s="206"/>
      <c r="V289" s="207"/>
      <c r="W289" s="33"/>
      <c r="X289" s="33"/>
      <c r="Y289" s="33"/>
    </row>
    <row r="290" spans="1:25" s="34" customFormat="1" x14ac:dyDescent="0.25">
      <c r="A290" s="41"/>
      <c r="B290" s="40"/>
      <c r="C290" s="40"/>
      <c r="D290" s="40"/>
      <c r="E290" s="40"/>
      <c r="F290" s="40"/>
      <c r="G290" s="40"/>
      <c r="H290" s="40"/>
      <c r="I290" s="40"/>
      <c r="J290" s="40"/>
      <c r="K290" s="40"/>
      <c r="L290" s="40"/>
      <c r="M290" s="40"/>
      <c r="N290" s="40"/>
      <c r="O290" s="40"/>
      <c r="P290" s="40"/>
      <c r="Q290" s="40"/>
      <c r="R290" s="40"/>
      <c r="S290" s="40"/>
      <c r="T290" s="27"/>
      <c r="U290" s="27"/>
      <c r="V290" s="28"/>
      <c r="W290" s="33"/>
      <c r="X290" s="33"/>
      <c r="Y290" s="33"/>
    </row>
    <row r="291" spans="1:25" s="34" customFormat="1" x14ac:dyDescent="0.25">
      <c r="A291" s="145" t="s">
        <v>64</v>
      </c>
      <c r="B291" s="146"/>
      <c r="C291" s="146"/>
      <c r="D291" s="146"/>
      <c r="E291" s="146"/>
      <c r="F291" s="146"/>
      <c r="G291" s="146"/>
      <c r="H291" s="146"/>
      <c r="I291" s="146"/>
      <c r="J291" s="146"/>
      <c r="K291" s="146"/>
      <c r="L291" s="146"/>
      <c r="M291" s="146"/>
      <c r="N291" s="146"/>
      <c r="O291" s="146"/>
      <c r="P291" s="146"/>
      <c r="Q291" s="146"/>
      <c r="R291" s="146"/>
      <c r="S291" s="146"/>
      <c r="T291" s="146"/>
      <c r="U291" s="146"/>
      <c r="V291" s="147"/>
      <c r="W291" s="33"/>
      <c r="X291" s="33"/>
      <c r="Y291" s="33"/>
    </row>
    <row r="292" spans="1:25" s="34" customFormat="1" x14ac:dyDescent="0.25">
      <c r="A292" s="132" t="s">
        <v>60</v>
      </c>
      <c r="B292" s="133"/>
      <c r="C292" s="133"/>
      <c r="D292" s="133"/>
      <c r="E292" s="133"/>
      <c r="F292" s="133"/>
      <c r="G292" s="133"/>
      <c r="H292" s="133" t="s">
        <v>65</v>
      </c>
      <c r="I292" s="133"/>
      <c r="J292" s="133"/>
      <c r="K292" s="133" t="s">
        <v>66</v>
      </c>
      <c r="L292" s="133"/>
      <c r="M292" s="133"/>
      <c r="N292" s="133"/>
      <c r="O292" s="133" t="s">
        <v>67</v>
      </c>
      <c r="P292" s="133"/>
      <c r="Q292" s="133"/>
      <c r="R292" s="133" t="s">
        <v>68</v>
      </c>
      <c r="S292" s="133"/>
      <c r="T292" s="134" t="s">
        <v>69</v>
      </c>
      <c r="U292" s="134"/>
      <c r="V292" s="135"/>
      <c r="W292" s="33"/>
      <c r="X292" s="33"/>
      <c r="Y292" s="33"/>
    </row>
    <row r="293" spans="1:25" s="34" customFormat="1" x14ac:dyDescent="0.25">
      <c r="A293" s="132"/>
      <c r="B293" s="133"/>
      <c r="C293" s="133"/>
      <c r="D293" s="133"/>
      <c r="E293" s="133"/>
      <c r="F293" s="133"/>
      <c r="G293" s="133"/>
      <c r="H293" s="133"/>
      <c r="I293" s="133"/>
      <c r="J293" s="133"/>
      <c r="K293" s="133"/>
      <c r="L293" s="133"/>
      <c r="M293" s="133"/>
      <c r="N293" s="133"/>
      <c r="O293" s="153"/>
      <c r="P293" s="153"/>
      <c r="Q293" s="153"/>
      <c r="R293" s="133"/>
      <c r="S293" s="133"/>
      <c r="T293" s="134"/>
      <c r="U293" s="134"/>
      <c r="V293" s="135"/>
      <c r="W293" s="33"/>
      <c r="X293" s="33"/>
      <c r="Y293" s="33"/>
    </row>
    <row r="294" spans="1:25" s="34" customFormat="1" x14ac:dyDescent="0.25">
      <c r="A294" s="132" t="s">
        <v>70</v>
      </c>
      <c r="B294" s="133"/>
      <c r="C294" s="133"/>
      <c r="D294" s="133"/>
      <c r="E294" s="133"/>
      <c r="F294" s="133"/>
      <c r="G294" s="133"/>
      <c r="H294" s="133"/>
      <c r="I294" s="133"/>
      <c r="J294" s="133"/>
      <c r="K294" s="133"/>
      <c r="L294" s="133"/>
      <c r="M294" s="133"/>
      <c r="N294" s="133"/>
      <c r="O294" s="153"/>
      <c r="P294" s="153"/>
      <c r="Q294" s="153"/>
      <c r="R294" s="209">
        <v>0.03</v>
      </c>
      <c r="S294" s="210"/>
      <c r="T294" s="134">
        <f>+R294*T314</f>
        <v>583.2299999999999</v>
      </c>
      <c r="U294" s="134"/>
      <c r="V294" s="135"/>
      <c r="W294" s="33"/>
      <c r="X294" s="33"/>
      <c r="Y294" s="33"/>
    </row>
    <row r="295" spans="1:25" s="34" customFormat="1" x14ac:dyDescent="0.25">
      <c r="A295" s="132"/>
      <c r="B295" s="133"/>
      <c r="C295" s="133"/>
      <c r="D295" s="133"/>
      <c r="E295" s="133"/>
      <c r="F295" s="133"/>
      <c r="G295" s="133"/>
      <c r="H295" s="133"/>
      <c r="I295" s="133"/>
      <c r="J295" s="133"/>
      <c r="K295" s="133"/>
      <c r="L295" s="133"/>
      <c r="M295" s="133"/>
      <c r="N295" s="133"/>
      <c r="O295" s="133"/>
      <c r="P295" s="133"/>
      <c r="Q295" s="133"/>
      <c r="R295" s="133"/>
      <c r="S295" s="133"/>
      <c r="T295" s="134"/>
      <c r="U295" s="134"/>
      <c r="V295" s="135"/>
      <c r="W295" s="33"/>
      <c r="X295" s="33"/>
      <c r="Y295" s="33"/>
    </row>
    <row r="296" spans="1:25" s="34" customFormat="1" x14ac:dyDescent="0.25">
      <c r="A296" s="136" t="s">
        <v>71</v>
      </c>
      <c r="B296" s="137"/>
      <c r="C296" s="137"/>
      <c r="D296" s="137"/>
      <c r="E296" s="137"/>
      <c r="F296" s="137"/>
      <c r="G296" s="137"/>
      <c r="H296" s="137"/>
      <c r="I296" s="137"/>
      <c r="J296" s="137"/>
      <c r="K296" s="137"/>
      <c r="L296" s="137"/>
      <c r="M296" s="137"/>
      <c r="N296" s="137"/>
      <c r="O296" s="137"/>
      <c r="P296" s="137"/>
      <c r="Q296" s="137"/>
      <c r="R296" s="137"/>
      <c r="S296" s="137"/>
      <c r="T296" s="134">
        <f>+T294+T293</f>
        <v>583.2299999999999</v>
      </c>
      <c r="U296" s="134"/>
      <c r="V296" s="135"/>
      <c r="W296" s="33"/>
      <c r="X296" s="33"/>
      <c r="Y296" s="33"/>
    </row>
    <row r="297" spans="1:25" s="34" customFormat="1" x14ac:dyDescent="0.25">
      <c r="A297" s="19"/>
      <c r="B297" s="20"/>
      <c r="C297" s="20"/>
      <c r="D297" s="20"/>
      <c r="E297" s="20"/>
      <c r="F297" s="20"/>
      <c r="G297" s="20"/>
      <c r="H297" s="20"/>
      <c r="I297" s="20"/>
      <c r="J297" s="20"/>
      <c r="K297" s="20"/>
      <c r="L297" s="20"/>
      <c r="M297" s="20"/>
      <c r="N297" s="20"/>
      <c r="O297" s="20"/>
      <c r="P297" s="20"/>
      <c r="Q297" s="20"/>
      <c r="R297" s="20"/>
      <c r="S297" s="21"/>
      <c r="T297" s="22"/>
      <c r="U297" s="22"/>
      <c r="V297" s="23"/>
      <c r="W297" s="33"/>
      <c r="X297" s="33"/>
      <c r="Y297" s="33"/>
    </row>
    <row r="298" spans="1:25" s="34" customFormat="1" x14ac:dyDescent="0.25">
      <c r="A298" s="145" t="s">
        <v>72</v>
      </c>
      <c r="B298" s="146"/>
      <c r="C298" s="146"/>
      <c r="D298" s="146"/>
      <c r="E298" s="146"/>
      <c r="F298" s="146"/>
      <c r="G298" s="146"/>
      <c r="H298" s="146"/>
      <c r="I298" s="146"/>
      <c r="J298" s="146"/>
      <c r="K298" s="146"/>
      <c r="L298" s="146"/>
      <c r="M298" s="146"/>
      <c r="N298" s="146"/>
      <c r="O298" s="146"/>
      <c r="P298" s="146"/>
      <c r="Q298" s="146"/>
      <c r="R298" s="146"/>
      <c r="S298" s="146"/>
      <c r="T298" s="146"/>
      <c r="U298" s="146"/>
      <c r="V298" s="147"/>
      <c r="W298" s="33"/>
      <c r="X298" s="33"/>
      <c r="Y298" s="33"/>
    </row>
    <row r="299" spans="1:25" s="34" customFormat="1" x14ac:dyDescent="0.25">
      <c r="A299" s="132" t="s">
        <v>60</v>
      </c>
      <c r="B299" s="133"/>
      <c r="C299" s="133"/>
      <c r="D299" s="133"/>
      <c r="E299" s="133"/>
      <c r="F299" s="133"/>
      <c r="G299" s="133"/>
      <c r="H299" s="133"/>
      <c r="I299" s="133"/>
      <c r="J299" s="133"/>
      <c r="K299" s="133"/>
      <c r="L299" s="133"/>
      <c r="M299" s="133" t="s">
        <v>61</v>
      </c>
      <c r="N299" s="133"/>
      <c r="O299" s="133" t="s">
        <v>62</v>
      </c>
      <c r="P299" s="133"/>
      <c r="Q299" s="133" t="s">
        <v>73</v>
      </c>
      <c r="R299" s="133"/>
      <c r="S299" s="133"/>
      <c r="T299" s="134" t="s">
        <v>74</v>
      </c>
      <c r="U299" s="134"/>
      <c r="V299" s="135"/>
      <c r="W299" s="33"/>
      <c r="X299" s="33"/>
      <c r="Y299" s="33"/>
    </row>
    <row r="300" spans="1:25" s="34" customFormat="1" x14ac:dyDescent="0.25">
      <c r="A300" s="132" t="s">
        <v>111</v>
      </c>
      <c r="B300" s="133"/>
      <c r="C300" s="133"/>
      <c r="D300" s="133"/>
      <c r="E300" s="133"/>
      <c r="F300" s="133"/>
      <c r="G300" s="133"/>
      <c r="H300" s="133"/>
      <c r="I300" s="133"/>
      <c r="J300" s="133"/>
      <c r="K300" s="133"/>
      <c r="L300" s="133"/>
      <c r="M300" s="133" t="s">
        <v>112</v>
      </c>
      <c r="N300" s="133"/>
      <c r="O300" s="133">
        <v>1</v>
      </c>
      <c r="P300" s="133"/>
      <c r="Q300" s="134">
        <v>21100</v>
      </c>
      <c r="R300" s="134"/>
      <c r="S300" s="134"/>
      <c r="T300" s="134">
        <f>+Q300*O300</f>
        <v>21100</v>
      </c>
      <c r="U300" s="134"/>
      <c r="V300" s="135"/>
      <c r="W300" s="33"/>
      <c r="X300" s="33"/>
      <c r="Y300" s="33"/>
    </row>
    <row r="301" spans="1:25" s="34" customFormat="1" x14ac:dyDescent="0.25">
      <c r="A301" s="132"/>
      <c r="B301" s="133"/>
      <c r="C301" s="133"/>
      <c r="D301" s="133"/>
      <c r="E301" s="133"/>
      <c r="F301" s="133"/>
      <c r="G301" s="133"/>
      <c r="H301" s="133"/>
      <c r="I301" s="133"/>
      <c r="J301" s="133"/>
      <c r="K301" s="133"/>
      <c r="L301" s="133"/>
      <c r="M301" s="133"/>
      <c r="N301" s="133"/>
      <c r="O301" s="133"/>
      <c r="P301" s="133"/>
      <c r="Q301" s="134"/>
      <c r="R301" s="134"/>
      <c r="S301" s="134"/>
      <c r="T301" s="134">
        <f>+Q301*O301</f>
        <v>0</v>
      </c>
      <c r="U301" s="134"/>
      <c r="V301" s="135"/>
      <c r="W301" s="33"/>
      <c r="X301" s="33"/>
      <c r="Y301" s="33"/>
    </row>
    <row r="302" spans="1:25" s="34" customFormat="1" x14ac:dyDescent="0.25">
      <c r="A302" s="132"/>
      <c r="B302" s="133"/>
      <c r="C302" s="133"/>
      <c r="D302" s="133"/>
      <c r="E302" s="133"/>
      <c r="F302" s="133"/>
      <c r="G302" s="133"/>
      <c r="H302" s="133"/>
      <c r="I302" s="133"/>
      <c r="J302" s="133"/>
      <c r="K302" s="133"/>
      <c r="L302" s="133"/>
      <c r="M302" s="133"/>
      <c r="N302" s="133"/>
      <c r="O302" s="133"/>
      <c r="P302" s="133"/>
      <c r="Q302" s="133"/>
      <c r="R302" s="133"/>
      <c r="S302" s="133"/>
      <c r="T302" s="134"/>
      <c r="U302" s="134"/>
      <c r="V302" s="135"/>
      <c r="W302" s="33"/>
      <c r="X302" s="33"/>
      <c r="Y302" s="33"/>
    </row>
    <row r="303" spans="1:25" s="34" customFormat="1" x14ac:dyDescent="0.25">
      <c r="A303" s="136" t="s">
        <v>71</v>
      </c>
      <c r="B303" s="137"/>
      <c r="C303" s="137"/>
      <c r="D303" s="137"/>
      <c r="E303" s="137"/>
      <c r="F303" s="137"/>
      <c r="G303" s="137"/>
      <c r="H303" s="137"/>
      <c r="I303" s="137"/>
      <c r="J303" s="137"/>
      <c r="K303" s="137"/>
      <c r="L303" s="137"/>
      <c r="M303" s="137"/>
      <c r="N303" s="137"/>
      <c r="O303" s="137"/>
      <c r="P303" s="137"/>
      <c r="Q303" s="137"/>
      <c r="R303" s="137"/>
      <c r="S303" s="137"/>
      <c r="T303" s="134">
        <f>+T301+T300</f>
        <v>21100</v>
      </c>
      <c r="U303" s="134"/>
      <c r="V303" s="135"/>
      <c r="W303" s="33"/>
      <c r="X303" s="33"/>
      <c r="Y303" s="33"/>
    </row>
    <row r="304" spans="1:25" s="34" customFormat="1" x14ac:dyDescent="0.25">
      <c r="A304" s="19"/>
      <c r="B304" s="20"/>
      <c r="C304" s="20"/>
      <c r="D304" s="20"/>
      <c r="E304" s="20"/>
      <c r="F304" s="20"/>
      <c r="G304" s="20"/>
      <c r="H304" s="20"/>
      <c r="I304" s="20"/>
      <c r="J304" s="20"/>
      <c r="K304" s="20"/>
      <c r="L304" s="20"/>
      <c r="M304" s="20"/>
      <c r="N304" s="20"/>
      <c r="O304" s="20"/>
      <c r="P304" s="20"/>
      <c r="Q304" s="20"/>
      <c r="R304" s="20"/>
      <c r="S304" s="21"/>
      <c r="T304" s="22"/>
      <c r="U304" s="22"/>
      <c r="V304" s="23"/>
      <c r="W304" s="33"/>
      <c r="X304" s="33"/>
      <c r="Y304" s="33"/>
    </row>
    <row r="305" spans="1:25" s="34" customFormat="1" x14ac:dyDescent="0.25">
      <c r="A305" s="145" t="s">
        <v>75</v>
      </c>
      <c r="B305" s="146"/>
      <c r="C305" s="146"/>
      <c r="D305" s="146"/>
      <c r="E305" s="146"/>
      <c r="F305" s="146"/>
      <c r="G305" s="146"/>
      <c r="H305" s="146"/>
      <c r="I305" s="146"/>
      <c r="J305" s="146"/>
      <c r="K305" s="146"/>
      <c r="L305" s="146"/>
      <c r="M305" s="146"/>
      <c r="N305" s="146"/>
      <c r="O305" s="146"/>
      <c r="P305" s="146"/>
      <c r="Q305" s="146"/>
      <c r="R305" s="146"/>
      <c r="S305" s="146"/>
      <c r="T305" s="146"/>
      <c r="U305" s="146"/>
      <c r="V305" s="147"/>
      <c r="W305" s="33"/>
      <c r="X305" s="33"/>
      <c r="Y305" s="33"/>
    </row>
    <row r="306" spans="1:25" s="34" customFormat="1" x14ac:dyDescent="0.25">
      <c r="A306" s="132" t="s">
        <v>76</v>
      </c>
      <c r="B306" s="133"/>
      <c r="C306" s="133"/>
      <c r="D306" s="133"/>
      <c r="E306" s="133"/>
      <c r="F306" s="133"/>
      <c r="G306" s="133"/>
      <c r="H306" s="133"/>
      <c r="I306" s="133"/>
      <c r="J306" s="133"/>
      <c r="K306" s="133" t="s">
        <v>77</v>
      </c>
      <c r="L306" s="133"/>
      <c r="M306" s="133" t="s">
        <v>78</v>
      </c>
      <c r="N306" s="133"/>
      <c r="O306" s="133" t="s">
        <v>79</v>
      </c>
      <c r="P306" s="133"/>
      <c r="Q306" s="133"/>
      <c r="R306" s="133" t="s">
        <v>80</v>
      </c>
      <c r="S306" s="133"/>
      <c r="T306" s="134" t="s">
        <v>69</v>
      </c>
      <c r="U306" s="134"/>
      <c r="V306" s="135"/>
      <c r="W306" s="33"/>
      <c r="X306" s="33"/>
      <c r="Y306" s="33"/>
    </row>
    <row r="307" spans="1:25" s="34" customFormat="1" x14ac:dyDescent="0.25">
      <c r="A307" s="132"/>
      <c r="B307" s="133"/>
      <c r="C307" s="133"/>
      <c r="D307" s="133"/>
      <c r="E307" s="133"/>
      <c r="F307" s="133"/>
      <c r="G307" s="133"/>
      <c r="H307" s="133"/>
      <c r="I307" s="133"/>
      <c r="J307" s="133"/>
      <c r="K307" s="133"/>
      <c r="L307" s="133"/>
      <c r="M307" s="133"/>
      <c r="N307" s="133"/>
      <c r="O307" s="133"/>
      <c r="P307" s="133"/>
      <c r="Q307" s="133"/>
      <c r="R307" s="133"/>
      <c r="S307" s="133"/>
      <c r="T307" s="134"/>
      <c r="U307" s="134"/>
      <c r="V307" s="135"/>
      <c r="W307" s="33"/>
      <c r="X307" s="33"/>
      <c r="Y307" s="33"/>
    </row>
    <row r="308" spans="1:25" s="34" customFormat="1" x14ac:dyDescent="0.25">
      <c r="A308" s="132"/>
      <c r="B308" s="133"/>
      <c r="C308" s="133"/>
      <c r="D308" s="133"/>
      <c r="E308" s="133"/>
      <c r="F308" s="133"/>
      <c r="G308" s="133"/>
      <c r="H308" s="133"/>
      <c r="I308" s="133"/>
      <c r="J308" s="133"/>
      <c r="K308" s="133"/>
      <c r="L308" s="133"/>
      <c r="M308" s="133"/>
      <c r="N308" s="133"/>
      <c r="O308" s="133"/>
      <c r="P308" s="133"/>
      <c r="Q308" s="133"/>
      <c r="R308" s="133"/>
      <c r="S308" s="133"/>
      <c r="T308" s="134"/>
      <c r="U308" s="134"/>
      <c r="V308" s="135"/>
      <c r="W308" s="33"/>
      <c r="X308" s="33"/>
      <c r="Y308" s="33"/>
    </row>
    <row r="309" spans="1:25" s="34" customFormat="1" x14ac:dyDescent="0.25">
      <c r="A309" s="132"/>
      <c r="B309" s="133"/>
      <c r="C309" s="133"/>
      <c r="D309" s="133"/>
      <c r="E309" s="133"/>
      <c r="F309" s="133"/>
      <c r="G309" s="133"/>
      <c r="H309" s="133"/>
      <c r="I309" s="133"/>
      <c r="J309" s="133"/>
      <c r="K309" s="133"/>
      <c r="L309" s="133"/>
      <c r="M309" s="133"/>
      <c r="N309" s="133"/>
      <c r="O309" s="133"/>
      <c r="P309" s="133"/>
      <c r="Q309" s="133"/>
      <c r="R309" s="133"/>
      <c r="S309" s="133"/>
      <c r="T309" s="134"/>
      <c r="U309" s="134"/>
      <c r="V309" s="135"/>
      <c r="W309" s="33"/>
      <c r="X309" s="33"/>
      <c r="Y309" s="33"/>
    </row>
    <row r="310" spans="1:25" s="34" customFormat="1" x14ac:dyDescent="0.25">
      <c r="A310" s="136" t="s">
        <v>71</v>
      </c>
      <c r="B310" s="137"/>
      <c r="C310" s="137"/>
      <c r="D310" s="137"/>
      <c r="E310" s="137"/>
      <c r="F310" s="137"/>
      <c r="G310" s="137"/>
      <c r="H310" s="137"/>
      <c r="I310" s="137"/>
      <c r="J310" s="137"/>
      <c r="K310" s="137"/>
      <c r="L310" s="137"/>
      <c r="M310" s="137"/>
      <c r="N310" s="137"/>
      <c r="O310" s="137"/>
      <c r="P310" s="137"/>
      <c r="Q310" s="137"/>
      <c r="R310" s="137"/>
      <c r="S310" s="137"/>
      <c r="T310" s="134"/>
      <c r="U310" s="134"/>
      <c r="V310" s="135"/>
      <c r="W310" s="33"/>
      <c r="X310" s="33"/>
      <c r="Y310" s="33"/>
    </row>
    <row r="311" spans="1:25" s="34" customFormat="1" x14ac:dyDescent="0.25">
      <c r="A311" s="19"/>
      <c r="B311" s="20"/>
      <c r="C311" s="20"/>
      <c r="D311" s="20"/>
      <c r="E311" s="20"/>
      <c r="F311" s="20"/>
      <c r="G311" s="20"/>
      <c r="H311" s="20"/>
      <c r="I311" s="20"/>
      <c r="J311" s="20"/>
      <c r="K311" s="20"/>
      <c r="L311" s="20"/>
      <c r="M311" s="20"/>
      <c r="N311" s="20"/>
      <c r="O311" s="20"/>
      <c r="P311" s="20"/>
      <c r="Q311" s="20"/>
      <c r="R311" s="20"/>
      <c r="S311" s="21"/>
      <c r="T311" s="22"/>
      <c r="U311" s="22"/>
      <c r="V311" s="23"/>
      <c r="W311" s="42"/>
      <c r="X311" s="42"/>
      <c r="Y311" s="42"/>
    </row>
    <row r="312" spans="1:25" s="34" customFormat="1" x14ac:dyDescent="0.25">
      <c r="A312" s="145" t="s">
        <v>81</v>
      </c>
      <c r="B312" s="146"/>
      <c r="C312" s="146"/>
      <c r="D312" s="146"/>
      <c r="E312" s="146"/>
      <c r="F312" s="146"/>
      <c r="G312" s="146"/>
      <c r="H312" s="146"/>
      <c r="I312" s="146"/>
      <c r="J312" s="146"/>
      <c r="K312" s="146"/>
      <c r="L312" s="146"/>
      <c r="M312" s="146"/>
      <c r="N312" s="146"/>
      <c r="O312" s="146"/>
      <c r="P312" s="146"/>
      <c r="Q312" s="146"/>
      <c r="R312" s="146"/>
      <c r="S312" s="146"/>
      <c r="T312" s="146"/>
      <c r="U312" s="146"/>
      <c r="V312" s="147"/>
      <c r="W312" s="33"/>
      <c r="X312" s="33"/>
      <c r="Y312" s="33"/>
    </row>
    <row r="313" spans="1:25" s="34" customFormat="1" x14ac:dyDescent="0.25">
      <c r="A313" s="132" t="s">
        <v>82</v>
      </c>
      <c r="B313" s="133"/>
      <c r="C313" s="133"/>
      <c r="D313" s="133"/>
      <c r="E313" s="133"/>
      <c r="F313" s="133"/>
      <c r="G313" s="133"/>
      <c r="H313" s="133"/>
      <c r="I313" s="133"/>
      <c r="J313" s="133" t="s">
        <v>83</v>
      </c>
      <c r="K313" s="133"/>
      <c r="L313" s="133" t="s">
        <v>84</v>
      </c>
      <c r="M313" s="133"/>
      <c r="N313" s="133" t="s">
        <v>85</v>
      </c>
      <c r="O313" s="133"/>
      <c r="P313" s="133"/>
      <c r="Q313" s="133" t="s">
        <v>68</v>
      </c>
      <c r="R313" s="133"/>
      <c r="S313" s="133"/>
      <c r="T313" s="134" t="s">
        <v>69</v>
      </c>
      <c r="U313" s="134"/>
      <c r="V313" s="135"/>
      <c r="W313" s="33"/>
      <c r="X313" s="33"/>
      <c r="Y313" s="33"/>
    </row>
    <row r="314" spans="1:25" s="34" customFormat="1" x14ac:dyDescent="0.25">
      <c r="A314" s="132" t="s">
        <v>86</v>
      </c>
      <c r="B314" s="133"/>
      <c r="C314" s="133"/>
      <c r="D314" s="133"/>
      <c r="E314" s="133"/>
      <c r="F314" s="133"/>
      <c r="G314" s="133"/>
      <c r="H314" s="133"/>
      <c r="I314" s="133"/>
      <c r="J314" s="148">
        <f>+J259</f>
        <v>171314.64448972844</v>
      </c>
      <c r="K314" s="133"/>
      <c r="L314" s="149">
        <v>1.8157000000000001</v>
      </c>
      <c r="M314" s="149"/>
      <c r="N314" s="134">
        <f>+(L314*J314)/8</f>
        <v>38881.999999999993</v>
      </c>
      <c r="O314" s="134"/>
      <c r="P314" s="134"/>
      <c r="Q314" s="133">
        <v>0.5</v>
      </c>
      <c r="R314" s="133"/>
      <c r="S314" s="133"/>
      <c r="T314" s="134">
        <f>+Q314*N314</f>
        <v>19440.999999999996</v>
      </c>
      <c r="U314" s="134"/>
      <c r="V314" s="135"/>
      <c r="W314" s="33"/>
      <c r="X314" s="33"/>
      <c r="Y314" s="33"/>
    </row>
    <row r="315" spans="1:25" s="34" customFormat="1" x14ac:dyDescent="0.25">
      <c r="A315" s="132"/>
      <c r="B315" s="133"/>
      <c r="C315" s="133"/>
      <c r="D315" s="133"/>
      <c r="E315" s="133"/>
      <c r="F315" s="133"/>
      <c r="G315" s="133"/>
      <c r="H315" s="133"/>
      <c r="I315" s="133"/>
      <c r="J315" s="133"/>
      <c r="K315" s="133"/>
      <c r="L315" s="133"/>
      <c r="M315" s="133"/>
      <c r="N315" s="133"/>
      <c r="O315" s="133"/>
      <c r="P315" s="133"/>
      <c r="Q315" s="133"/>
      <c r="R315" s="133"/>
      <c r="S315" s="133"/>
      <c r="T315" s="134"/>
      <c r="U315" s="134"/>
      <c r="V315" s="135"/>
      <c r="W315" s="33"/>
      <c r="X315" s="33"/>
      <c r="Y315" s="33"/>
    </row>
    <row r="316" spans="1:25" s="34" customFormat="1" x14ac:dyDescent="0.25">
      <c r="A316" s="132"/>
      <c r="B316" s="133"/>
      <c r="C316" s="133"/>
      <c r="D316" s="133"/>
      <c r="E316" s="133"/>
      <c r="F316" s="133"/>
      <c r="G316" s="133"/>
      <c r="H316" s="133"/>
      <c r="I316" s="133"/>
      <c r="J316" s="133"/>
      <c r="K316" s="133"/>
      <c r="L316" s="133"/>
      <c r="M316" s="133"/>
      <c r="N316" s="133"/>
      <c r="O316" s="133"/>
      <c r="P316" s="133"/>
      <c r="Q316" s="133"/>
      <c r="R316" s="133"/>
      <c r="S316" s="133"/>
      <c r="T316" s="134"/>
      <c r="U316" s="134"/>
      <c r="V316" s="135"/>
      <c r="W316" s="33"/>
      <c r="X316" s="33"/>
      <c r="Y316" s="33"/>
    </row>
    <row r="317" spans="1:25" s="34" customFormat="1" x14ac:dyDescent="0.25">
      <c r="A317" s="136" t="s">
        <v>71</v>
      </c>
      <c r="B317" s="137"/>
      <c r="C317" s="137"/>
      <c r="D317" s="137"/>
      <c r="E317" s="137"/>
      <c r="F317" s="137"/>
      <c r="G317" s="137"/>
      <c r="H317" s="137"/>
      <c r="I317" s="137"/>
      <c r="J317" s="137"/>
      <c r="K317" s="137"/>
      <c r="L317" s="137"/>
      <c r="M317" s="137"/>
      <c r="N317" s="137"/>
      <c r="O317" s="137"/>
      <c r="P317" s="137"/>
      <c r="Q317" s="137"/>
      <c r="R317" s="137"/>
      <c r="S317" s="137"/>
      <c r="T317" s="134">
        <f>+T314</f>
        <v>19440.999999999996</v>
      </c>
      <c r="U317" s="134"/>
      <c r="V317" s="135"/>
      <c r="W317" s="33"/>
      <c r="X317" s="33"/>
      <c r="Y317" s="33"/>
    </row>
    <row r="318" spans="1:25" s="43" customFormat="1" x14ac:dyDescent="0.25">
      <c r="A318" s="136" t="s">
        <v>15</v>
      </c>
      <c r="B318" s="137"/>
      <c r="C318" s="137"/>
      <c r="D318" s="137"/>
      <c r="E318" s="137"/>
      <c r="F318" s="137"/>
      <c r="G318" s="137"/>
      <c r="H318" s="137"/>
      <c r="I318" s="137"/>
      <c r="J318" s="137"/>
      <c r="K318" s="137"/>
      <c r="L318" s="137"/>
      <c r="M318" s="137"/>
      <c r="N318" s="137"/>
      <c r="O318" s="137"/>
      <c r="P318" s="137"/>
      <c r="Q318" s="137"/>
      <c r="R318" s="137"/>
      <c r="S318" s="137"/>
      <c r="T318" s="134">
        <f>ROUND(T317+T310+T303+T296,0)</f>
        <v>41124</v>
      </c>
      <c r="U318" s="134"/>
      <c r="V318" s="135"/>
      <c r="W318" s="33"/>
      <c r="X318" s="33"/>
      <c r="Y318" s="33"/>
    </row>
    <row r="319" spans="1:25" s="43" customFormat="1" x14ac:dyDescent="0.25">
      <c r="A319" s="44" t="s">
        <v>87</v>
      </c>
      <c r="B319" s="45">
        <f>+'[1]CARGA PRESTACIONAL'!$E$40</f>
        <v>0.29949999999999999</v>
      </c>
      <c r="C319" s="46"/>
      <c r="D319" s="47"/>
      <c r="E319" s="48"/>
      <c r="F319" s="46"/>
      <c r="G319" s="46"/>
      <c r="H319" s="46"/>
      <c r="I319" s="46"/>
      <c r="J319" s="46"/>
      <c r="K319" s="46"/>
      <c r="L319" s="46"/>
      <c r="M319" s="47"/>
      <c r="N319" s="18"/>
      <c r="O319" s="18"/>
      <c r="P319" s="18"/>
      <c r="Q319" s="18"/>
      <c r="R319" s="18"/>
      <c r="S319" s="18" t="s">
        <v>19</v>
      </c>
      <c r="T319" s="134">
        <f>+T318*B319</f>
        <v>12316.637999999999</v>
      </c>
      <c r="U319" s="134"/>
      <c r="V319" s="135"/>
      <c r="W319" s="33"/>
      <c r="X319" s="33"/>
      <c r="Y319" s="33"/>
    </row>
    <row r="320" spans="1:25" s="43" customFormat="1" x14ac:dyDescent="0.25">
      <c r="A320" s="138" t="s">
        <v>88</v>
      </c>
      <c r="B320" s="139"/>
      <c r="C320" s="139"/>
      <c r="D320" s="139"/>
      <c r="E320" s="139"/>
      <c r="F320" s="139"/>
      <c r="G320" s="139"/>
      <c r="H320" s="139"/>
      <c r="I320" s="139"/>
      <c r="J320" s="139"/>
      <c r="K320" s="139"/>
      <c r="L320" s="139"/>
      <c r="M320" s="139"/>
      <c r="N320" s="139"/>
      <c r="O320" s="139"/>
      <c r="P320" s="139"/>
      <c r="Q320" s="139"/>
      <c r="R320" s="139"/>
      <c r="S320" s="139"/>
      <c r="T320" s="140">
        <f>+T319+T318</f>
        <v>53440.637999999999</v>
      </c>
      <c r="U320" s="140"/>
      <c r="V320" s="141"/>
      <c r="W320" s="33"/>
      <c r="X320" s="33"/>
      <c r="Y320" s="33"/>
    </row>
    <row r="321" spans="1:60" s="43" customFormat="1" x14ac:dyDescent="0.25">
      <c r="A321" s="138" t="s">
        <v>89</v>
      </c>
      <c r="B321" s="139"/>
      <c r="C321" s="139"/>
      <c r="D321" s="139"/>
      <c r="E321" s="139"/>
      <c r="F321" s="139"/>
      <c r="G321" s="139"/>
      <c r="H321" s="139"/>
      <c r="I321" s="139"/>
      <c r="J321" s="139"/>
      <c r="K321" s="139"/>
      <c r="L321" s="139"/>
      <c r="M321" s="139"/>
      <c r="N321" s="139"/>
      <c r="O321" s="139"/>
      <c r="P321" s="139"/>
      <c r="Q321" s="139"/>
      <c r="R321" s="139"/>
      <c r="S321" s="139"/>
      <c r="T321" s="140">
        <f>ROUND(T320*T289,0)</f>
        <v>7000724</v>
      </c>
      <c r="U321" s="140"/>
      <c r="V321" s="141"/>
      <c r="W321" s="33"/>
      <c r="X321" s="33"/>
      <c r="Y321" s="33"/>
    </row>
    <row r="322" spans="1:60" s="43" customFormat="1" x14ac:dyDescent="0.25">
      <c r="A322" s="49"/>
      <c r="B322" s="29"/>
      <c r="C322" s="29"/>
      <c r="D322" s="29"/>
      <c r="E322" s="29"/>
      <c r="F322" s="29"/>
      <c r="G322" s="29"/>
      <c r="H322" s="29"/>
      <c r="I322" s="29"/>
      <c r="J322" s="29"/>
      <c r="K322" s="29"/>
      <c r="L322" s="29"/>
      <c r="M322" s="29"/>
      <c r="N322" s="29"/>
      <c r="O322" s="29"/>
      <c r="P322" s="29"/>
      <c r="Q322" s="29"/>
      <c r="R322" s="29"/>
      <c r="S322" s="29"/>
      <c r="T322" s="50"/>
      <c r="U322" s="50"/>
      <c r="V322" s="51"/>
      <c r="W322" s="33"/>
      <c r="X322" s="33"/>
      <c r="Y322" s="52"/>
    </row>
    <row r="323" spans="1:60" s="34" customFormat="1" ht="43.5" customHeight="1" x14ac:dyDescent="0.25">
      <c r="A323" s="142" t="s">
        <v>121</v>
      </c>
      <c r="B323" s="143"/>
      <c r="C323" s="143"/>
      <c r="D323" s="143"/>
      <c r="E323" s="143"/>
      <c r="F323" s="143"/>
      <c r="G323" s="143"/>
      <c r="H323" s="143"/>
      <c r="I323" s="143"/>
      <c r="J323" s="143"/>
      <c r="K323" s="143"/>
      <c r="L323" s="143"/>
      <c r="M323" s="143"/>
      <c r="N323" s="143"/>
      <c r="O323" s="143"/>
      <c r="P323" s="143"/>
      <c r="Q323" s="143"/>
      <c r="R323" s="143"/>
      <c r="S323" s="143"/>
      <c r="T323" s="143"/>
      <c r="U323" s="143"/>
      <c r="V323" s="144"/>
      <c r="W323" s="33"/>
      <c r="X323" s="33"/>
      <c r="Y323" s="53"/>
    </row>
    <row r="324" spans="1:60" s="34" customFormat="1" x14ac:dyDescent="0.25">
      <c r="A324" s="24"/>
      <c r="B324" s="25"/>
      <c r="C324" s="25"/>
      <c r="D324" s="25"/>
      <c r="E324" s="25"/>
      <c r="F324" s="25"/>
      <c r="G324" s="25"/>
      <c r="H324" s="25"/>
      <c r="I324" s="25"/>
      <c r="J324" s="25"/>
      <c r="K324" s="25"/>
      <c r="L324" s="25"/>
      <c r="M324" s="25"/>
      <c r="N324" s="25"/>
      <c r="O324" s="25"/>
      <c r="P324" s="25"/>
      <c r="Q324" s="25"/>
      <c r="R324" s="25"/>
      <c r="S324" s="26"/>
      <c r="T324" s="27"/>
      <c r="U324" s="27"/>
      <c r="V324" s="28"/>
      <c r="W324" s="33"/>
      <c r="X324" s="33"/>
      <c r="Y324" s="33"/>
    </row>
    <row r="325" spans="1:60" s="34" customFormat="1" ht="46.5" customHeight="1" x14ac:dyDescent="0.3">
      <c r="A325" s="24"/>
      <c r="B325" s="25"/>
      <c r="C325" s="25"/>
      <c r="D325" s="29"/>
      <c r="E325" s="30" t="s">
        <v>90</v>
      </c>
      <c r="F325" s="54"/>
      <c r="G325" s="54"/>
      <c r="H325" s="54"/>
      <c r="I325" s="54"/>
      <c r="J325" s="54"/>
      <c r="K325" s="54"/>
      <c r="L325" s="54"/>
      <c r="M325" s="55"/>
      <c r="N325" s="25"/>
      <c r="O325" s="25"/>
      <c r="P325" s="25"/>
      <c r="Q325" s="25"/>
      <c r="R325" s="25"/>
      <c r="S325" s="26"/>
      <c r="T325" s="27"/>
      <c r="U325" s="27"/>
      <c r="V325" s="28"/>
      <c r="W325" s="33"/>
      <c r="X325" s="33"/>
      <c r="Y325" s="56"/>
    </row>
    <row r="326" spans="1:60" s="34" customFormat="1" x14ac:dyDescent="0.25">
      <c r="A326" s="24"/>
      <c r="B326" s="25"/>
      <c r="C326" s="25"/>
      <c r="D326" s="25"/>
      <c r="E326" s="131" t="s">
        <v>105</v>
      </c>
      <c r="F326" s="131"/>
      <c r="G326" s="131"/>
      <c r="H326" s="131"/>
      <c r="I326" s="131"/>
      <c r="J326" s="131"/>
      <c r="K326" s="131"/>
      <c r="L326" s="131"/>
      <c r="M326" s="131"/>
      <c r="N326" s="57"/>
      <c r="O326" s="57"/>
      <c r="P326" s="25"/>
      <c r="Q326" s="25"/>
      <c r="R326" s="25"/>
      <c r="S326" s="26"/>
      <c r="T326" s="27"/>
      <c r="U326" s="27"/>
      <c r="V326" s="28"/>
      <c r="W326" s="33"/>
      <c r="X326" s="33"/>
      <c r="Y326" s="33"/>
    </row>
    <row r="327" spans="1:60" s="34" customFormat="1" x14ac:dyDescent="0.25">
      <c r="A327" s="24"/>
      <c r="B327" s="25"/>
      <c r="C327" s="25"/>
      <c r="D327" s="25"/>
      <c r="E327" s="131"/>
      <c r="F327" s="131"/>
      <c r="G327" s="131"/>
      <c r="H327" s="131"/>
      <c r="I327" s="131"/>
      <c r="J327" s="131"/>
      <c r="K327" s="131"/>
      <c r="L327" s="131"/>
      <c r="M327" s="131"/>
      <c r="N327" s="57"/>
      <c r="O327" s="57"/>
      <c r="P327" s="25"/>
      <c r="Q327" s="25"/>
      <c r="R327" s="25"/>
      <c r="S327" s="26"/>
      <c r="T327" s="27"/>
      <c r="U327" s="27"/>
      <c r="V327" s="28"/>
      <c r="W327" s="33"/>
      <c r="X327" s="33"/>
      <c r="Y327" s="33"/>
    </row>
    <row r="328" spans="1:60" s="34" customFormat="1" ht="14.25" thickBot="1" x14ac:dyDescent="0.3">
      <c r="A328" s="58"/>
      <c r="B328" s="59"/>
      <c r="C328" s="59"/>
      <c r="D328" s="59"/>
      <c r="E328" s="59"/>
      <c r="F328" s="60"/>
      <c r="G328" s="60"/>
      <c r="H328" s="60"/>
      <c r="I328" s="60"/>
      <c r="J328" s="60"/>
      <c r="K328" s="60"/>
      <c r="L328" s="59"/>
      <c r="M328" s="59"/>
      <c r="N328" s="59"/>
      <c r="O328" s="59"/>
      <c r="P328" s="59"/>
      <c r="Q328" s="59"/>
      <c r="R328" s="59"/>
      <c r="S328" s="59"/>
      <c r="T328" s="61"/>
      <c r="U328" s="61"/>
      <c r="V328" s="62"/>
      <c r="W328" s="33"/>
      <c r="X328" s="33"/>
      <c r="Y328" s="33"/>
    </row>
    <row r="329" spans="1:60" ht="14.25" thickBot="1" x14ac:dyDescent="0.3"/>
    <row r="330" spans="1:60" s="32" customFormat="1" ht="30" customHeight="1" x14ac:dyDescent="0.25">
      <c r="A330" s="154"/>
      <c r="B330" s="155"/>
      <c r="C330" s="155"/>
      <c r="D330" s="156"/>
      <c r="E330" s="163" t="s">
        <v>92</v>
      </c>
      <c r="F330" s="164"/>
      <c r="G330" s="164"/>
      <c r="H330" s="164"/>
      <c r="I330" s="164"/>
      <c r="J330" s="164"/>
      <c r="K330" s="164"/>
      <c r="L330" s="164"/>
      <c r="M330" s="164"/>
      <c r="N330" s="164"/>
      <c r="O330" s="164"/>
      <c r="P330" s="164"/>
      <c r="Q330" s="164"/>
      <c r="R330" s="164"/>
      <c r="S330" s="165"/>
      <c r="T330" s="169" t="s">
        <v>47</v>
      </c>
      <c r="U330" s="170"/>
      <c r="V330" s="171"/>
    </row>
    <row r="331" spans="1:60" s="32" customFormat="1" ht="30" customHeight="1" thickBot="1" x14ac:dyDescent="0.3">
      <c r="A331" s="157"/>
      <c r="B331" s="158"/>
      <c r="C331" s="158"/>
      <c r="D331" s="159"/>
      <c r="E331" s="166"/>
      <c r="F331" s="167"/>
      <c r="G331" s="167"/>
      <c r="H331" s="167"/>
      <c r="I331" s="167"/>
      <c r="J331" s="167"/>
      <c r="K331" s="167"/>
      <c r="L331" s="167"/>
      <c r="M331" s="167"/>
      <c r="N331" s="167"/>
      <c r="O331" s="167"/>
      <c r="P331" s="167"/>
      <c r="Q331" s="167"/>
      <c r="R331" s="167"/>
      <c r="S331" s="168"/>
      <c r="T331" s="172"/>
      <c r="U331" s="173"/>
      <c r="V331" s="174"/>
    </row>
    <row r="332" spans="1:60" s="32" customFormat="1" ht="5.0999999999999996" customHeight="1" thickBot="1" x14ac:dyDescent="0.25">
      <c r="A332" s="157"/>
      <c r="B332" s="158"/>
      <c r="C332" s="158"/>
      <c r="D332" s="159"/>
      <c r="E332" s="175"/>
      <c r="F332" s="176"/>
      <c r="G332" s="176"/>
      <c r="H332" s="176"/>
      <c r="I332" s="176"/>
      <c r="J332" s="176"/>
      <c r="K332" s="176"/>
      <c r="L332" s="176"/>
      <c r="M332" s="176"/>
      <c r="N332" s="176"/>
      <c r="O332" s="176"/>
      <c r="P332" s="176"/>
      <c r="Q332" s="176"/>
      <c r="R332" s="176"/>
      <c r="S332" s="176"/>
      <c r="T332" s="176"/>
      <c r="U332" s="176"/>
      <c r="V332" s="177"/>
    </row>
    <row r="333" spans="1:60" s="32" customFormat="1" ht="24.95" customHeight="1" thickBot="1" x14ac:dyDescent="0.3">
      <c r="A333" s="157"/>
      <c r="B333" s="158"/>
      <c r="C333" s="158"/>
      <c r="D333" s="159"/>
      <c r="E333" s="178" t="s">
        <v>48</v>
      </c>
      <c r="F333" s="179"/>
      <c r="G333" s="179"/>
      <c r="H333" s="179"/>
      <c r="I333" s="179"/>
      <c r="J333" s="179"/>
      <c r="K333" s="179"/>
      <c r="L333" s="179"/>
      <c r="M333" s="179"/>
      <c r="N333" s="179"/>
      <c r="O333" s="179"/>
      <c r="P333" s="179"/>
      <c r="Q333" s="179"/>
      <c r="R333" s="179"/>
      <c r="S333" s="179"/>
      <c r="T333" s="179"/>
      <c r="U333" s="179"/>
      <c r="V333" s="180"/>
    </row>
    <row r="334" spans="1:60" s="32" customFormat="1" ht="5.0999999999999996" customHeight="1" thickBot="1" x14ac:dyDescent="0.3">
      <c r="A334" s="160"/>
      <c r="B334" s="161"/>
      <c r="C334" s="161"/>
      <c r="D334" s="162"/>
      <c r="E334" s="181"/>
      <c r="F334" s="182"/>
      <c r="G334" s="182"/>
      <c r="H334" s="182"/>
      <c r="I334" s="182"/>
      <c r="J334" s="182"/>
      <c r="K334" s="182"/>
      <c r="L334" s="182"/>
      <c r="M334" s="182"/>
      <c r="N334" s="182"/>
      <c r="O334" s="182"/>
      <c r="P334" s="182"/>
      <c r="Q334" s="182"/>
      <c r="R334" s="182"/>
      <c r="S334" s="182"/>
      <c r="T334" s="182"/>
      <c r="U334" s="182"/>
      <c r="V334" s="183"/>
    </row>
    <row r="335" spans="1:60" s="34" customFormat="1" x14ac:dyDescent="0.25">
      <c r="A335" s="211" t="s">
        <v>49</v>
      </c>
      <c r="B335" s="212"/>
      <c r="C335" s="212"/>
      <c r="D335" s="212"/>
      <c r="E335" s="212"/>
      <c r="F335" s="212"/>
      <c r="G335" s="212"/>
      <c r="H335" s="212"/>
      <c r="I335" s="212"/>
      <c r="J335" s="212"/>
      <c r="K335" s="212"/>
      <c r="L335" s="212"/>
      <c r="M335" s="212"/>
      <c r="N335" s="212"/>
      <c r="O335" s="212"/>
      <c r="P335" s="212"/>
      <c r="Q335" s="212"/>
      <c r="R335" s="212"/>
      <c r="S335" s="212"/>
      <c r="T335" s="212"/>
      <c r="U335" s="212"/>
      <c r="V335" s="213"/>
      <c r="W335" s="33"/>
      <c r="X335" s="33"/>
      <c r="Y335" s="33"/>
      <c r="AZ335" s="35"/>
      <c r="BA335" s="35"/>
      <c r="BB335" s="35"/>
      <c r="BC335" s="35"/>
      <c r="BD335" s="35"/>
      <c r="BE335" s="35"/>
      <c r="BF335" s="35"/>
      <c r="BG335" s="35"/>
      <c r="BH335" s="35"/>
    </row>
    <row r="336" spans="1:60" s="34" customFormat="1" x14ac:dyDescent="0.25">
      <c r="A336" s="184" t="s">
        <v>50</v>
      </c>
      <c r="B336" s="185"/>
      <c r="C336" s="185"/>
      <c r="D336" s="185"/>
      <c r="E336" s="36" t="s">
        <v>51</v>
      </c>
      <c r="F336" s="37"/>
      <c r="G336" s="37"/>
      <c r="H336" s="37"/>
      <c r="I336" s="37"/>
      <c r="J336" s="186" t="s">
        <v>52</v>
      </c>
      <c r="K336" s="186"/>
      <c r="L336" s="186"/>
      <c r="M336" s="186"/>
      <c r="N336" s="186"/>
      <c r="O336" s="186"/>
      <c r="P336" s="186" t="s">
        <v>53</v>
      </c>
      <c r="Q336" s="186"/>
      <c r="R336" s="186"/>
      <c r="S336" s="186"/>
      <c r="T336" s="186"/>
      <c r="U336" s="186"/>
      <c r="V336" s="187"/>
      <c r="W336" s="33"/>
      <c r="X336" s="33"/>
      <c r="Y336" s="33"/>
      <c r="AZ336" s="35"/>
      <c r="BA336" s="35"/>
      <c r="BB336" s="35"/>
      <c r="BC336" s="35"/>
      <c r="BD336" s="35"/>
      <c r="BE336" s="35"/>
      <c r="BF336" s="35"/>
      <c r="BG336" s="35"/>
      <c r="BH336" s="35"/>
    </row>
    <row r="337" spans="1:26" s="34" customFormat="1" ht="30.75" customHeight="1" x14ac:dyDescent="0.25">
      <c r="A337" s="188" t="s">
        <v>54</v>
      </c>
      <c r="B337" s="189"/>
      <c r="C337" s="189"/>
      <c r="D337" s="190"/>
      <c r="E337" s="191" t="s">
        <v>24</v>
      </c>
      <c r="F337" s="191"/>
      <c r="G337" s="191"/>
      <c r="H337" s="191"/>
      <c r="I337" s="191"/>
      <c r="J337" s="191"/>
      <c r="K337" s="191"/>
      <c r="L337" s="191"/>
      <c r="M337" s="191"/>
      <c r="N337" s="191"/>
      <c r="O337" s="191"/>
      <c r="P337" s="191"/>
      <c r="Q337" s="191"/>
      <c r="R337" s="191"/>
      <c r="S337" s="191"/>
      <c r="T337" s="191"/>
      <c r="U337" s="191"/>
      <c r="V337" s="192"/>
      <c r="W337" s="33"/>
      <c r="X337" s="33"/>
      <c r="Y337" s="33"/>
    </row>
    <row r="338" spans="1:26" s="34" customFormat="1" x14ac:dyDescent="0.25">
      <c r="A338" s="193" t="s">
        <v>55</v>
      </c>
      <c r="B338" s="194"/>
      <c r="C338" s="194"/>
      <c r="D338" s="194"/>
      <c r="E338" s="195"/>
      <c r="F338" s="195"/>
      <c r="G338" s="195"/>
      <c r="H338" s="195"/>
      <c r="I338" s="195"/>
      <c r="J338" s="195"/>
      <c r="K338" s="195"/>
      <c r="L338" s="195"/>
      <c r="M338" s="195"/>
      <c r="N338" s="195"/>
      <c r="O338" s="195"/>
      <c r="P338" s="195"/>
      <c r="Q338" s="195"/>
      <c r="R338" s="195"/>
      <c r="S338" s="195"/>
      <c r="T338" s="195"/>
      <c r="U338" s="195"/>
      <c r="V338" s="196"/>
      <c r="W338" s="33"/>
      <c r="X338" s="33"/>
      <c r="Y338" s="33"/>
      <c r="Z338" s="33"/>
    </row>
    <row r="339" spans="1:26" s="34" customFormat="1" x14ac:dyDescent="0.25">
      <c r="A339" s="193" t="s">
        <v>56</v>
      </c>
      <c r="B339" s="194"/>
      <c r="C339" s="194"/>
      <c r="D339" s="194"/>
      <c r="E339" s="195"/>
      <c r="F339" s="195"/>
      <c r="G339" s="195"/>
      <c r="H339" s="195"/>
      <c r="I339" s="195"/>
      <c r="J339" s="195"/>
      <c r="K339" s="195"/>
      <c r="L339" s="195"/>
      <c r="M339" s="195"/>
      <c r="N339" s="195"/>
      <c r="O339" s="195"/>
      <c r="P339" s="195"/>
      <c r="Q339" s="195"/>
      <c r="R339" s="195"/>
      <c r="S339" s="195"/>
      <c r="T339" s="195"/>
      <c r="U339" s="195"/>
      <c r="V339" s="196"/>
      <c r="W339" s="33"/>
      <c r="X339" s="33"/>
      <c r="Y339" s="33"/>
      <c r="Z339" s="33"/>
    </row>
    <row r="340" spans="1:26" s="34" customFormat="1" x14ac:dyDescent="0.25">
      <c r="A340" s="193" t="s">
        <v>57</v>
      </c>
      <c r="B340" s="194"/>
      <c r="C340" s="194"/>
      <c r="D340" s="194"/>
      <c r="E340" s="195"/>
      <c r="F340" s="195"/>
      <c r="G340" s="195"/>
      <c r="H340" s="195"/>
      <c r="I340" s="195"/>
      <c r="J340" s="195"/>
      <c r="K340" s="195"/>
      <c r="L340" s="195"/>
      <c r="M340" s="195"/>
      <c r="N340" s="195"/>
      <c r="O340" s="195"/>
      <c r="P340" s="195"/>
      <c r="Q340" s="195"/>
      <c r="R340" s="195"/>
      <c r="S340" s="195"/>
      <c r="T340" s="195"/>
      <c r="U340" s="195"/>
      <c r="V340" s="196"/>
      <c r="W340" s="33"/>
      <c r="X340" s="33"/>
      <c r="Y340" s="33"/>
      <c r="Z340" s="33"/>
    </row>
    <row r="341" spans="1:26" s="34" customFormat="1" x14ac:dyDescent="0.25">
      <c r="A341" s="38"/>
      <c r="B341" s="39"/>
      <c r="C341" s="39"/>
      <c r="D341" s="40"/>
      <c r="E341" s="40"/>
      <c r="F341" s="40"/>
      <c r="G341" s="40"/>
      <c r="H341" s="40"/>
      <c r="I341" s="40"/>
      <c r="J341" s="40"/>
      <c r="K341" s="40"/>
      <c r="L341" s="40"/>
      <c r="M341" s="40"/>
      <c r="N341" s="40"/>
      <c r="O341" s="40"/>
      <c r="P341" s="40"/>
      <c r="Q341" s="40"/>
      <c r="R341" s="40"/>
      <c r="S341" s="40"/>
      <c r="T341" s="27"/>
      <c r="U341" s="27"/>
      <c r="V341" s="28"/>
      <c r="W341" s="33"/>
      <c r="X341" s="33"/>
      <c r="Y341" s="33"/>
    </row>
    <row r="342" spans="1:26" s="34" customFormat="1" x14ac:dyDescent="0.25">
      <c r="A342" s="150" t="s">
        <v>58</v>
      </c>
      <c r="B342" s="151"/>
      <c r="C342" s="151"/>
      <c r="D342" s="151"/>
      <c r="E342" s="151"/>
      <c r="F342" s="151"/>
      <c r="G342" s="151"/>
      <c r="H342" s="151"/>
      <c r="I342" s="151"/>
      <c r="J342" s="151"/>
      <c r="K342" s="151"/>
      <c r="L342" s="151"/>
      <c r="M342" s="151"/>
      <c r="N342" s="151"/>
      <c r="O342" s="151"/>
      <c r="P342" s="151"/>
      <c r="Q342" s="151"/>
      <c r="R342" s="151"/>
      <c r="S342" s="151"/>
      <c r="T342" s="151"/>
      <c r="U342" s="151"/>
      <c r="V342" s="197"/>
      <c r="W342" s="33"/>
      <c r="X342" s="33"/>
      <c r="Y342" s="33"/>
    </row>
    <row r="343" spans="1:26" s="34" customFormat="1" x14ac:dyDescent="0.25">
      <c r="A343" s="198" t="s">
        <v>59</v>
      </c>
      <c r="B343" s="199"/>
      <c r="C343" s="199" t="s">
        <v>60</v>
      </c>
      <c r="D343" s="199"/>
      <c r="E343" s="199"/>
      <c r="F343" s="199"/>
      <c r="G343" s="199"/>
      <c r="H343" s="199"/>
      <c r="I343" s="199"/>
      <c r="J343" s="199"/>
      <c r="K343" s="199"/>
      <c r="L343" s="199"/>
      <c r="M343" s="199"/>
      <c r="N343" s="199"/>
      <c r="O343" s="199"/>
      <c r="P343" s="199"/>
      <c r="Q343" s="199"/>
      <c r="R343" s="199" t="s">
        <v>61</v>
      </c>
      <c r="S343" s="199"/>
      <c r="T343" s="200" t="s">
        <v>62</v>
      </c>
      <c r="U343" s="200"/>
      <c r="V343" s="201"/>
      <c r="W343" s="33"/>
      <c r="X343" s="33"/>
      <c r="Y343" s="33"/>
    </row>
    <row r="344" spans="1:26" s="34" customFormat="1" ht="64.5" customHeight="1" x14ac:dyDescent="0.25">
      <c r="A344" s="202">
        <v>6</v>
      </c>
      <c r="B344" s="203"/>
      <c r="C344" s="204" t="str">
        <f>+'OFERTA ECONOMICA'!B66</f>
        <v xml:space="preserve">MANTENIMIENTO Y LIMPIEZA DE PUNTOS DE DESAGUE  (LAVAMANOS,ORINALES, INODOROS,DUCHAS), SONDEO DE SIFONES Y TUBERÍA INCLUYE CAMBIO DE LLAVES, Y  RETIRO DE MATERIAL INCRUSTADO EN LA RED SANITARIA,(MEDIANTE LA APLICACIÓN DE SUSTANCIAS QUÍMICAS QUE PERMITAN LA DEGRADACIÓN Y EVACUACIÓN DE OBSTRUCCIONES </v>
      </c>
      <c r="D344" s="205"/>
      <c r="E344" s="205"/>
      <c r="F344" s="205"/>
      <c r="G344" s="205"/>
      <c r="H344" s="205"/>
      <c r="I344" s="205"/>
      <c r="J344" s="205"/>
      <c r="K344" s="205"/>
      <c r="L344" s="205"/>
      <c r="M344" s="205"/>
      <c r="N344" s="205"/>
      <c r="O344" s="205"/>
      <c r="P344" s="205"/>
      <c r="Q344" s="205"/>
      <c r="R344" s="205" t="s">
        <v>106</v>
      </c>
      <c r="S344" s="205"/>
      <c r="T344" s="206">
        <f>+'OFERTA ECONOMICA'!C66</f>
        <v>115</v>
      </c>
      <c r="U344" s="206"/>
      <c r="V344" s="207"/>
      <c r="W344" s="33"/>
      <c r="X344" s="33"/>
      <c r="Y344" s="33"/>
    </row>
    <row r="345" spans="1:26" s="34" customFormat="1" x14ac:dyDescent="0.25">
      <c r="A345" s="41"/>
      <c r="B345" s="40"/>
      <c r="C345" s="40"/>
      <c r="D345" s="40"/>
      <c r="E345" s="40"/>
      <c r="F345" s="40"/>
      <c r="G345" s="40"/>
      <c r="H345" s="40"/>
      <c r="I345" s="40"/>
      <c r="J345" s="40"/>
      <c r="K345" s="40"/>
      <c r="L345" s="40"/>
      <c r="M345" s="40"/>
      <c r="N345" s="40"/>
      <c r="O345" s="40"/>
      <c r="P345" s="40"/>
      <c r="Q345" s="40"/>
      <c r="R345" s="40"/>
      <c r="S345" s="40"/>
      <c r="T345" s="27"/>
      <c r="U345" s="27"/>
      <c r="V345" s="28"/>
      <c r="W345" s="33"/>
      <c r="X345" s="33"/>
      <c r="Y345" s="33"/>
    </row>
    <row r="346" spans="1:26" s="34" customFormat="1" x14ac:dyDescent="0.25">
      <c r="A346" s="145" t="s">
        <v>64</v>
      </c>
      <c r="B346" s="146"/>
      <c r="C346" s="146"/>
      <c r="D346" s="146"/>
      <c r="E346" s="146"/>
      <c r="F346" s="146"/>
      <c r="G346" s="146"/>
      <c r="H346" s="146"/>
      <c r="I346" s="146"/>
      <c r="J346" s="146"/>
      <c r="K346" s="146"/>
      <c r="L346" s="146"/>
      <c r="M346" s="146"/>
      <c r="N346" s="146"/>
      <c r="O346" s="146"/>
      <c r="P346" s="146"/>
      <c r="Q346" s="146"/>
      <c r="R346" s="146"/>
      <c r="S346" s="146"/>
      <c r="T346" s="146"/>
      <c r="U346" s="146"/>
      <c r="V346" s="147"/>
      <c r="W346" s="33"/>
      <c r="X346" s="33"/>
      <c r="Y346" s="33"/>
    </row>
    <row r="347" spans="1:26" s="34" customFormat="1" x14ac:dyDescent="0.25">
      <c r="A347" s="132" t="s">
        <v>60</v>
      </c>
      <c r="B347" s="133"/>
      <c r="C347" s="133"/>
      <c r="D347" s="133"/>
      <c r="E347" s="133"/>
      <c r="F347" s="133"/>
      <c r="G347" s="133"/>
      <c r="H347" s="133" t="s">
        <v>65</v>
      </c>
      <c r="I347" s="133"/>
      <c r="J347" s="133"/>
      <c r="K347" s="133" t="s">
        <v>66</v>
      </c>
      <c r="L347" s="133"/>
      <c r="M347" s="133"/>
      <c r="N347" s="133"/>
      <c r="O347" s="133" t="s">
        <v>67</v>
      </c>
      <c r="P347" s="133"/>
      <c r="Q347" s="133"/>
      <c r="R347" s="133" t="s">
        <v>68</v>
      </c>
      <c r="S347" s="133"/>
      <c r="T347" s="134" t="s">
        <v>69</v>
      </c>
      <c r="U347" s="134"/>
      <c r="V347" s="135"/>
      <c r="W347" s="33"/>
      <c r="X347" s="33"/>
      <c r="Y347" s="33"/>
    </row>
    <row r="348" spans="1:26" s="34" customFormat="1" x14ac:dyDescent="0.25">
      <c r="A348" s="132"/>
      <c r="B348" s="133"/>
      <c r="C348" s="133"/>
      <c r="D348" s="133"/>
      <c r="E348" s="133"/>
      <c r="F348" s="133"/>
      <c r="G348" s="133"/>
      <c r="H348" s="133"/>
      <c r="I348" s="133"/>
      <c r="J348" s="133"/>
      <c r="K348" s="133"/>
      <c r="L348" s="133"/>
      <c r="M348" s="133"/>
      <c r="N348" s="133"/>
      <c r="O348" s="153"/>
      <c r="P348" s="153"/>
      <c r="Q348" s="153"/>
      <c r="R348" s="133"/>
      <c r="S348" s="133"/>
      <c r="T348" s="134"/>
      <c r="U348" s="134"/>
      <c r="V348" s="135"/>
      <c r="W348" s="33"/>
      <c r="X348" s="33"/>
      <c r="Y348" s="33"/>
    </row>
    <row r="349" spans="1:26" s="34" customFormat="1" x14ac:dyDescent="0.25">
      <c r="A349" s="132" t="s">
        <v>70</v>
      </c>
      <c r="B349" s="133"/>
      <c r="C349" s="133"/>
      <c r="D349" s="133"/>
      <c r="E349" s="133"/>
      <c r="F349" s="133"/>
      <c r="G349" s="133"/>
      <c r="H349" s="133"/>
      <c r="I349" s="133"/>
      <c r="J349" s="133"/>
      <c r="K349" s="133"/>
      <c r="L349" s="133"/>
      <c r="M349" s="133"/>
      <c r="N349" s="133"/>
      <c r="O349" s="153"/>
      <c r="P349" s="153"/>
      <c r="Q349" s="153"/>
      <c r="R349" s="209">
        <v>0.03</v>
      </c>
      <c r="S349" s="210"/>
      <c r="T349" s="134">
        <f>+R349*T369</f>
        <v>583.2299999999999</v>
      </c>
      <c r="U349" s="134"/>
      <c r="V349" s="135"/>
      <c r="W349" s="33"/>
      <c r="X349" s="33"/>
      <c r="Y349" s="33"/>
    </row>
    <row r="350" spans="1:26" s="34" customFormat="1" x14ac:dyDescent="0.25">
      <c r="A350" s="132"/>
      <c r="B350" s="133"/>
      <c r="C350" s="133"/>
      <c r="D350" s="133"/>
      <c r="E350" s="133"/>
      <c r="F350" s="133"/>
      <c r="G350" s="133"/>
      <c r="H350" s="133"/>
      <c r="I350" s="133"/>
      <c r="J350" s="133"/>
      <c r="K350" s="133"/>
      <c r="L350" s="133"/>
      <c r="M350" s="133"/>
      <c r="N350" s="133"/>
      <c r="O350" s="133"/>
      <c r="P350" s="133"/>
      <c r="Q350" s="133"/>
      <c r="R350" s="133"/>
      <c r="S350" s="133"/>
      <c r="T350" s="134"/>
      <c r="U350" s="134"/>
      <c r="V350" s="135"/>
      <c r="W350" s="33"/>
      <c r="X350" s="33"/>
      <c r="Y350" s="33"/>
    </row>
    <row r="351" spans="1:26" s="34" customFormat="1" x14ac:dyDescent="0.25">
      <c r="A351" s="136" t="s">
        <v>71</v>
      </c>
      <c r="B351" s="137"/>
      <c r="C351" s="137"/>
      <c r="D351" s="137"/>
      <c r="E351" s="137"/>
      <c r="F351" s="137"/>
      <c r="G351" s="137"/>
      <c r="H351" s="137"/>
      <c r="I351" s="137"/>
      <c r="J351" s="137"/>
      <c r="K351" s="137"/>
      <c r="L351" s="137"/>
      <c r="M351" s="137"/>
      <c r="N351" s="137"/>
      <c r="O351" s="137"/>
      <c r="P351" s="137"/>
      <c r="Q351" s="137"/>
      <c r="R351" s="137"/>
      <c r="S351" s="137"/>
      <c r="T351" s="134">
        <f>+T349+T348</f>
        <v>583.2299999999999</v>
      </c>
      <c r="U351" s="134"/>
      <c r="V351" s="135"/>
      <c r="W351" s="33"/>
      <c r="X351" s="33"/>
      <c r="Y351" s="33"/>
    </row>
    <row r="352" spans="1:26" s="34" customFormat="1" x14ac:dyDescent="0.25">
      <c r="A352" s="19"/>
      <c r="B352" s="20"/>
      <c r="C352" s="20"/>
      <c r="D352" s="20"/>
      <c r="E352" s="20"/>
      <c r="F352" s="20"/>
      <c r="G352" s="20"/>
      <c r="H352" s="20"/>
      <c r="I352" s="20"/>
      <c r="J352" s="20"/>
      <c r="K352" s="20"/>
      <c r="L352" s="20"/>
      <c r="M352" s="20"/>
      <c r="N352" s="20"/>
      <c r="O352" s="20"/>
      <c r="P352" s="20"/>
      <c r="Q352" s="20"/>
      <c r="R352" s="20"/>
      <c r="S352" s="21"/>
      <c r="T352" s="22"/>
      <c r="U352" s="22"/>
      <c r="V352" s="23"/>
      <c r="W352" s="33"/>
      <c r="X352" s="33"/>
      <c r="Y352" s="33"/>
    </row>
    <row r="353" spans="1:25" s="34" customFormat="1" x14ac:dyDescent="0.25">
      <c r="A353" s="145" t="s">
        <v>72</v>
      </c>
      <c r="B353" s="146"/>
      <c r="C353" s="146"/>
      <c r="D353" s="146"/>
      <c r="E353" s="146"/>
      <c r="F353" s="146"/>
      <c r="G353" s="146"/>
      <c r="H353" s="146"/>
      <c r="I353" s="146"/>
      <c r="J353" s="146"/>
      <c r="K353" s="146"/>
      <c r="L353" s="146"/>
      <c r="M353" s="146"/>
      <c r="N353" s="146"/>
      <c r="O353" s="146"/>
      <c r="P353" s="146"/>
      <c r="Q353" s="146"/>
      <c r="R353" s="146"/>
      <c r="S353" s="146"/>
      <c r="T353" s="146"/>
      <c r="U353" s="146"/>
      <c r="V353" s="147"/>
      <c r="W353" s="33"/>
      <c r="X353" s="33"/>
      <c r="Y353" s="33"/>
    </row>
    <row r="354" spans="1:25" s="34" customFormat="1" x14ac:dyDescent="0.25">
      <c r="A354" s="132" t="s">
        <v>60</v>
      </c>
      <c r="B354" s="133"/>
      <c r="C354" s="133"/>
      <c r="D354" s="133"/>
      <c r="E354" s="133"/>
      <c r="F354" s="133"/>
      <c r="G354" s="133"/>
      <c r="H354" s="133"/>
      <c r="I354" s="133"/>
      <c r="J354" s="133"/>
      <c r="K354" s="133"/>
      <c r="L354" s="133"/>
      <c r="M354" s="133" t="s">
        <v>61</v>
      </c>
      <c r="N354" s="133"/>
      <c r="O354" s="133" t="s">
        <v>62</v>
      </c>
      <c r="P354" s="133"/>
      <c r="Q354" s="133" t="s">
        <v>73</v>
      </c>
      <c r="R354" s="133"/>
      <c r="S354" s="133"/>
      <c r="T354" s="134" t="s">
        <v>74</v>
      </c>
      <c r="U354" s="134"/>
      <c r="V354" s="135"/>
      <c r="W354" s="33"/>
      <c r="X354" s="33"/>
      <c r="Y354" s="33"/>
    </row>
    <row r="355" spans="1:25" s="34" customFormat="1" x14ac:dyDescent="0.25">
      <c r="A355" s="132" t="s">
        <v>111</v>
      </c>
      <c r="B355" s="133"/>
      <c r="C355" s="133"/>
      <c r="D355" s="133"/>
      <c r="E355" s="133"/>
      <c r="F355" s="133"/>
      <c r="G355" s="133"/>
      <c r="H355" s="133"/>
      <c r="I355" s="133"/>
      <c r="J355" s="133"/>
      <c r="K355" s="133"/>
      <c r="L355" s="133"/>
      <c r="M355" s="133" t="s">
        <v>112</v>
      </c>
      <c r="N355" s="133"/>
      <c r="O355" s="133">
        <v>1</v>
      </c>
      <c r="P355" s="133"/>
      <c r="Q355" s="134">
        <v>28500</v>
      </c>
      <c r="R355" s="134"/>
      <c r="S355" s="134"/>
      <c r="T355" s="134">
        <f>+Q355*O355</f>
        <v>28500</v>
      </c>
      <c r="U355" s="134"/>
      <c r="V355" s="135"/>
      <c r="W355" s="33"/>
      <c r="X355" s="33"/>
      <c r="Y355" s="33"/>
    </row>
    <row r="356" spans="1:25" s="34" customFormat="1" x14ac:dyDescent="0.25">
      <c r="A356" s="132"/>
      <c r="B356" s="133"/>
      <c r="C356" s="133"/>
      <c r="D356" s="133"/>
      <c r="E356" s="133"/>
      <c r="F356" s="133"/>
      <c r="G356" s="133"/>
      <c r="H356" s="133"/>
      <c r="I356" s="133"/>
      <c r="J356" s="133"/>
      <c r="K356" s="133"/>
      <c r="L356" s="133"/>
      <c r="M356" s="133"/>
      <c r="N356" s="133"/>
      <c r="O356" s="133"/>
      <c r="P356" s="133"/>
      <c r="Q356" s="134"/>
      <c r="R356" s="134"/>
      <c r="S356" s="134"/>
      <c r="T356" s="134">
        <f>+Q356*O356</f>
        <v>0</v>
      </c>
      <c r="U356" s="134"/>
      <c r="V356" s="135"/>
      <c r="W356" s="33"/>
      <c r="X356" s="33"/>
      <c r="Y356" s="33"/>
    </row>
    <row r="357" spans="1:25" s="34" customFormat="1" x14ac:dyDescent="0.25">
      <c r="A357" s="132"/>
      <c r="B357" s="133"/>
      <c r="C357" s="133"/>
      <c r="D357" s="133"/>
      <c r="E357" s="133"/>
      <c r="F357" s="133"/>
      <c r="G357" s="133"/>
      <c r="H357" s="133"/>
      <c r="I357" s="133"/>
      <c r="J357" s="133"/>
      <c r="K357" s="133"/>
      <c r="L357" s="133"/>
      <c r="M357" s="133"/>
      <c r="N357" s="133"/>
      <c r="O357" s="133"/>
      <c r="P357" s="133"/>
      <c r="Q357" s="133"/>
      <c r="R357" s="133"/>
      <c r="S357" s="133"/>
      <c r="T357" s="134"/>
      <c r="U357" s="134"/>
      <c r="V357" s="135"/>
      <c r="W357" s="33"/>
      <c r="X357" s="33"/>
      <c r="Y357" s="33"/>
    </row>
    <row r="358" spans="1:25" s="34" customFormat="1" x14ac:dyDescent="0.25">
      <c r="A358" s="136" t="s">
        <v>71</v>
      </c>
      <c r="B358" s="137"/>
      <c r="C358" s="137"/>
      <c r="D358" s="137"/>
      <c r="E358" s="137"/>
      <c r="F358" s="137"/>
      <c r="G358" s="137"/>
      <c r="H358" s="137"/>
      <c r="I358" s="137"/>
      <c r="J358" s="137"/>
      <c r="K358" s="137"/>
      <c r="L358" s="137"/>
      <c r="M358" s="137"/>
      <c r="N358" s="137"/>
      <c r="O358" s="137"/>
      <c r="P358" s="137"/>
      <c r="Q358" s="137"/>
      <c r="R358" s="137"/>
      <c r="S358" s="137"/>
      <c r="T358" s="134">
        <f>+T356+T355</f>
        <v>28500</v>
      </c>
      <c r="U358" s="134"/>
      <c r="V358" s="135"/>
      <c r="W358" s="33"/>
      <c r="X358" s="33"/>
      <c r="Y358" s="33"/>
    </row>
    <row r="359" spans="1:25" s="34" customFormat="1" x14ac:dyDescent="0.25">
      <c r="A359" s="19"/>
      <c r="B359" s="20"/>
      <c r="C359" s="20"/>
      <c r="D359" s="20"/>
      <c r="E359" s="20"/>
      <c r="F359" s="20"/>
      <c r="G359" s="20"/>
      <c r="H359" s="20"/>
      <c r="I359" s="20"/>
      <c r="J359" s="20"/>
      <c r="K359" s="20"/>
      <c r="L359" s="20"/>
      <c r="M359" s="20"/>
      <c r="N359" s="20"/>
      <c r="O359" s="20"/>
      <c r="P359" s="20"/>
      <c r="Q359" s="20"/>
      <c r="R359" s="20"/>
      <c r="S359" s="21"/>
      <c r="T359" s="22"/>
      <c r="U359" s="22"/>
      <c r="V359" s="23"/>
      <c r="W359" s="33"/>
      <c r="X359" s="33"/>
      <c r="Y359" s="33"/>
    </row>
    <row r="360" spans="1:25" s="34" customFormat="1" x14ac:dyDescent="0.25">
      <c r="A360" s="145" t="s">
        <v>75</v>
      </c>
      <c r="B360" s="146"/>
      <c r="C360" s="146"/>
      <c r="D360" s="146"/>
      <c r="E360" s="146"/>
      <c r="F360" s="146"/>
      <c r="G360" s="146"/>
      <c r="H360" s="146"/>
      <c r="I360" s="146"/>
      <c r="J360" s="146"/>
      <c r="K360" s="146"/>
      <c r="L360" s="146"/>
      <c r="M360" s="146"/>
      <c r="N360" s="146"/>
      <c r="O360" s="146"/>
      <c r="P360" s="146"/>
      <c r="Q360" s="146"/>
      <c r="R360" s="146"/>
      <c r="S360" s="146"/>
      <c r="T360" s="146"/>
      <c r="U360" s="146"/>
      <c r="V360" s="147"/>
      <c r="W360" s="33"/>
      <c r="X360" s="33"/>
      <c r="Y360" s="33"/>
    </row>
    <row r="361" spans="1:25" s="34" customFormat="1" x14ac:dyDescent="0.25">
      <c r="A361" s="132" t="s">
        <v>76</v>
      </c>
      <c r="B361" s="133"/>
      <c r="C361" s="133"/>
      <c r="D361" s="133"/>
      <c r="E361" s="133"/>
      <c r="F361" s="133"/>
      <c r="G361" s="133"/>
      <c r="H361" s="133"/>
      <c r="I361" s="133"/>
      <c r="J361" s="133"/>
      <c r="K361" s="133" t="s">
        <v>77</v>
      </c>
      <c r="L361" s="133"/>
      <c r="M361" s="133" t="s">
        <v>78</v>
      </c>
      <c r="N361" s="133"/>
      <c r="O361" s="133" t="s">
        <v>79</v>
      </c>
      <c r="P361" s="133"/>
      <c r="Q361" s="133"/>
      <c r="R361" s="133" t="s">
        <v>80</v>
      </c>
      <c r="S361" s="133"/>
      <c r="T361" s="134" t="s">
        <v>69</v>
      </c>
      <c r="U361" s="134"/>
      <c r="V361" s="135"/>
      <c r="W361" s="33"/>
      <c r="X361" s="33"/>
      <c r="Y361" s="33"/>
    </row>
    <row r="362" spans="1:25" s="34" customFormat="1" x14ac:dyDescent="0.25">
      <c r="A362" s="132"/>
      <c r="B362" s="133"/>
      <c r="C362" s="133"/>
      <c r="D362" s="133"/>
      <c r="E362" s="133"/>
      <c r="F362" s="133"/>
      <c r="G362" s="133"/>
      <c r="H362" s="133"/>
      <c r="I362" s="133"/>
      <c r="J362" s="133"/>
      <c r="K362" s="133"/>
      <c r="L362" s="133"/>
      <c r="M362" s="133"/>
      <c r="N362" s="133"/>
      <c r="O362" s="133"/>
      <c r="P362" s="133"/>
      <c r="Q362" s="133"/>
      <c r="R362" s="133"/>
      <c r="S362" s="133"/>
      <c r="T362" s="134"/>
      <c r="U362" s="134"/>
      <c r="V362" s="135"/>
      <c r="W362" s="33"/>
      <c r="X362" s="33"/>
      <c r="Y362" s="33"/>
    </row>
    <row r="363" spans="1:25" s="34" customFormat="1" x14ac:dyDescent="0.25">
      <c r="A363" s="132"/>
      <c r="B363" s="133"/>
      <c r="C363" s="133"/>
      <c r="D363" s="133"/>
      <c r="E363" s="133"/>
      <c r="F363" s="133"/>
      <c r="G363" s="133"/>
      <c r="H363" s="133"/>
      <c r="I363" s="133"/>
      <c r="J363" s="133"/>
      <c r="K363" s="133"/>
      <c r="L363" s="133"/>
      <c r="M363" s="133"/>
      <c r="N363" s="133"/>
      <c r="O363" s="133"/>
      <c r="P363" s="133"/>
      <c r="Q363" s="133"/>
      <c r="R363" s="133"/>
      <c r="S363" s="133"/>
      <c r="T363" s="134"/>
      <c r="U363" s="134"/>
      <c r="V363" s="135"/>
      <c r="W363" s="33"/>
      <c r="X363" s="33"/>
      <c r="Y363" s="33"/>
    </row>
    <row r="364" spans="1:25" s="34" customFormat="1" x14ac:dyDescent="0.25">
      <c r="A364" s="132"/>
      <c r="B364" s="133"/>
      <c r="C364" s="133"/>
      <c r="D364" s="133"/>
      <c r="E364" s="133"/>
      <c r="F364" s="133"/>
      <c r="G364" s="133"/>
      <c r="H364" s="133"/>
      <c r="I364" s="133"/>
      <c r="J364" s="133"/>
      <c r="K364" s="133"/>
      <c r="L364" s="133"/>
      <c r="M364" s="133"/>
      <c r="N364" s="133"/>
      <c r="O364" s="133"/>
      <c r="P364" s="133"/>
      <c r="Q364" s="133"/>
      <c r="R364" s="133"/>
      <c r="S364" s="133"/>
      <c r="T364" s="134"/>
      <c r="U364" s="134"/>
      <c r="V364" s="135"/>
      <c r="W364" s="33"/>
      <c r="X364" s="33"/>
      <c r="Y364" s="33"/>
    </row>
    <row r="365" spans="1:25" s="34" customFormat="1" x14ac:dyDescent="0.25">
      <c r="A365" s="136" t="s">
        <v>71</v>
      </c>
      <c r="B365" s="137"/>
      <c r="C365" s="137"/>
      <c r="D365" s="137"/>
      <c r="E365" s="137"/>
      <c r="F365" s="137"/>
      <c r="G365" s="137"/>
      <c r="H365" s="137"/>
      <c r="I365" s="137"/>
      <c r="J365" s="137"/>
      <c r="K365" s="137"/>
      <c r="L365" s="137"/>
      <c r="M365" s="137"/>
      <c r="N365" s="137"/>
      <c r="O365" s="137"/>
      <c r="P365" s="137"/>
      <c r="Q365" s="137"/>
      <c r="R365" s="137"/>
      <c r="S365" s="137"/>
      <c r="T365" s="134"/>
      <c r="U365" s="134"/>
      <c r="V365" s="135"/>
      <c r="W365" s="33"/>
      <c r="X365" s="33"/>
      <c r="Y365" s="33"/>
    </row>
    <row r="366" spans="1:25" s="34" customFormat="1" x14ac:dyDescent="0.25">
      <c r="A366" s="19"/>
      <c r="B366" s="20"/>
      <c r="C366" s="20"/>
      <c r="D366" s="20"/>
      <c r="E366" s="20"/>
      <c r="F366" s="20"/>
      <c r="G366" s="20"/>
      <c r="H366" s="20"/>
      <c r="I366" s="20"/>
      <c r="J366" s="20"/>
      <c r="K366" s="20"/>
      <c r="L366" s="20"/>
      <c r="M366" s="20"/>
      <c r="N366" s="20"/>
      <c r="O366" s="20"/>
      <c r="P366" s="20"/>
      <c r="Q366" s="20"/>
      <c r="R366" s="20"/>
      <c r="S366" s="21"/>
      <c r="T366" s="22"/>
      <c r="U366" s="22"/>
      <c r="V366" s="23"/>
      <c r="W366" s="42"/>
      <c r="X366" s="42"/>
      <c r="Y366" s="42"/>
    </row>
    <row r="367" spans="1:25" s="34" customFormat="1" x14ac:dyDescent="0.25">
      <c r="A367" s="145" t="s">
        <v>81</v>
      </c>
      <c r="B367" s="146"/>
      <c r="C367" s="146"/>
      <c r="D367" s="146"/>
      <c r="E367" s="146"/>
      <c r="F367" s="146"/>
      <c r="G367" s="146"/>
      <c r="H367" s="146"/>
      <c r="I367" s="146"/>
      <c r="J367" s="146"/>
      <c r="K367" s="146"/>
      <c r="L367" s="146"/>
      <c r="M367" s="146"/>
      <c r="N367" s="146"/>
      <c r="O367" s="146"/>
      <c r="P367" s="146"/>
      <c r="Q367" s="146"/>
      <c r="R367" s="146"/>
      <c r="S367" s="146"/>
      <c r="T367" s="146"/>
      <c r="U367" s="146"/>
      <c r="V367" s="147"/>
      <c r="W367" s="33"/>
      <c r="X367" s="33"/>
      <c r="Y367" s="33"/>
    </row>
    <row r="368" spans="1:25" s="34" customFormat="1" x14ac:dyDescent="0.25">
      <c r="A368" s="132" t="s">
        <v>82</v>
      </c>
      <c r="B368" s="133"/>
      <c r="C368" s="133"/>
      <c r="D368" s="133"/>
      <c r="E368" s="133"/>
      <c r="F368" s="133"/>
      <c r="G368" s="133"/>
      <c r="H368" s="133"/>
      <c r="I368" s="133"/>
      <c r="J368" s="133" t="s">
        <v>83</v>
      </c>
      <c r="K368" s="133"/>
      <c r="L368" s="133" t="s">
        <v>84</v>
      </c>
      <c r="M368" s="133"/>
      <c r="N368" s="133" t="s">
        <v>85</v>
      </c>
      <c r="O368" s="133"/>
      <c r="P368" s="133"/>
      <c r="Q368" s="133" t="s">
        <v>68</v>
      </c>
      <c r="R368" s="133"/>
      <c r="S368" s="133"/>
      <c r="T368" s="134" t="s">
        <v>69</v>
      </c>
      <c r="U368" s="134"/>
      <c r="V368" s="135"/>
      <c r="W368" s="33"/>
      <c r="X368" s="33"/>
      <c r="Y368" s="33"/>
    </row>
    <row r="369" spans="1:25" s="34" customFormat="1" x14ac:dyDescent="0.25">
      <c r="A369" s="132" t="s">
        <v>86</v>
      </c>
      <c r="B369" s="133"/>
      <c r="C369" s="133"/>
      <c r="D369" s="133"/>
      <c r="E369" s="133"/>
      <c r="F369" s="133"/>
      <c r="G369" s="133"/>
      <c r="H369" s="133"/>
      <c r="I369" s="133"/>
      <c r="J369" s="148">
        <f>+J314</f>
        <v>171314.64448972844</v>
      </c>
      <c r="K369" s="133"/>
      <c r="L369" s="149">
        <v>1.8157000000000001</v>
      </c>
      <c r="M369" s="149"/>
      <c r="N369" s="134">
        <f>+(L369*J369)/8</f>
        <v>38881.999999999993</v>
      </c>
      <c r="O369" s="134"/>
      <c r="P369" s="134"/>
      <c r="Q369" s="133">
        <v>0.5</v>
      </c>
      <c r="R369" s="133"/>
      <c r="S369" s="133"/>
      <c r="T369" s="134">
        <f>+Q369*N369</f>
        <v>19440.999999999996</v>
      </c>
      <c r="U369" s="134"/>
      <c r="V369" s="135"/>
      <c r="W369" s="33"/>
      <c r="X369" s="33"/>
      <c r="Y369" s="33"/>
    </row>
    <row r="370" spans="1:25" s="34" customFormat="1" x14ac:dyDescent="0.25">
      <c r="A370" s="132"/>
      <c r="B370" s="133"/>
      <c r="C370" s="133"/>
      <c r="D370" s="133"/>
      <c r="E370" s="133"/>
      <c r="F370" s="133"/>
      <c r="G370" s="133"/>
      <c r="H370" s="133"/>
      <c r="I370" s="133"/>
      <c r="J370" s="133"/>
      <c r="K370" s="133"/>
      <c r="L370" s="133"/>
      <c r="M370" s="133"/>
      <c r="N370" s="133"/>
      <c r="O370" s="133"/>
      <c r="P370" s="133"/>
      <c r="Q370" s="133"/>
      <c r="R370" s="133"/>
      <c r="S370" s="133"/>
      <c r="T370" s="134"/>
      <c r="U370" s="134"/>
      <c r="V370" s="135"/>
      <c r="W370" s="33"/>
      <c r="X370" s="33"/>
      <c r="Y370" s="33"/>
    </row>
    <row r="371" spans="1:25" s="34" customFormat="1" x14ac:dyDescent="0.25">
      <c r="A371" s="132"/>
      <c r="B371" s="133"/>
      <c r="C371" s="133"/>
      <c r="D371" s="133"/>
      <c r="E371" s="133"/>
      <c r="F371" s="133"/>
      <c r="G371" s="133"/>
      <c r="H371" s="133"/>
      <c r="I371" s="133"/>
      <c r="J371" s="133"/>
      <c r="K371" s="133"/>
      <c r="L371" s="133"/>
      <c r="M371" s="133"/>
      <c r="N371" s="133"/>
      <c r="O371" s="133"/>
      <c r="P371" s="133"/>
      <c r="Q371" s="133"/>
      <c r="R371" s="133"/>
      <c r="S371" s="133"/>
      <c r="T371" s="134"/>
      <c r="U371" s="134"/>
      <c r="V371" s="135"/>
      <c r="W371" s="33"/>
      <c r="X371" s="33"/>
      <c r="Y371" s="33"/>
    </row>
    <row r="372" spans="1:25" s="34" customFormat="1" x14ac:dyDescent="0.25">
      <c r="A372" s="136" t="s">
        <v>71</v>
      </c>
      <c r="B372" s="137"/>
      <c r="C372" s="137"/>
      <c r="D372" s="137"/>
      <c r="E372" s="137"/>
      <c r="F372" s="137"/>
      <c r="G372" s="137"/>
      <c r="H372" s="137"/>
      <c r="I372" s="137"/>
      <c r="J372" s="137"/>
      <c r="K372" s="137"/>
      <c r="L372" s="137"/>
      <c r="M372" s="137"/>
      <c r="N372" s="137"/>
      <c r="O372" s="137"/>
      <c r="P372" s="137"/>
      <c r="Q372" s="137"/>
      <c r="R372" s="137"/>
      <c r="S372" s="137"/>
      <c r="T372" s="134">
        <f>+T369</f>
        <v>19440.999999999996</v>
      </c>
      <c r="U372" s="134"/>
      <c r="V372" s="135"/>
      <c r="W372" s="33"/>
      <c r="X372" s="33"/>
      <c r="Y372" s="33"/>
    </row>
    <row r="373" spans="1:25" s="43" customFormat="1" x14ac:dyDescent="0.25">
      <c r="A373" s="136" t="s">
        <v>15</v>
      </c>
      <c r="B373" s="137"/>
      <c r="C373" s="137"/>
      <c r="D373" s="137"/>
      <c r="E373" s="137"/>
      <c r="F373" s="137"/>
      <c r="G373" s="137"/>
      <c r="H373" s="137"/>
      <c r="I373" s="137"/>
      <c r="J373" s="137"/>
      <c r="K373" s="137"/>
      <c r="L373" s="137"/>
      <c r="M373" s="137"/>
      <c r="N373" s="137"/>
      <c r="O373" s="137"/>
      <c r="P373" s="137"/>
      <c r="Q373" s="137"/>
      <c r="R373" s="137"/>
      <c r="S373" s="137"/>
      <c r="T373" s="134">
        <f>ROUND(T372+T365+T358+T351,0)</f>
        <v>48524</v>
      </c>
      <c r="U373" s="134"/>
      <c r="V373" s="135"/>
      <c r="W373" s="33"/>
      <c r="X373" s="33"/>
      <c r="Y373" s="33"/>
    </row>
    <row r="374" spans="1:25" s="43" customFormat="1" x14ac:dyDescent="0.25">
      <c r="A374" s="44" t="s">
        <v>87</v>
      </c>
      <c r="B374" s="45">
        <f>+'[1]CARGA PRESTACIONAL'!$E$40</f>
        <v>0.29949999999999999</v>
      </c>
      <c r="C374" s="46"/>
      <c r="D374" s="47"/>
      <c r="E374" s="48"/>
      <c r="F374" s="46"/>
      <c r="G374" s="46"/>
      <c r="H374" s="46"/>
      <c r="I374" s="46"/>
      <c r="J374" s="46"/>
      <c r="K374" s="46"/>
      <c r="L374" s="46"/>
      <c r="M374" s="47"/>
      <c r="N374" s="18"/>
      <c r="O374" s="18"/>
      <c r="P374" s="18"/>
      <c r="Q374" s="18"/>
      <c r="R374" s="18"/>
      <c r="S374" s="18" t="s">
        <v>19</v>
      </c>
      <c r="T374" s="134">
        <f>+T373*B374</f>
        <v>14532.938</v>
      </c>
      <c r="U374" s="134"/>
      <c r="V374" s="135"/>
      <c r="W374" s="33"/>
      <c r="X374" s="33"/>
      <c r="Y374" s="33"/>
    </row>
    <row r="375" spans="1:25" s="43" customFormat="1" x14ac:dyDescent="0.25">
      <c r="A375" s="138" t="s">
        <v>88</v>
      </c>
      <c r="B375" s="139"/>
      <c r="C375" s="139"/>
      <c r="D375" s="139"/>
      <c r="E375" s="139"/>
      <c r="F375" s="139"/>
      <c r="G375" s="139"/>
      <c r="H375" s="139"/>
      <c r="I375" s="139"/>
      <c r="J375" s="139"/>
      <c r="K375" s="139"/>
      <c r="L375" s="139"/>
      <c r="M375" s="139"/>
      <c r="N375" s="139"/>
      <c r="O375" s="139"/>
      <c r="P375" s="139"/>
      <c r="Q375" s="139"/>
      <c r="R375" s="139"/>
      <c r="S375" s="139"/>
      <c r="T375" s="140">
        <f>+T374+T373</f>
        <v>63056.938000000002</v>
      </c>
      <c r="U375" s="140"/>
      <c r="V375" s="141"/>
      <c r="W375" s="33"/>
      <c r="X375" s="33"/>
      <c r="Y375" s="33"/>
    </row>
    <row r="376" spans="1:25" s="43" customFormat="1" x14ac:dyDescent="0.25">
      <c r="A376" s="138" t="s">
        <v>89</v>
      </c>
      <c r="B376" s="139"/>
      <c r="C376" s="139"/>
      <c r="D376" s="139"/>
      <c r="E376" s="139"/>
      <c r="F376" s="139"/>
      <c r="G376" s="139"/>
      <c r="H376" s="139"/>
      <c r="I376" s="139"/>
      <c r="J376" s="139"/>
      <c r="K376" s="139"/>
      <c r="L376" s="139"/>
      <c r="M376" s="139"/>
      <c r="N376" s="139"/>
      <c r="O376" s="139"/>
      <c r="P376" s="139"/>
      <c r="Q376" s="139"/>
      <c r="R376" s="139"/>
      <c r="S376" s="139"/>
      <c r="T376" s="140">
        <f>ROUND(T375*T344,0)</f>
        <v>7251548</v>
      </c>
      <c r="U376" s="140"/>
      <c r="V376" s="141"/>
      <c r="W376" s="33"/>
      <c r="X376" s="33"/>
      <c r="Y376" s="33"/>
    </row>
    <row r="377" spans="1:25" s="43" customFormat="1" x14ac:dyDescent="0.25">
      <c r="A377" s="49"/>
      <c r="B377" s="29"/>
      <c r="C377" s="29"/>
      <c r="D377" s="29"/>
      <c r="E377" s="29"/>
      <c r="F377" s="29"/>
      <c r="G377" s="29"/>
      <c r="H377" s="29"/>
      <c r="I377" s="29"/>
      <c r="J377" s="29"/>
      <c r="K377" s="29"/>
      <c r="L377" s="29"/>
      <c r="M377" s="29"/>
      <c r="N377" s="29"/>
      <c r="O377" s="29"/>
      <c r="P377" s="29"/>
      <c r="Q377" s="29"/>
      <c r="R377" s="29"/>
      <c r="S377" s="29"/>
      <c r="T377" s="50"/>
      <c r="U377" s="50"/>
      <c r="V377" s="51"/>
      <c r="W377" s="33"/>
      <c r="X377" s="33"/>
      <c r="Y377" s="52"/>
    </row>
    <row r="378" spans="1:25" s="34" customFormat="1" ht="43.5" customHeight="1" x14ac:dyDescent="0.25">
      <c r="A378" s="142" t="s">
        <v>121</v>
      </c>
      <c r="B378" s="143"/>
      <c r="C378" s="143"/>
      <c r="D378" s="143"/>
      <c r="E378" s="143"/>
      <c r="F378" s="143"/>
      <c r="G378" s="143"/>
      <c r="H378" s="143"/>
      <c r="I378" s="143"/>
      <c r="J378" s="143"/>
      <c r="K378" s="143"/>
      <c r="L378" s="143"/>
      <c r="M378" s="143"/>
      <c r="N378" s="143"/>
      <c r="O378" s="143"/>
      <c r="P378" s="143"/>
      <c r="Q378" s="143"/>
      <c r="R378" s="143"/>
      <c r="S378" s="143"/>
      <c r="T378" s="143"/>
      <c r="U378" s="143"/>
      <c r="V378" s="144"/>
      <c r="W378" s="33"/>
      <c r="X378" s="33"/>
      <c r="Y378" s="53"/>
    </row>
    <row r="379" spans="1:25" s="34" customFormat="1" x14ac:dyDescent="0.25">
      <c r="A379" s="24"/>
      <c r="B379" s="25"/>
      <c r="C379" s="25"/>
      <c r="D379" s="25"/>
      <c r="E379" s="25"/>
      <c r="F379" s="25"/>
      <c r="G379" s="25"/>
      <c r="H379" s="25"/>
      <c r="I379" s="25"/>
      <c r="J379" s="25"/>
      <c r="K379" s="25"/>
      <c r="L379" s="25"/>
      <c r="M379" s="25"/>
      <c r="N379" s="25"/>
      <c r="O379" s="25"/>
      <c r="P379" s="25"/>
      <c r="Q379" s="25"/>
      <c r="R379" s="25"/>
      <c r="S379" s="26"/>
      <c r="T379" s="27"/>
      <c r="U379" s="27"/>
      <c r="V379" s="28"/>
      <c r="W379" s="33"/>
      <c r="X379" s="33"/>
      <c r="Y379" s="33"/>
    </row>
    <row r="380" spans="1:25" s="34" customFormat="1" ht="46.5" customHeight="1" x14ac:dyDescent="0.3">
      <c r="A380" s="24"/>
      <c r="B380" s="25"/>
      <c r="C380" s="25"/>
      <c r="D380" s="29"/>
      <c r="E380" s="30" t="s">
        <v>90</v>
      </c>
      <c r="F380" s="54"/>
      <c r="G380" s="54"/>
      <c r="H380" s="54"/>
      <c r="I380" s="54"/>
      <c r="J380" s="54"/>
      <c r="K380" s="54"/>
      <c r="L380" s="54"/>
      <c r="M380" s="55"/>
      <c r="N380" s="25"/>
      <c r="O380" s="25"/>
      <c r="P380" s="25"/>
      <c r="Q380" s="25"/>
      <c r="R380" s="25"/>
      <c r="S380" s="26"/>
      <c r="T380" s="27"/>
      <c r="U380" s="27"/>
      <c r="V380" s="28"/>
      <c r="W380" s="33"/>
      <c r="X380" s="33"/>
      <c r="Y380" s="56"/>
    </row>
    <row r="381" spans="1:25" s="34" customFormat="1" x14ac:dyDescent="0.25">
      <c r="A381" s="24"/>
      <c r="B381" s="25"/>
      <c r="C381" s="25"/>
      <c r="D381" s="25"/>
      <c r="E381" s="131" t="s">
        <v>105</v>
      </c>
      <c r="F381" s="131"/>
      <c r="G381" s="131"/>
      <c r="H381" s="131"/>
      <c r="I381" s="131"/>
      <c r="J381" s="131"/>
      <c r="K381" s="131"/>
      <c r="L381" s="131"/>
      <c r="M381" s="131"/>
      <c r="N381" s="57"/>
      <c r="O381" s="57"/>
      <c r="P381" s="25"/>
      <c r="Q381" s="25"/>
      <c r="R381" s="25"/>
      <c r="S381" s="26"/>
      <c r="T381" s="27"/>
      <c r="U381" s="27"/>
      <c r="V381" s="28"/>
      <c r="W381" s="33"/>
      <c r="X381" s="33"/>
      <c r="Y381" s="33"/>
    </row>
    <row r="382" spans="1:25" s="34" customFormat="1" x14ac:dyDescent="0.25">
      <c r="A382" s="24"/>
      <c r="B382" s="25"/>
      <c r="C382" s="25"/>
      <c r="D382" s="25"/>
      <c r="E382" s="131"/>
      <c r="F382" s="131"/>
      <c r="G382" s="131"/>
      <c r="H382" s="131"/>
      <c r="I382" s="131"/>
      <c r="J382" s="131"/>
      <c r="K382" s="131"/>
      <c r="L382" s="131"/>
      <c r="M382" s="131"/>
      <c r="N382" s="57"/>
      <c r="O382" s="57"/>
      <c r="P382" s="25"/>
      <c r="Q382" s="25"/>
      <c r="R382" s="25"/>
      <c r="S382" s="26"/>
      <c r="T382" s="27"/>
      <c r="U382" s="27"/>
      <c r="V382" s="28"/>
      <c r="W382" s="33"/>
      <c r="X382" s="33"/>
      <c r="Y382" s="33"/>
    </row>
    <row r="383" spans="1:25" s="34" customFormat="1" ht="14.25" thickBot="1" x14ac:dyDescent="0.3">
      <c r="A383" s="58"/>
      <c r="B383" s="59"/>
      <c r="C383" s="59"/>
      <c r="D383" s="59"/>
      <c r="E383" s="59"/>
      <c r="F383" s="60"/>
      <c r="G383" s="60"/>
      <c r="H383" s="60"/>
      <c r="I383" s="60"/>
      <c r="J383" s="60"/>
      <c r="K383" s="60"/>
      <c r="L383" s="59"/>
      <c r="M383" s="59"/>
      <c r="N383" s="59"/>
      <c r="O383" s="59"/>
      <c r="P383" s="59"/>
      <c r="Q383" s="59"/>
      <c r="R383" s="59"/>
      <c r="S383" s="59"/>
      <c r="T383" s="61"/>
      <c r="U383" s="61"/>
      <c r="V383" s="62"/>
      <c r="W383" s="33"/>
      <c r="X383" s="33"/>
      <c r="Y383" s="33"/>
    </row>
    <row r="384" spans="1:25" ht="14.25" thickBot="1" x14ac:dyDescent="0.3"/>
    <row r="385" spans="1:60" s="32" customFormat="1" ht="30" customHeight="1" x14ac:dyDescent="0.25">
      <c r="A385" s="154"/>
      <c r="B385" s="155"/>
      <c r="C385" s="155"/>
      <c r="D385" s="156"/>
      <c r="E385" s="163" t="s">
        <v>92</v>
      </c>
      <c r="F385" s="164"/>
      <c r="G385" s="164"/>
      <c r="H385" s="164"/>
      <c r="I385" s="164"/>
      <c r="J385" s="164"/>
      <c r="K385" s="164"/>
      <c r="L385" s="164"/>
      <c r="M385" s="164"/>
      <c r="N385" s="164"/>
      <c r="O385" s="164"/>
      <c r="P385" s="164"/>
      <c r="Q385" s="164"/>
      <c r="R385" s="164"/>
      <c r="S385" s="165"/>
      <c r="T385" s="169" t="s">
        <v>47</v>
      </c>
      <c r="U385" s="170"/>
      <c r="V385" s="171"/>
    </row>
    <row r="386" spans="1:60" s="32" customFormat="1" ht="30" customHeight="1" thickBot="1" x14ac:dyDescent="0.3">
      <c r="A386" s="157"/>
      <c r="B386" s="158"/>
      <c r="C386" s="158"/>
      <c r="D386" s="159"/>
      <c r="E386" s="166"/>
      <c r="F386" s="167"/>
      <c r="G386" s="167"/>
      <c r="H386" s="167"/>
      <c r="I386" s="167"/>
      <c r="J386" s="167"/>
      <c r="K386" s="167"/>
      <c r="L386" s="167"/>
      <c r="M386" s="167"/>
      <c r="N386" s="167"/>
      <c r="O386" s="167"/>
      <c r="P386" s="167"/>
      <c r="Q386" s="167"/>
      <c r="R386" s="167"/>
      <c r="S386" s="168"/>
      <c r="T386" s="172"/>
      <c r="U386" s="173"/>
      <c r="V386" s="174"/>
    </row>
    <row r="387" spans="1:60" s="32" customFormat="1" ht="5.0999999999999996" customHeight="1" thickBot="1" x14ac:dyDescent="0.25">
      <c r="A387" s="157"/>
      <c r="B387" s="158"/>
      <c r="C387" s="158"/>
      <c r="D387" s="159"/>
      <c r="E387" s="175"/>
      <c r="F387" s="176"/>
      <c r="G387" s="176"/>
      <c r="H387" s="176"/>
      <c r="I387" s="176"/>
      <c r="J387" s="176"/>
      <c r="K387" s="176"/>
      <c r="L387" s="176"/>
      <c r="M387" s="176"/>
      <c r="N387" s="176"/>
      <c r="O387" s="176"/>
      <c r="P387" s="176"/>
      <c r="Q387" s="176"/>
      <c r="R387" s="176"/>
      <c r="S387" s="176"/>
      <c r="T387" s="176"/>
      <c r="U387" s="176"/>
      <c r="V387" s="177"/>
    </row>
    <row r="388" spans="1:60" s="32" customFormat="1" ht="24.95" customHeight="1" thickBot="1" x14ac:dyDescent="0.3">
      <c r="A388" s="157"/>
      <c r="B388" s="158"/>
      <c r="C388" s="158"/>
      <c r="D388" s="159"/>
      <c r="E388" s="178" t="s">
        <v>48</v>
      </c>
      <c r="F388" s="179"/>
      <c r="G388" s="179"/>
      <c r="H388" s="179"/>
      <c r="I388" s="179"/>
      <c r="J388" s="179"/>
      <c r="K388" s="179"/>
      <c r="L388" s="179"/>
      <c r="M388" s="179"/>
      <c r="N388" s="179"/>
      <c r="O388" s="179"/>
      <c r="P388" s="179"/>
      <c r="Q388" s="179"/>
      <c r="R388" s="179"/>
      <c r="S388" s="179"/>
      <c r="T388" s="179"/>
      <c r="U388" s="179"/>
      <c r="V388" s="180"/>
    </row>
    <row r="389" spans="1:60" s="32" customFormat="1" ht="5.0999999999999996" customHeight="1" thickBot="1" x14ac:dyDescent="0.3">
      <c r="A389" s="160"/>
      <c r="B389" s="161"/>
      <c r="C389" s="161"/>
      <c r="D389" s="162"/>
      <c r="E389" s="181"/>
      <c r="F389" s="182"/>
      <c r="G389" s="182"/>
      <c r="H389" s="182"/>
      <c r="I389" s="182"/>
      <c r="J389" s="182"/>
      <c r="K389" s="182"/>
      <c r="L389" s="182"/>
      <c r="M389" s="182"/>
      <c r="N389" s="182"/>
      <c r="O389" s="182"/>
      <c r="P389" s="182"/>
      <c r="Q389" s="182"/>
      <c r="R389" s="182"/>
      <c r="S389" s="182"/>
      <c r="T389" s="182"/>
      <c r="U389" s="182"/>
      <c r="V389" s="183"/>
    </row>
    <row r="390" spans="1:60" s="34" customFormat="1" x14ac:dyDescent="0.25">
      <c r="A390" s="211" t="s">
        <v>49</v>
      </c>
      <c r="B390" s="212"/>
      <c r="C390" s="212"/>
      <c r="D390" s="212"/>
      <c r="E390" s="212"/>
      <c r="F390" s="212"/>
      <c r="G390" s="212"/>
      <c r="H390" s="212"/>
      <c r="I390" s="212"/>
      <c r="J390" s="212"/>
      <c r="K390" s="212"/>
      <c r="L390" s="212"/>
      <c r="M390" s="212"/>
      <c r="N390" s="212"/>
      <c r="O390" s="212"/>
      <c r="P390" s="212"/>
      <c r="Q390" s="212"/>
      <c r="R390" s="212"/>
      <c r="S390" s="212"/>
      <c r="T390" s="212"/>
      <c r="U390" s="212"/>
      <c r="V390" s="213"/>
      <c r="W390" s="33"/>
      <c r="X390" s="33"/>
      <c r="Y390" s="33"/>
      <c r="AZ390" s="35"/>
      <c r="BA390" s="35"/>
      <c r="BB390" s="35"/>
      <c r="BC390" s="35"/>
      <c r="BD390" s="35"/>
      <c r="BE390" s="35"/>
      <c r="BF390" s="35"/>
      <c r="BG390" s="35"/>
      <c r="BH390" s="35"/>
    </row>
    <row r="391" spans="1:60" s="34" customFormat="1" x14ac:dyDescent="0.25">
      <c r="A391" s="184" t="s">
        <v>50</v>
      </c>
      <c r="B391" s="185"/>
      <c r="C391" s="185"/>
      <c r="D391" s="185"/>
      <c r="E391" s="36" t="s">
        <v>51</v>
      </c>
      <c r="F391" s="37"/>
      <c r="G391" s="37"/>
      <c r="H391" s="37"/>
      <c r="I391" s="37"/>
      <c r="J391" s="186" t="s">
        <v>52</v>
      </c>
      <c r="K391" s="186"/>
      <c r="L391" s="186"/>
      <c r="M391" s="186"/>
      <c r="N391" s="186"/>
      <c r="O391" s="186"/>
      <c r="P391" s="186" t="s">
        <v>53</v>
      </c>
      <c r="Q391" s="186"/>
      <c r="R391" s="186"/>
      <c r="S391" s="186"/>
      <c r="T391" s="186"/>
      <c r="U391" s="186"/>
      <c r="V391" s="187"/>
      <c r="W391" s="33"/>
      <c r="X391" s="33"/>
      <c r="Y391" s="33"/>
      <c r="AZ391" s="35"/>
      <c r="BA391" s="35"/>
      <c r="BB391" s="35"/>
      <c r="BC391" s="35"/>
      <c r="BD391" s="35"/>
      <c r="BE391" s="35"/>
      <c r="BF391" s="35"/>
      <c r="BG391" s="35"/>
      <c r="BH391" s="35"/>
    </row>
    <row r="392" spans="1:60" s="34" customFormat="1" ht="30.75" customHeight="1" x14ac:dyDescent="0.25">
      <c r="A392" s="188" t="s">
        <v>54</v>
      </c>
      <c r="B392" s="189"/>
      <c r="C392" s="189"/>
      <c r="D392" s="190"/>
      <c r="E392" s="191" t="s">
        <v>24</v>
      </c>
      <c r="F392" s="191"/>
      <c r="G392" s="191"/>
      <c r="H392" s="191"/>
      <c r="I392" s="191"/>
      <c r="J392" s="191"/>
      <c r="K392" s="191"/>
      <c r="L392" s="191"/>
      <c r="M392" s="191"/>
      <c r="N392" s="191"/>
      <c r="O392" s="191"/>
      <c r="P392" s="191"/>
      <c r="Q392" s="191"/>
      <c r="R392" s="191"/>
      <c r="S392" s="191"/>
      <c r="T392" s="191"/>
      <c r="U392" s="191"/>
      <c r="V392" s="192"/>
      <c r="W392" s="33"/>
      <c r="X392" s="33"/>
      <c r="Y392" s="33"/>
    </row>
    <row r="393" spans="1:60" s="34" customFormat="1" x14ac:dyDescent="0.25">
      <c r="A393" s="193" t="s">
        <v>55</v>
      </c>
      <c r="B393" s="194"/>
      <c r="C393" s="194"/>
      <c r="D393" s="194"/>
      <c r="E393" s="195"/>
      <c r="F393" s="195"/>
      <c r="G393" s="195"/>
      <c r="H393" s="195"/>
      <c r="I393" s="195"/>
      <c r="J393" s="195"/>
      <c r="K393" s="195"/>
      <c r="L393" s="195"/>
      <c r="M393" s="195"/>
      <c r="N393" s="195"/>
      <c r="O393" s="195"/>
      <c r="P393" s="195"/>
      <c r="Q393" s="195"/>
      <c r="R393" s="195"/>
      <c r="S393" s="195"/>
      <c r="T393" s="195"/>
      <c r="U393" s="195"/>
      <c r="V393" s="196"/>
      <c r="W393" s="33"/>
      <c r="X393" s="33"/>
      <c r="Y393" s="33"/>
      <c r="Z393" s="33"/>
    </row>
    <row r="394" spans="1:60" s="34" customFormat="1" x14ac:dyDescent="0.25">
      <c r="A394" s="193" t="s">
        <v>56</v>
      </c>
      <c r="B394" s="194"/>
      <c r="C394" s="194"/>
      <c r="D394" s="194"/>
      <c r="E394" s="195"/>
      <c r="F394" s="195"/>
      <c r="G394" s="195"/>
      <c r="H394" s="195"/>
      <c r="I394" s="195"/>
      <c r="J394" s="195"/>
      <c r="K394" s="195"/>
      <c r="L394" s="195"/>
      <c r="M394" s="195"/>
      <c r="N394" s="195"/>
      <c r="O394" s="195"/>
      <c r="P394" s="195"/>
      <c r="Q394" s="195"/>
      <c r="R394" s="195"/>
      <c r="S394" s="195"/>
      <c r="T394" s="195"/>
      <c r="U394" s="195"/>
      <c r="V394" s="196"/>
      <c r="W394" s="33"/>
      <c r="X394" s="33"/>
      <c r="Y394" s="33"/>
      <c r="Z394" s="33"/>
    </row>
    <row r="395" spans="1:60" s="34" customFormat="1" x14ac:dyDescent="0.25">
      <c r="A395" s="193" t="s">
        <v>57</v>
      </c>
      <c r="B395" s="194"/>
      <c r="C395" s="194"/>
      <c r="D395" s="194"/>
      <c r="E395" s="195"/>
      <c r="F395" s="195"/>
      <c r="G395" s="195"/>
      <c r="H395" s="195"/>
      <c r="I395" s="195"/>
      <c r="J395" s="195"/>
      <c r="K395" s="195"/>
      <c r="L395" s="195"/>
      <c r="M395" s="195"/>
      <c r="N395" s="195"/>
      <c r="O395" s="195"/>
      <c r="P395" s="195"/>
      <c r="Q395" s="195"/>
      <c r="R395" s="195"/>
      <c r="S395" s="195"/>
      <c r="T395" s="195"/>
      <c r="U395" s="195"/>
      <c r="V395" s="196"/>
      <c r="W395" s="33"/>
      <c r="X395" s="33"/>
      <c r="Y395" s="33"/>
      <c r="Z395" s="33"/>
    </row>
    <row r="396" spans="1:60" s="34" customFormat="1" x14ac:dyDescent="0.25">
      <c r="A396" s="38"/>
      <c r="B396" s="39"/>
      <c r="C396" s="39"/>
      <c r="D396" s="40"/>
      <c r="E396" s="40"/>
      <c r="F396" s="40"/>
      <c r="G396" s="40"/>
      <c r="H396" s="40"/>
      <c r="I396" s="40"/>
      <c r="J396" s="40"/>
      <c r="K396" s="40"/>
      <c r="L396" s="40"/>
      <c r="M396" s="40"/>
      <c r="N396" s="40"/>
      <c r="O396" s="40"/>
      <c r="P396" s="40"/>
      <c r="Q396" s="40"/>
      <c r="R396" s="40"/>
      <c r="S396" s="40"/>
      <c r="T396" s="27"/>
      <c r="U396" s="27"/>
      <c r="V396" s="28"/>
      <c r="W396" s="33"/>
      <c r="X396" s="33"/>
      <c r="Y396" s="33"/>
    </row>
    <row r="397" spans="1:60" s="34" customFormat="1" x14ac:dyDescent="0.25">
      <c r="A397" s="150" t="s">
        <v>58</v>
      </c>
      <c r="B397" s="151"/>
      <c r="C397" s="151"/>
      <c r="D397" s="151"/>
      <c r="E397" s="151"/>
      <c r="F397" s="151"/>
      <c r="G397" s="151"/>
      <c r="H397" s="151"/>
      <c r="I397" s="151"/>
      <c r="J397" s="151"/>
      <c r="K397" s="151"/>
      <c r="L397" s="151"/>
      <c r="M397" s="151"/>
      <c r="N397" s="151"/>
      <c r="O397" s="151"/>
      <c r="P397" s="151"/>
      <c r="Q397" s="151"/>
      <c r="R397" s="151"/>
      <c r="S397" s="151"/>
      <c r="T397" s="151"/>
      <c r="U397" s="151"/>
      <c r="V397" s="197"/>
      <c r="W397" s="33"/>
      <c r="X397" s="33"/>
      <c r="Y397" s="33"/>
    </row>
    <row r="398" spans="1:60" s="34" customFormat="1" x14ac:dyDescent="0.25">
      <c r="A398" s="198" t="s">
        <v>59</v>
      </c>
      <c r="B398" s="199"/>
      <c r="C398" s="199" t="s">
        <v>60</v>
      </c>
      <c r="D398" s="199"/>
      <c r="E398" s="199"/>
      <c r="F398" s="199"/>
      <c r="G398" s="199"/>
      <c r="H398" s="199"/>
      <c r="I398" s="199"/>
      <c r="J398" s="199"/>
      <c r="K398" s="199"/>
      <c r="L398" s="199"/>
      <c r="M398" s="199"/>
      <c r="N398" s="199"/>
      <c r="O398" s="199"/>
      <c r="P398" s="199"/>
      <c r="Q398" s="199"/>
      <c r="R398" s="199" t="s">
        <v>61</v>
      </c>
      <c r="S398" s="199"/>
      <c r="T398" s="200" t="s">
        <v>62</v>
      </c>
      <c r="U398" s="200"/>
      <c r="V398" s="201"/>
      <c r="W398" s="33"/>
      <c r="X398" s="33"/>
      <c r="Y398" s="33"/>
    </row>
    <row r="399" spans="1:60" s="34" customFormat="1" ht="50.25" customHeight="1" x14ac:dyDescent="0.25">
      <c r="A399" s="202">
        <v>7</v>
      </c>
      <c r="B399" s="203"/>
      <c r="C399" s="204" t="str">
        <f>+'OFERTA ECONOMICA'!B81</f>
        <v>LIMPIEZA Y DESMANCHADO DE PISOS ,DESMANCHADO DE INODORO, MEDIANTE LA UTILIZACIÓN DE SUSTANCIAS QUÍMICAS, LIMPIEZA DE ENCHAPE DE PARED, LIMPIEZA DE JUNTAS O UNIONES, DILATACIONES, LIMPIEZA DE LAVAMANOS, INCLUYE SUSTANCIAS LIMPIADORAS Y TODOS LOS ELEMENTOS REQUERIDOS PARA SU ADECUADA LIMPIEZA</v>
      </c>
      <c r="D399" s="205"/>
      <c r="E399" s="205"/>
      <c r="F399" s="205"/>
      <c r="G399" s="205"/>
      <c r="H399" s="205"/>
      <c r="I399" s="205"/>
      <c r="J399" s="205"/>
      <c r="K399" s="205"/>
      <c r="L399" s="205"/>
      <c r="M399" s="205"/>
      <c r="N399" s="205"/>
      <c r="O399" s="205"/>
      <c r="P399" s="205"/>
      <c r="Q399" s="205"/>
      <c r="R399" s="205" t="s">
        <v>61</v>
      </c>
      <c r="S399" s="205"/>
      <c r="T399" s="206">
        <f>+'OFERTA ECONOMICA'!C81</f>
        <v>367.78</v>
      </c>
      <c r="U399" s="206"/>
      <c r="V399" s="207"/>
      <c r="W399" s="33"/>
      <c r="X399" s="33"/>
      <c r="Y399" s="33"/>
    </row>
    <row r="400" spans="1:60" s="34" customFormat="1" x14ac:dyDescent="0.25">
      <c r="A400" s="41"/>
      <c r="B400" s="40"/>
      <c r="C400" s="40"/>
      <c r="D400" s="40"/>
      <c r="E400" s="40"/>
      <c r="F400" s="40"/>
      <c r="G400" s="40"/>
      <c r="H400" s="40"/>
      <c r="I400" s="40"/>
      <c r="J400" s="40"/>
      <c r="K400" s="40"/>
      <c r="L400" s="40"/>
      <c r="M400" s="40"/>
      <c r="N400" s="40"/>
      <c r="O400" s="40"/>
      <c r="P400" s="40"/>
      <c r="Q400" s="40"/>
      <c r="R400" s="40"/>
      <c r="S400" s="40"/>
      <c r="T400" s="27"/>
      <c r="U400" s="27"/>
      <c r="V400" s="28"/>
      <c r="W400" s="33"/>
      <c r="X400" s="33"/>
      <c r="Y400" s="33"/>
    </row>
    <row r="401" spans="1:25" s="34" customFormat="1" x14ac:dyDescent="0.25">
      <c r="A401" s="145" t="s">
        <v>64</v>
      </c>
      <c r="B401" s="146"/>
      <c r="C401" s="146"/>
      <c r="D401" s="146"/>
      <c r="E401" s="146"/>
      <c r="F401" s="146"/>
      <c r="G401" s="146"/>
      <c r="H401" s="146"/>
      <c r="I401" s="146"/>
      <c r="J401" s="146"/>
      <c r="K401" s="146"/>
      <c r="L401" s="146"/>
      <c r="M401" s="146"/>
      <c r="N401" s="146"/>
      <c r="O401" s="146"/>
      <c r="P401" s="146"/>
      <c r="Q401" s="146"/>
      <c r="R401" s="146"/>
      <c r="S401" s="146"/>
      <c r="T401" s="146"/>
      <c r="U401" s="146"/>
      <c r="V401" s="147"/>
      <c r="W401" s="33"/>
      <c r="X401" s="33"/>
      <c r="Y401" s="33"/>
    </row>
    <row r="402" spans="1:25" s="34" customFormat="1" x14ac:dyDescent="0.25">
      <c r="A402" s="132" t="s">
        <v>60</v>
      </c>
      <c r="B402" s="133"/>
      <c r="C402" s="133"/>
      <c r="D402" s="133"/>
      <c r="E402" s="133"/>
      <c r="F402" s="133"/>
      <c r="G402" s="133"/>
      <c r="H402" s="133" t="s">
        <v>65</v>
      </c>
      <c r="I402" s="133"/>
      <c r="J402" s="133"/>
      <c r="K402" s="133" t="s">
        <v>66</v>
      </c>
      <c r="L402" s="133"/>
      <c r="M402" s="133"/>
      <c r="N402" s="133"/>
      <c r="O402" s="133" t="s">
        <v>67</v>
      </c>
      <c r="P402" s="133"/>
      <c r="Q402" s="133"/>
      <c r="R402" s="133" t="s">
        <v>68</v>
      </c>
      <c r="S402" s="133"/>
      <c r="T402" s="134" t="s">
        <v>69</v>
      </c>
      <c r="U402" s="134"/>
      <c r="V402" s="135"/>
      <c r="W402" s="33"/>
      <c r="X402" s="33"/>
      <c r="Y402" s="33"/>
    </row>
    <row r="403" spans="1:25" s="34" customFormat="1" x14ac:dyDescent="0.25">
      <c r="A403" s="132"/>
      <c r="B403" s="133"/>
      <c r="C403" s="133"/>
      <c r="D403" s="133"/>
      <c r="E403" s="133"/>
      <c r="F403" s="133"/>
      <c r="G403" s="133"/>
      <c r="H403" s="133"/>
      <c r="I403" s="133"/>
      <c r="J403" s="133"/>
      <c r="K403" s="133"/>
      <c r="L403" s="133"/>
      <c r="M403" s="133"/>
      <c r="N403" s="133"/>
      <c r="O403" s="153"/>
      <c r="P403" s="153"/>
      <c r="Q403" s="153"/>
      <c r="R403" s="133"/>
      <c r="S403" s="133"/>
      <c r="T403" s="134"/>
      <c r="U403" s="134"/>
      <c r="V403" s="135"/>
      <c r="W403" s="33"/>
      <c r="X403" s="33"/>
      <c r="Y403" s="33"/>
    </row>
    <row r="404" spans="1:25" s="34" customFormat="1" x14ac:dyDescent="0.25">
      <c r="A404" s="132" t="s">
        <v>70</v>
      </c>
      <c r="B404" s="133"/>
      <c r="C404" s="133"/>
      <c r="D404" s="133"/>
      <c r="E404" s="133"/>
      <c r="F404" s="133"/>
      <c r="G404" s="133"/>
      <c r="H404" s="133"/>
      <c r="I404" s="133"/>
      <c r="J404" s="133"/>
      <c r="K404" s="133"/>
      <c r="L404" s="133"/>
      <c r="M404" s="133"/>
      <c r="N404" s="133"/>
      <c r="O404" s="153"/>
      <c r="P404" s="153"/>
      <c r="Q404" s="153"/>
      <c r="R404" s="209">
        <v>0.03</v>
      </c>
      <c r="S404" s="210"/>
      <c r="T404" s="134">
        <f>+R404*T424</f>
        <v>5249.0699999999988</v>
      </c>
      <c r="U404" s="134"/>
      <c r="V404" s="135"/>
      <c r="W404" s="33"/>
      <c r="X404" s="33"/>
      <c r="Y404" s="33"/>
    </row>
    <row r="405" spans="1:25" s="34" customFormat="1" x14ac:dyDescent="0.25">
      <c r="A405" s="132"/>
      <c r="B405" s="133"/>
      <c r="C405" s="133"/>
      <c r="D405" s="133"/>
      <c r="E405" s="133"/>
      <c r="F405" s="133"/>
      <c r="G405" s="133"/>
      <c r="H405" s="133"/>
      <c r="I405" s="133"/>
      <c r="J405" s="133"/>
      <c r="K405" s="133"/>
      <c r="L405" s="133"/>
      <c r="M405" s="133"/>
      <c r="N405" s="133"/>
      <c r="O405" s="133"/>
      <c r="P405" s="133"/>
      <c r="Q405" s="133"/>
      <c r="R405" s="133"/>
      <c r="S405" s="133"/>
      <c r="T405" s="134"/>
      <c r="U405" s="134"/>
      <c r="V405" s="135"/>
      <c r="W405" s="33"/>
      <c r="X405" s="33"/>
      <c r="Y405" s="33"/>
    </row>
    <row r="406" spans="1:25" s="34" customFormat="1" x14ac:dyDescent="0.25">
      <c r="A406" s="136" t="s">
        <v>71</v>
      </c>
      <c r="B406" s="137"/>
      <c r="C406" s="137"/>
      <c r="D406" s="137"/>
      <c r="E406" s="137"/>
      <c r="F406" s="137"/>
      <c r="G406" s="137"/>
      <c r="H406" s="137"/>
      <c r="I406" s="137"/>
      <c r="J406" s="137"/>
      <c r="K406" s="137"/>
      <c r="L406" s="137"/>
      <c r="M406" s="137"/>
      <c r="N406" s="137"/>
      <c r="O406" s="137"/>
      <c r="P406" s="137"/>
      <c r="Q406" s="137"/>
      <c r="R406" s="137"/>
      <c r="S406" s="137"/>
      <c r="T406" s="134">
        <f>+T404+T403</f>
        <v>5249.0699999999988</v>
      </c>
      <c r="U406" s="134"/>
      <c r="V406" s="135"/>
      <c r="W406" s="33"/>
      <c r="X406" s="33"/>
      <c r="Y406" s="33"/>
    </row>
    <row r="407" spans="1:25" s="34" customFormat="1" x14ac:dyDescent="0.25">
      <c r="A407" s="19"/>
      <c r="B407" s="20"/>
      <c r="C407" s="20"/>
      <c r="D407" s="20"/>
      <c r="E407" s="20"/>
      <c r="F407" s="20"/>
      <c r="G407" s="20"/>
      <c r="H407" s="20"/>
      <c r="I407" s="20"/>
      <c r="J407" s="20"/>
      <c r="K407" s="20"/>
      <c r="L407" s="20"/>
      <c r="M407" s="20"/>
      <c r="N407" s="20"/>
      <c r="O407" s="20"/>
      <c r="P407" s="20"/>
      <c r="Q407" s="20"/>
      <c r="R407" s="20"/>
      <c r="S407" s="21"/>
      <c r="T407" s="22"/>
      <c r="U407" s="22"/>
      <c r="V407" s="23"/>
      <c r="W407" s="33"/>
      <c r="X407" s="33"/>
      <c r="Y407" s="33"/>
    </row>
    <row r="408" spans="1:25" s="34" customFormat="1" x14ac:dyDescent="0.25">
      <c r="A408" s="145" t="s">
        <v>72</v>
      </c>
      <c r="B408" s="146"/>
      <c r="C408" s="146"/>
      <c r="D408" s="146"/>
      <c r="E408" s="146"/>
      <c r="F408" s="146"/>
      <c r="G408" s="146"/>
      <c r="H408" s="146"/>
      <c r="I408" s="146"/>
      <c r="J408" s="146"/>
      <c r="K408" s="146"/>
      <c r="L408" s="146"/>
      <c r="M408" s="146"/>
      <c r="N408" s="146"/>
      <c r="O408" s="146"/>
      <c r="P408" s="146"/>
      <c r="Q408" s="146"/>
      <c r="R408" s="146"/>
      <c r="S408" s="146"/>
      <c r="T408" s="146"/>
      <c r="U408" s="146"/>
      <c r="V408" s="147"/>
      <c r="W408" s="33"/>
      <c r="X408" s="33"/>
      <c r="Y408" s="33"/>
    </row>
    <row r="409" spans="1:25" s="34" customFormat="1" x14ac:dyDescent="0.25">
      <c r="A409" s="132" t="s">
        <v>60</v>
      </c>
      <c r="B409" s="133"/>
      <c r="C409" s="133"/>
      <c r="D409" s="133"/>
      <c r="E409" s="133"/>
      <c r="F409" s="133"/>
      <c r="G409" s="133"/>
      <c r="H409" s="133"/>
      <c r="I409" s="133"/>
      <c r="J409" s="133"/>
      <c r="K409" s="133"/>
      <c r="L409" s="133"/>
      <c r="M409" s="133" t="s">
        <v>61</v>
      </c>
      <c r="N409" s="133"/>
      <c r="O409" s="133" t="s">
        <v>62</v>
      </c>
      <c r="P409" s="133"/>
      <c r="Q409" s="133" t="s">
        <v>73</v>
      </c>
      <c r="R409" s="133"/>
      <c r="S409" s="133"/>
      <c r="T409" s="134" t="s">
        <v>74</v>
      </c>
      <c r="U409" s="134"/>
      <c r="V409" s="135"/>
      <c r="W409" s="33"/>
      <c r="X409" s="33"/>
      <c r="Y409" s="33"/>
    </row>
    <row r="410" spans="1:25" s="34" customFormat="1" x14ac:dyDescent="0.25">
      <c r="A410" s="132" t="s">
        <v>113</v>
      </c>
      <c r="B410" s="133"/>
      <c r="C410" s="133"/>
      <c r="D410" s="133"/>
      <c r="E410" s="133"/>
      <c r="F410" s="133"/>
      <c r="G410" s="133"/>
      <c r="H410" s="133"/>
      <c r="I410" s="133"/>
      <c r="J410" s="133"/>
      <c r="K410" s="133"/>
      <c r="L410" s="133"/>
      <c r="M410" s="133" t="s">
        <v>114</v>
      </c>
      <c r="N410" s="133"/>
      <c r="O410" s="133">
        <v>4</v>
      </c>
      <c r="P410" s="133"/>
      <c r="Q410" s="134">
        <v>10000</v>
      </c>
      <c r="R410" s="134"/>
      <c r="S410" s="134"/>
      <c r="T410" s="134">
        <f>+Q410*O410</f>
        <v>40000</v>
      </c>
      <c r="U410" s="134"/>
      <c r="V410" s="135"/>
      <c r="W410" s="33"/>
      <c r="X410" s="33"/>
      <c r="Y410" s="33"/>
    </row>
    <row r="411" spans="1:25" s="34" customFormat="1" x14ac:dyDescent="0.25">
      <c r="A411" s="132"/>
      <c r="B411" s="133"/>
      <c r="C411" s="133"/>
      <c r="D411" s="133"/>
      <c r="E411" s="133"/>
      <c r="F411" s="133"/>
      <c r="G411" s="133"/>
      <c r="H411" s="133"/>
      <c r="I411" s="133"/>
      <c r="J411" s="133"/>
      <c r="K411" s="133"/>
      <c r="L411" s="133"/>
      <c r="M411" s="133"/>
      <c r="N411" s="133"/>
      <c r="O411" s="133"/>
      <c r="P411" s="133"/>
      <c r="Q411" s="134"/>
      <c r="R411" s="134"/>
      <c r="S411" s="134"/>
      <c r="T411" s="134">
        <f>+Q411*O411</f>
        <v>0</v>
      </c>
      <c r="U411" s="134"/>
      <c r="V411" s="135"/>
      <c r="W411" s="33"/>
      <c r="X411" s="33"/>
      <c r="Y411" s="33"/>
    </row>
    <row r="412" spans="1:25" s="34" customFormat="1" x14ac:dyDescent="0.25">
      <c r="A412" s="132"/>
      <c r="B412" s="133"/>
      <c r="C412" s="133"/>
      <c r="D412" s="133"/>
      <c r="E412" s="133"/>
      <c r="F412" s="133"/>
      <c r="G412" s="133"/>
      <c r="H412" s="133"/>
      <c r="I412" s="133"/>
      <c r="J412" s="133"/>
      <c r="K412" s="133"/>
      <c r="L412" s="133"/>
      <c r="M412" s="133"/>
      <c r="N412" s="133"/>
      <c r="O412" s="133"/>
      <c r="P412" s="133"/>
      <c r="Q412" s="133"/>
      <c r="R412" s="133"/>
      <c r="S412" s="133"/>
      <c r="T412" s="134"/>
      <c r="U412" s="134"/>
      <c r="V412" s="135"/>
      <c r="W412" s="33"/>
      <c r="X412" s="33"/>
      <c r="Y412" s="33"/>
    </row>
    <row r="413" spans="1:25" s="34" customFormat="1" x14ac:dyDescent="0.25">
      <c r="A413" s="136" t="s">
        <v>71</v>
      </c>
      <c r="B413" s="137"/>
      <c r="C413" s="137"/>
      <c r="D413" s="137"/>
      <c r="E413" s="137"/>
      <c r="F413" s="137"/>
      <c r="G413" s="137"/>
      <c r="H413" s="137"/>
      <c r="I413" s="137"/>
      <c r="J413" s="137"/>
      <c r="K413" s="137"/>
      <c r="L413" s="137"/>
      <c r="M413" s="137"/>
      <c r="N413" s="137"/>
      <c r="O413" s="137"/>
      <c r="P413" s="137"/>
      <c r="Q413" s="137"/>
      <c r="R413" s="137"/>
      <c r="S413" s="137"/>
      <c r="T413" s="134">
        <f>+T411+T410</f>
        <v>40000</v>
      </c>
      <c r="U413" s="134"/>
      <c r="V413" s="135"/>
      <c r="W413" s="33"/>
      <c r="X413" s="33"/>
      <c r="Y413" s="33"/>
    </row>
    <row r="414" spans="1:25" s="34" customFormat="1" x14ac:dyDescent="0.25">
      <c r="A414" s="19"/>
      <c r="B414" s="20"/>
      <c r="C414" s="20"/>
      <c r="D414" s="20"/>
      <c r="E414" s="20"/>
      <c r="F414" s="20"/>
      <c r="G414" s="20"/>
      <c r="H414" s="20"/>
      <c r="I414" s="20"/>
      <c r="J414" s="20"/>
      <c r="K414" s="20"/>
      <c r="L414" s="20"/>
      <c r="M414" s="20"/>
      <c r="N414" s="20"/>
      <c r="O414" s="20"/>
      <c r="P414" s="20"/>
      <c r="Q414" s="20"/>
      <c r="R414" s="20"/>
      <c r="S414" s="21"/>
      <c r="T414" s="22"/>
      <c r="U414" s="22"/>
      <c r="V414" s="23"/>
      <c r="W414" s="33"/>
      <c r="X414" s="33"/>
      <c r="Y414" s="33"/>
    </row>
    <row r="415" spans="1:25" s="34" customFormat="1" x14ac:dyDescent="0.25">
      <c r="A415" s="145" t="s">
        <v>75</v>
      </c>
      <c r="B415" s="146"/>
      <c r="C415" s="146"/>
      <c r="D415" s="146"/>
      <c r="E415" s="146"/>
      <c r="F415" s="146"/>
      <c r="G415" s="146"/>
      <c r="H415" s="146"/>
      <c r="I415" s="146"/>
      <c r="J415" s="146"/>
      <c r="K415" s="146"/>
      <c r="L415" s="146"/>
      <c r="M415" s="146"/>
      <c r="N415" s="146"/>
      <c r="O415" s="146"/>
      <c r="P415" s="146"/>
      <c r="Q415" s="146"/>
      <c r="R415" s="146"/>
      <c r="S415" s="146"/>
      <c r="T415" s="146"/>
      <c r="U415" s="146"/>
      <c r="V415" s="147"/>
      <c r="W415" s="33"/>
      <c r="X415" s="33"/>
      <c r="Y415" s="33"/>
    </row>
    <row r="416" spans="1:25" s="34" customFormat="1" x14ac:dyDescent="0.25">
      <c r="A416" s="132" t="s">
        <v>76</v>
      </c>
      <c r="B416" s="133"/>
      <c r="C416" s="133"/>
      <c r="D416" s="133"/>
      <c r="E416" s="133"/>
      <c r="F416" s="133"/>
      <c r="G416" s="133"/>
      <c r="H416" s="133"/>
      <c r="I416" s="133"/>
      <c r="J416" s="133"/>
      <c r="K416" s="133" t="s">
        <v>77</v>
      </c>
      <c r="L416" s="133"/>
      <c r="M416" s="133" t="s">
        <v>78</v>
      </c>
      <c r="N416" s="133"/>
      <c r="O416" s="133" t="s">
        <v>79</v>
      </c>
      <c r="P416" s="133"/>
      <c r="Q416" s="133"/>
      <c r="R416" s="133" t="s">
        <v>80</v>
      </c>
      <c r="S416" s="133"/>
      <c r="T416" s="134" t="s">
        <v>69</v>
      </c>
      <c r="U416" s="134"/>
      <c r="V416" s="135"/>
      <c r="W416" s="33"/>
      <c r="X416" s="33"/>
      <c r="Y416" s="33"/>
    </row>
    <row r="417" spans="1:25" s="34" customFormat="1" x14ac:dyDescent="0.25">
      <c r="A417" s="132"/>
      <c r="B417" s="133"/>
      <c r="C417" s="133"/>
      <c r="D417" s="133"/>
      <c r="E417" s="133"/>
      <c r="F417" s="133"/>
      <c r="G417" s="133"/>
      <c r="H417" s="133"/>
      <c r="I417" s="133"/>
      <c r="J417" s="133"/>
      <c r="K417" s="133"/>
      <c r="L417" s="133"/>
      <c r="M417" s="133"/>
      <c r="N417" s="133"/>
      <c r="O417" s="133"/>
      <c r="P417" s="133"/>
      <c r="Q417" s="133"/>
      <c r="R417" s="133"/>
      <c r="S417" s="133"/>
      <c r="T417" s="134"/>
      <c r="U417" s="134"/>
      <c r="V417" s="135"/>
      <c r="W417" s="33"/>
      <c r="X417" s="33"/>
      <c r="Y417" s="33"/>
    </row>
    <row r="418" spans="1:25" s="34" customFormat="1" x14ac:dyDescent="0.25">
      <c r="A418" s="132"/>
      <c r="B418" s="133"/>
      <c r="C418" s="133"/>
      <c r="D418" s="133"/>
      <c r="E418" s="133"/>
      <c r="F418" s="133"/>
      <c r="G418" s="133"/>
      <c r="H418" s="133"/>
      <c r="I418" s="133"/>
      <c r="J418" s="133"/>
      <c r="K418" s="133"/>
      <c r="L418" s="133"/>
      <c r="M418" s="133"/>
      <c r="N418" s="133"/>
      <c r="O418" s="133"/>
      <c r="P418" s="133"/>
      <c r="Q418" s="133"/>
      <c r="R418" s="133"/>
      <c r="S418" s="133"/>
      <c r="T418" s="134"/>
      <c r="U418" s="134"/>
      <c r="V418" s="135"/>
      <c r="W418" s="33"/>
      <c r="X418" s="33"/>
      <c r="Y418" s="33"/>
    </row>
    <row r="419" spans="1:25" s="34" customFormat="1" x14ac:dyDescent="0.25">
      <c r="A419" s="132"/>
      <c r="B419" s="133"/>
      <c r="C419" s="133"/>
      <c r="D419" s="133"/>
      <c r="E419" s="133"/>
      <c r="F419" s="133"/>
      <c r="G419" s="133"/>
      <c r="H419" s="133"/>
      <c r="I419" s="133"/>
      <c r="J419" s="133"/>
      <c r="K419" s="133"/>
      <c r="L419" s="133"/>
      <c r="M419" s="133"/>
      <c r="N419" s="133"/>
      <c r="O419" s="133"/>
      <c r="P419" s="133"/>
      <c r="Q419" s="133"/>
      <c r="R419" s="133"/>
      <c r="S419" s="133"/>
      <c r="T419" s="134"/>
      <c r="U419" s="134"/>
      <c r="V419" s="135"/>
      <c r="W419" s="33"/>
      <c r="X419" s="33"/>
      <c r="Y419" s="33"/>
    </row>
    <row r="420" spans="1:25" s="34" customFormat="1" x14ac:dyDescent="0.25">
      <c r="A420" s="136" t="s">
        <v>71</v>
      </c>
      <c r="B420" s="137"/>
      <c r="C420" s="137"/>
      <c r="D420" s="137"/>
      <c r="E420" s="137"/>
      <c r="F420" s="137"/>
      <c r="G420" s="137"/>
      <c r="H420" s="137"/>
      <c r="I420" s="137"/>
      <c r="J420" s="137"/>
      <c r="K420" s="137"/>
      <c r="L420" s="137"/>
      <c r="M420" s="137"/>
      <c r="N420" s="137"/>
      <c r="O420" s="137"/>
      <c r="P420" s="137"/>
      <c r="Q420" s="137"/>
      <c r="R420" s="137"/>
      <c r="S420" s="137"/>
      <c r="T420" s="134"/>
      <c r="U420" s="134"/>
      <c r="V420" s="135"/>
      <c r="W420" s="33"/>
      <c r="X420" s="33"/>
      <c r="Y420" s="33"/>
    </row>
    <row r="421" spans="1:25" s="34" customFormat="1" x14ac:dyDescent="0.25">
      <c r="A421" s="19"/>
      <c r="B421" s="20"/>
      <c r="C421" s="20"/>
      <c r="D421" s="20"/>
      <c r="E421" s="20"/>
      <c r="F421" s="20"/>
      <c r="G421" s="20"/>
      <c r="H421" s="20"/>
      <c r="I421" s="20"/>
      <c r="J421" s="20"/>
      <c r="K421" s="20"/>
      <c r="L421" s="20"/>
      <c r="M421" s="20"/>
      <c r="N421" s="20"/>
      <c r="O421" s="20"/>
      <c r="P421" s="20"/>
      <c r="Q421" s="20"/>
      <c r="R421" s="20"/>
      <c r="S421" s="21"/>
      <c r="T421" s="22"/>
      <c r="U421" s="22"/>
      <c r="V421" s="23"/>
      <c r="W421" s="42"/>
      <c r="X421" s="42"/>
      <c r="Y421" s="42"/>
    </row>
    <row r="422" spans="1:25" s="34" customFormat="1" x14ac:dyDescent="0.25">
      <c r="A422" s="145" t="s">
        <v>81</v>
      </c>
      <c r="B422" s="146"/>
      <c r="C422" s="146"/>
      <c r="D422" s="146"/>
      <c r="E422" s="146"/>
      <c r="F422" s="146"/>
      <c r="G422" s="146"/>
      <c r="H422" s="146"/>
      <c r="I422" s="146"/>
      <c r="J422" s="146"/>
      <c r="K422" s="146"/>
      <c r="L422" s="146"/>
      <c r="M422" s="146"/>
      <c r="N422" s="146"/>
      <c r="O422" s="146"/>
      <c r="P422" s="146"/>
      <c r="Q422" s="146"/>
      <c r="R422" s="146"/>
      <c r="S422" s="146"/>
      <c r="T422" s="146"/>
      <c r="U422" s="146"/>
      <c r="V422" s="147"/>
      <c r="W422" s="33"/>
      <c r="X422" s="33"/>
      <c r="Y422" s="33"/>
    </row>
    <row r="423" spans="1:25" s="34" customFormat="1" x14ac:dyDescent="0.25">
      <c r="A423" s="132" t="s">
        <v>82</v>
      </c>
      <c r="B423" s="133"/>
      <c r="C423" s="133"/>
      <c r="D423" s="133"/>
      <c r="E423" s="133"/>
      <c r="F423" s="133"/>
      <c r="G423" s="133"/>
      <c r="H423" s="133"/>
      <c r="I423" s="133"/>
      <c r="J423" s="133" t="s">
        <v>83</v>
      </c>
      <c r="K423" s="133"/>
      <c r="L423" s="133" t="s">
        <v>84</v>
      </c>
      <c r="M423" s="133"/>
      <c r="N423" s="133" t="s">
        <v>85</v>
      </c>
      <c r="O423" s="133"/>
      <c r="P423" s="133"/>
      <c r="Q423" s="133" t="s">
        <v>68</v>
      </c>
      <c r="R423" s="133"/>
      <c r="S423" s="133"/>
      <c r="T423" s="134" t="s">
        <v>69</v>
      </c>
      <c r="U423" s="134"/>
      <c r="V423" s="135"/>
      <c r="W423" s="33"/>
      <c r="X423" s="33"/>
      <c r="Y423" s="33"/>
    </row>
    <row r="424" spans="1:25" s="34" customFormat="1" x14ac:dyDescent="0.25">
      <c r="A424" s="132" t="s">
        <v>86</v>
      </c>
      <c r="B424" s="133"/>
      <c r="C424" s="133"/>
      <c r="D424" s="133"/>
      <c r="E424" s="133"/>
      <c r="F424" s="133"/>
      <c r="G424" s="133"/>
      <c r="H424" s="133"/>
      <c r="I424" s="133"/>
      <c r="J424" s="148">
        <f>+J369</f>
        <v>171314.64448972844</v>
      </c>
      <c r="K424" s="133"/>
      <c r="L424" s="149">
        <v>1.8157000000000001</v>
      </c>
      <c r="M424" s="149"/>
      <c r="N424" s="134">
        <f>+(L424*J424)/8</f>
        <v>38881.999999999993</v>
      </c>
      <c r="O424" s="134"/>
      <c r="P424" s="134"/>
      <c r="Q424" s="133">
        <v>4.5</v>
      </c>
      <c r="R424" s="133"/>
      <c r="S424" s="133"/>
      <c r="T424" s="134">
        <f>+Q424*N424</f>
        <v>174968.99999999997</v>
      </c>
      <c r="U424" s="134"/>
      <c r="V424" s="135"/>
      <c r="W424" s="33"/>
      <c r="X424" s="33"/>
      <c r="Y424" s="33"/>
    </row>
    <row r="425" spans="1:25" s="34" customFormat="1" x14ac:dyDescent="0.25">
      <c r="A425" s="132"/>
      <c r="B425" s="133"/>
      <c r="C425" s="133"/>
      <c r="D425" s="133"/>
      <c r="E425" s="133"/>
      <c r="F425" s="133"/>
      <c r="G425" s="133"/>
      <c r="H425" s="133"/>
      <c r="I425" s="133"/>
      <c r="J425" s="133"/>
      <c r="K425" s="133"/>
      <c r="L425" s="133"/>
      <c r="M425" s="133"/>
      <c r="N425" s="133"/>
      <c r="O425" s="133"/>
      <c r="P425" s="133"/>
      <c r="Q425" s="133"/>
      <c r="R425" s="133"/>
      <c r="S425" s="133"/>
      <c r="T425" s="134"/>
      <c r="U425" s="134"/>
      <c r="V425" s="135"/>
      <c r="W425" s="33"/>
      <c r="X425" s="33"/>
      <c r="Y425" s="33"/>
    </row>
    <row r="426" spans="1:25" s="34" customFormat="1" x14ac:dyDescent="0.25">
      <c r="A426" s="132"/>
      <c r="B426" s="133"/>
      <c r="C426" s="133"/>
      <c r="D426" s="133"/>
      <c r="E426" s="133"/>
      <c r="F426" s="133"/>
      <c r="G426" s="133"/>
      <c r="H426" s="133"/>
      <c r="I426" s="133"/>
      <c r="J426" s="133"/>
      <c r="K426" s="133"/>
      <c r="L426" s="133"/>
      <c r="M426" s="133"/>
      <c r="N426" s="133"/>
      <c r="O426" s="133"/>
      <c r="P426" s="133"/>
      <c r="Q426" s="133"/>
      <c r="R426" s="133"/>
      <c r="S426" s="133"/>
      <c r="T426" s="134"/>
      <c r="U426" s="134"/>
      <c r="V426" s="135"/>
      <c r="W426" s="33"/>
      <c r="X426" s="33"/>
      <c r="Y426" s="33"/>
    </row>
    <row r="427" spans="1:25" s="34" customFormat="1" x14ac:dyDescent="0.25">
      <c r="A427" s="136" t="s">
        <v>71</v>
      </c>
      <c r="B427" s="137"/>
      <c r="C427" s="137"/>
      <c r="D427" s="137"/>
      <c r="E427" s="137"/>
      <c r="F427" s="137"/>
      <c r="G427" s="137"/>
      <c r="H427" s="137"/>
      <c r="I427" s="137"/>
      <c r="J427" s="137"/>
      <c r="K427" s="137"/>
      <c r="L427" s="137"/>
      <c r="M427" s="137"/>
      <c r="N427" s="137"/>
      <c r="O427" s="137"/>
      <c r="P427" s="137"/>
      <c r="Q427" s="137"/>
      <c r="R427" s="137"/>
      <c r="S427" s="137"/>
      <c r="T427" s="134">
        <f>+T424</f>
        <v>174968.99999999997</v>
      </c>
      <c r="U427" s="134"/>
      <c r="V427" s="135"/>
      <c r="W427" s="33"/>
      <c r="X427" s="33"/>
      <c r="Y427" s="33"/>
    </row>
    <row r="428" spans="1:25" s="43" customFormat="1" x14ac:dyDescent="0.25">
      <c r="A428" s="136" t="s">
        <v>15</v>
      </c>
      <c r="B428" s="137"/>
      <c r="C428" s="137"/>
      <c r="D428" s="137"/>
      <c r="E428" s="137"/>
      <c r="F428" s="137"/>
      <c r="G428" s="137"/>
      <c r="H428" s="137"/>
      <c r="I428" s="137"/>
      <c r="J428" s="137"/>
      <c r="K428" s="137"/>
      <c r="L428" s="137"/>
      <c r="M428" s="137"/>
      <c r="N428" s="137"/>
      <c r="O428" s="137"/>
      <c r="P428" s="137"/>
      <c r="Q428" s="137"/>
      <c r="R428" s="137"/>
      <c r="S428" s="137"/>
      <c r="T428" s="134">
        <f>ROUND(T427+T420+T413+T406,0)</f>
        <v>220218</v>
      </c>
      <c r="U428" s="134"/>
      <c r="V428" s="135"/>
      <c r="W428" s="33"/>
      <c r="X428" s="33"/>
      <c r="Y428" s="33"/>
    </row>
    <row r="429" spans="1:25" s="43" customFormat="1" x14ac:dyDescent="0.25">
      <c r="A429" s="44" t="s">
        <v>87</v>
      </c>
      <c r="B429" s="45">
        <f>+'[1]CARGA PRESTACIONAL'!$E$40</f>
        <v>0.29949999999999999</v>
      </c>
      <c r="C429" s="46"/>
      <c r="D429" s="47"/>
      <c r="E429" s="48"/>
      <c r="F429" s="46"/>
      <c r="G429" s="46"/>
      <c r="H429" s="46"/>
      <c r="I429" s="46"/>
      <c r="J429" s="46"/>
      <c r="K429" s="46"/>
      <c r="L429" s="46"/>
      <c r="M429" s="47"/>
      <c r="N429" s="18"/>
      <c r="O429" s="18"/>
      <c r="P429" s="18"/>
      <c r="Q429" s="18"/>
      <c r="R429" s="18"/>
      <c r="S429" s="18" t="s">
        <v>19</v>
      </c>
      <c r="T429" s="134">
        <f>+T428*B429</f>
        <v>65955.290999999997</v>
      </c>
      <c r="U429" s="134"/>
      <c r="V429" s="135"/>
      <c r="W429" s="33"/>
      <c r="X429" s="33"/>
      <c r="Y429" s="33"/>
    </row>
    <row r="430" spans="1:25" s="43" customFormat="1" x14ac:dyDescent="0.25">
      <c r="A430" s="138" t="s">
        <v>88</v>
      </c>
      <c r="B430" s="139"/>
      <c r="C430" s="139"/>
      <c r="D430" s="139"/>
      <c r="E430" s="139"/>
      <c r="F430" s="139"/>
      <c r="G430" s="139"/>
      <c r="H430" s="139"/>
      <c r="I430" s="139"/>
      <c r="J430" s="139"/>
      <c r="K430" s="139"/>
      <c r="L430" s="139"/>
      <c r="M430" s="139"/>
      <c r="N430" s="139"/>
      <c r="O430" s="139"/>
      <c r="P430" s="139"/>
      <c r="Q430" s="139"/>
      <c r="R430" s="139"/>
      <c r="S430" s="139"/>
      <c r="T430" s="140">
        <f>+T429+T428</f>
        <v>286173.29099999997</v>
      </c>
      <c r="U430" s="140"/>
      <c r="V430" s="141"/>
      <c r="W430" s="33"/>
      <c r="X430" s="33"/>
      <c r="Y430" s="33"/>
    </row>
    <row r="431" spans="1:25" s="43" customFormat="1" x14ac:dyDescent="0.25">
      <c r="A431" s="138" t="s">
        <v>89</v>
      </c>
      <c r="B431" s="139"/>
      <c r="C431" s="139"/>
      <c r="D431" s="139"/>
      <c r="E431" s="139"/>
      <c r="F431" s="139"/>
      <c r="G431" s="139"/>
      <c r="H431" s="139"/>
      <c r="I431" s="139"/>
      <c r="J431" s="139"/>
      <c r="K431" s="139"/>
      <c r="L431" s="139"/>
      <c r="M431" s="139"/>
      <c r="N431" s="139"/>
      <c r="O431" s="139"/>
      <c r="P431" s="139"/>
      <c r="Q431" s="139"/>
      <c r="R431" s="139"/>
      <c r="S431" s="139"/>
      <c r="T431" s="140">
        <f>ROUND(T430*T399,0)</f>
        <v>105248813</v>
      </c>
      <c r="U431" s="140"/>
      <c r="V431" s="141"/>
      <c r="W431" s="33"/>
      <c r="X431" s="33"/>
      <c r="Y431" s="33"/>
    </row>
    <row r="432" spans="1:25" s="43" customFormat="1" x14ac:dyDescent="0.25">
      <c r="A432" s="49"/>
      <c r="B432" s="29"/>
      <c r="C432" s="29"/>
      <c r="D432" s="29"/>
      <c r="E432" s="29"/>
      <c r="F432" s="29"/>
      <c r="G432" s="29"/>
      <c r="H432" s="29"/>
      <c r="I432" s="29"/>
      <c r="J432" s="29"/>
      <c r="K432" s="29"/>
      <c r="L432" s="29"/>
      <c r="M432" s="29"/>
      <c r="N432" s="29"/>
      <c r="O432" s="29"/>
      <c r="P432" s="29"/>
      <c r="Q432" s="29"/>
      <c r="R432" s="29"/>
      <c r="S432" s="29"/>
      <c r="T432" s="50"/>
      <c r="U432" s="50"/>
      <c r="V432" s="51"/>
      <c r="W432" s="33"/>
      <c r="X432" s="33"/>
      <c r="Y432" s="52"/>
    </row>
    <row r="433" spans="1:60" s="34" customFormat="1" ht="43.5" customHeight="1" x14ac:dyDescent="0.25">
      <c r="A433" s="142" t="s">
        <v>121</v>
      </c>
      <c r="B433" s="143"/>
      <c r="C433" s="143"/>
      <c r="D433" s="143"/>
      <c r="E433" s="143"/>
      <c r="F433" s="143"/>
      <c r="G433" s="143"/>
      <c r="H433" s="143"/>
      <c r="I433" s="143"/>
      <c r="J433" s="143"/>
      <c r="K433" s="143"/>
      <c r="L433" s="143"/>
      <c r="M433" s="143"/>
      <c r="N433" s="143"/>
      <c r="O433" s="143"/>
      <c r="P433" s="143"/>
      <c r="Q433" s="143"/>
      <c r="R433" s="143"/>
      <c r="S433" s="143"/>
      <c r="T433" s="143"/>
      <c r="U433" s="143"/>
      <c r="V433" s="144"/>
      <c r="W433" s="33"/>
      <c r="X433" s="33"/>
      <c r="Y433" s="53"/>
    </row>
    <row r="434" spans="1:60" s="34" customFormat="1" x14ac:dyDescent="0.25">
      <c r="A434" s="24"/>
      <c r="B434" s="25"/>
      <c r="C434" s="25"/>
      <c r="D434" s="25"/>
      <c r="E434" s="25"/>
      <c r="F434" s="25"/>
      <c r="G434" s="25"/>
      <c r="H434" s="25"/>
      <c r="I434" s="25"/>
      <c r="J434" s="25"/>
      <c r="K434" s="25"/>
      <c r="L434" s="25"/>
      <c r="M434" s="25"/>
      <c r="N434" s="25"/>
      <c r="O434" s="25"/>
      <c r="P434" s="25"/>
      <c r="Q434" s="25"/>
      <c r="R434" s="25"/>
      <c r="S434" s="26"/>
      <c r="T434" s="27"/>
      <c r="U434" s="27"/>
      <c r="V434" s="28"/>
      <c r="W434" s="33"/>
      <c r="X434" s="33"/>
      <c r="Y434" s="33"/>
    </row>
    <row r="435" spans="1:60" s="34" customFormat="1" ht="46.5" customHeight="1" x14ac:dyDescent="0.3">
      <c r="A435" s="24"/>
      <c r="B435" s="25"/>
      <c r="C435" s="25"/>
      <c r="D435" s="29"/>
      <c r="E435" s="30" t="s">
        <v>90</v>
      </c>
      <c r="F435" s="54"/>
      <c r="G435" s="54"/>
      <c r="H435" s="54"/>
      <c r="I435" s="54"/>
      <c r="J435" s="54"/>
      <c r="K435" s="54"/>
      <c r="L435" s="54"/>
      <c r="M435" s="55"/>
      <c r="N435" s="25"/>
      <c r="O435" s="25"/>
      <c r="P435" s="25"/>
      <c r="Q435" s="25"/>
      <c r="R435" s="25"/>
      <c r="S435" s="26"/>
      <c r="T435" s="27"/>
      <c r="U435" s="27"/>
      <c r="V435" s="28"/>
      <c r="W435" s="33"/>
      <c r="X435" s="33"/>
      <c r="Y435" s="56"/>
    </row>
    <row r="436" spans="1:60" s="34" customFormat="1" x14ac:dyDescent="0.25">
      <c r="A436" s="24"/>
      <c r="B436" s="25"/>
      <c r="C436" s="25"/>
      <c r="D436" s="25"/>
      <c r="E436" s="131" t="s">
        <v>105</v>
      </c>
      <c r="F436" s="131"/>
      <c r="G436" s="131"/>
      <c r="H436" s="131"/>
      <c r="I436" s="131"/>
      <c r="J436" s="131"/>
      <c r="K436" s="131"/>
      <c r="L436" s="131"/>
      <c r="M436" s="131"/>
      <c r="N436" s="57"/>
      <c r="O436" s="57"/>
      <c r="P436" s="25"/>
      <c r="Q436" s="25"/>
      <c r="R436" s="25"/>
      <c r="S436" s="26"/>
      <c r="T436" s="27"/>
      <c r="U436" s="27"/>
      <c r="V436" s="28"/>
      <c r="W436" s="33"/>
      <c r="X436" s="33"/>
      <c r="Y436" s="33"/>
    </row>
    <row r="437" spans="1:60" s="34" customFormat="1" x14ac:dyDescent="0.25">
      <c r="A437" s="24"/>
      <c r="B437" s="25"/>
      <c r="C437" s="25"/>
      <c r="D437" s="25"/>
      <c r="E437" s="131"/>
      <c r="F437" s="131"/>
      <c r="G437" s="131"/>
      <c r="H437" s="131"/>
      <c r="I437" s="131"/>
      <c r="J437" s="131"/>
      <c r="K437" s="131"/>
      <c r="L437" s="131"/>
      <c r="M437" s="131"/>
      <c r="N437" s="57"/>
      <c r="O437" s="57"/>
      <c r="P437" s="25"/>
      <c r="Q437" s="25"/>
      <c r="R437" s="25"/>
      <c r="S437" s="26"/>
      <c r="T437" s="27"/>
      <c r="U437" s="27"/>
      <c r="V437" s="28"/>
      <c r="W437" s="33"/>
      <c r="X437" s="33"/>
      <c r="Y437" s="33"/>
    </row>
    <row r="438" spans="1:60" s="34" customFormat="1" ht="14.25" thickBot="1" x14ac:dyDescent="0.3">
      <c r="A438" s="58"/>
      <c r="B438" s="59"/>
      <c r="C438" s="59"/>
      <c r="D438" s="59"/>
      <c r="E438" s="59"/>
      <c r="F438" s="60"/>
      <c r="G438" s="60"/>
      <c r="H438" s="60"/>
      <c r="I438" s="60"/>
      <c r="J438" s="60"/>
      <c r="K438" s="60"/>
      <c r="L438" s="59"/>
      <c r="M438" s="59"/>
      <c r="N438" s="59"/>
      <c r="O438" s="59"/>
      <c r="P438" s="59"/>
      <c r="Q438" s="59"/>
      <c r="R438" s="59"/>
      <c r="S438" s="59"/>
      <c r="T438" s="61"/>
      <c r="U438" s="61"/>
      <c r="V438" s="62"/>
      <c r="W438" s="33"/>
      <c r="X438" s="33"/>
      <c r="Y438" s="33"/>
    </row>
    <row r="439" spans="1:60" ht="14.25" thickBot="1" x14ac:dyDescent="0.3"/>
    <row r="440" spans="1:60" s="32" customFormat="1" ht="30" customHeight="1" x14ac:dyDescent="0.25">
      <c r="A440" s="154"/>
      <c r="B440" s="155"/>
      <c r="C440" s="155"/>
      <c r="D440" s="156"/>
      <c r="E440" s="163" t="s">
        <v>92</v>
      </c>
      <c r="F440" s="164"/>
      <c r="G440" s="164"/>
      <c r="H440" s="164"/>
      <c r="I440" s="164"/>
      <c r="J440" s="164"/>
      <c r="K440" s="164"/>
      <c r="L440" s="164"/>
      <c r="M440" s="164"/>
      <c r="N440" s="164"/>
      <c r="O440" s="164"/>
      <c r="P440" s="164"/>
      <c r="Q440" s="164"/>
      <c r="R440" s="164"/>
      <c r="S440" s="165"/>
      <c r="T440" s="169" t="s">
        <v>47</v>
      </c>
      <c r="U440" s="170"/>
      <c r="V440" s="171"/>
    </row>
    <row r="441" spans="1:60" s="32" customFormat="1" ht="30" customHeight="1" thickBot="1" x14ac:dyDescent="0.3">
      <c r="A441" s="157"/>
      <c r="B441" s="158"/>
      <c r="C441" s="158"/>
      <c r="D441" s="159"/>
      <c r="E441" s="166"/>
      <c r="F441" s="167"/>
      <c r="G441" s="167"/>
      <c r="H441" s="167"/>
      <c r="I441" s="167"/>
      <c r="J441" s="167"/>
      <c r="K441" s="167"/>
      <c r="L441" s="167"/>
      <c r="M441" s="167"/>
      <c r="N441" s="167"/>
      <c r="O441" s="167"/>
      <c r="P441" s="167"/>
      <c r="Q441" s="167"/>
      <c r="R441" s="167"/>
      <c r="S441" s="168"/>
      <c r="T441" s="172"/>
      <c r="U441" s="173"/>
      <c r="V441" s="174"/>
    </row>
    <row r="442" spans="1:60" s="32" customFormat="1" ht="5.0999999999999996" customHeight="1" thickBot="1" x14ac:dyDescent="0.25">
      <c r="A442" s="157"/>
      <c r="B442" s="158"/>
      <c r="C442" s="158"/>
      <c r="D442" s="159"/>
      <c r="E442" s="175"/>
      <c r="F442" s="176"/>
      <c r="G442" s="176"/>
      <c r="H442" s="176"/>
      <c r="I442" s="176"/>
      <c r="J442" s="176"/>
      <c r="K442" s="176"/>
      <c r="L442" s="176"/>
      <c r="M442" s="176"/>
      <c r="N442" s="176"/>
      <c r="O442" s="176"/>
      <c r="P442" s="176"/>
      <c r="Q442" s="176"/>
      <c r="R442" s="176"/>
      <c r="S442" s="176"/>
      <c r="T442" s="176"/>
      <c r="U442" s="176"/>
      <c r="V442" s="177"/>
    </row>
    <row r="443" spans="1:60" s="32" customFormat="1" ht="24.95" customHeight="1" thickBot="1" x14ac:dyDescent="0.3">
      <c r="A443" s="157"/>
      <c r="B443" s="158"/>
      <c r="C443" s="158"/>
      <c r="D443" s="159"/>
      <c r="E443" s="178" t="s">
        <v>48</v>
      </c>
      <c r="F443" s="179"/>
      <c r="G443" s="179"/>
      <c r="H443" s="179"/>
      <c r="I443" s="179"/>
      <c r="J443" s="179"/>
      <c r="K443" s="179"/>
      <c r="L443" s="179"/>
      <c r="M443" s="179"/>
      <c r="N443" s="179"/>
      <c r="O443" s="179"/>
      <c r="P443" s="179"/>
      <c r="Q443" s="179"/>
      <c r="R443" s="179"/>
      <c r="S443" s="179"/>
      <c r="T443" s="179"/>
      <c r="U443" s="179"/>
      <c r="V443" s="180"/>
    </row>
    <row r="444" spans="1:60" s="32" customFormat="1" ht="5.0999999999999996" customHeight="1" thickBot="1" x14ac:dyDescent="0.3">
      <c r="A444" s="160"/>
      <c r="B444" s="161"/>
      <c r="C444" s="161"/>
      <c r="D444" s="162"/>
      <c r="E444" s="181"/>
      <c r="F444" s="182"/>
      <c r="G444" s="182"/>
      <c r="H444" s="182"/>
      <c r="I444" s="182"/>
      <c r="J444" s="182"/>
      <c r="K444" s="182"/>
      <c r="L444" s="182"/>
      <c r="M444" s="182"/>
      <c r="N444" s="182"/>
      <c r="O444" s="182"/>
      <c r="P444" s="182"/>
      <c r="Q444" s="182"/>
      <c r="R444" s="182"/>
      <c r="S444" s="182"/>
      <c r="T444" s="182"/>
      <c r="U444" s="182"/>
      <c r="V444" s="183"/>
    </row>
    <row r="445" spans="1:60" s="34" customFormat="1" x14ac:dyDescent="0.25">
      <c r="A445" s="211" t="s">
        <v>49</v>
      </c>
      <c r="B445" s="212"/>
      <c r="C445" s="212"/>
      <c r="D445" s="212"/>
      <c r="E445" s="212"/>
      <c r="F445" s="212"/>
      <c r="G445" s="212"/>
      <c r="H445" s="212"/>
      <c r="I445" s="212"/>
      <c r="J445" s="212"/>
      <c r="K445" s="212"/>
      <c r="L445" s="212"/>
      <c r="M445" s="212"/>
      <c r="N445" s="212"/>
      <c r="O445" s="212"/>
      <c r="P445" s="212"/>
      <c r="Q445" s="212"/>
      <c r="R445" s="212"/>
      <c r="S445" s="212"/>
      <c r="T445" s="212"/>
      <c r="U445" s="212"/>
      <c r="V445" s="213"/>
      <c r="W445" s="33"/>
      <c r="X445" s="33"/>
      <c r="Y445" s="33"/>
      <c r="AZ445" s="35"/>
      <c r="BA445" s="35"/>
      <c r="BB445" s="35"/>
      <c r="BC445" s="35"/>
      <c r="BD445" s="35"/>
      <c r="BE445" s="35"/>
      <c r="BF445" s="35"/>
      <c r="BG445" s="35"/>
      <c r="BH445" s="35"/>
    </row>
    <row r="446" spans="1:60" s="34" customFormat="1" x14ac:dyDescent="0.25">
      <c r="A446" s="184" t="s">
        <v>50</v>
      </c>
      <c r="B446" s="185"/>
      <c r="C446" s="185"/>
      <c r="D446" s="185"/>
      <c r="E446" s="36" t="s">
        <v>51</v>
      </c>
      <c r="F446" s="37"/>
      <c r="G446" s="37"/>
      <c r="H446" s="37"/>
      <c r="I446" s="37"/>
      <c r="J446" s="186" t="s">
        <v>52</v>
      </c>
      <c r="K446" s="186"/>
      <c r="L446" s="186"/>
      <c r="M446" s="186"/>
      <c r="N446" s="186"/>
      <c r="O446" s="186"/>
      <c r="P446" s="186" t="s">
        <v>53</v>
      </c>
      <c r="Q446" s="186"/>
      <c r="R446" s="186"/>
      <c r="S446" s="186"/>
      <c r="T446" s="186"/>
      <c r="U446" s="186"/>
      <c r="V446" s="187"/>
      <c r="W446" s="33"/>
      <c r="X446" s="33"/>
      <c r="Y446" s="33"/>
      <c r="AZ446" s="35"/>
      <c r="BA446" s="35"/>
      <c r="BB446" s="35"/>
      <c r="BC446" s="35"/>
      <c r="BD446" s="35"/>
      <c r="BE446" s="35"/>
      <c r="BF446" s="35"/>
      <c r="BG446" s="35"/>
      <c r="BH446" s="35"/>
    </row>
    <row r="447" spans="1:60" s="34" customFormat="1" ht="30.75" customHeight="1" x14ac:dyDescent="0.25">
      <c r="A447" s="188" t="s">
        <v>54</v>
      </c>
      <c r="B447" s="189"/>
      <c r="C447" s="189"/>
      <c r="D447" s="190"/>
      <c r="E447" s="191" t="s">
        <v>24</v>
      </c>
      <c r="F447" s="191"/>
      <c r="G447" s="191"/>
      <c r="H447" s="191"/>
      <c r="I447" s="191"/>
      <c r="J447" s="191"/>
      <c r="K447" s="191"/>
      <c r="L447" s="191"/>
      <c r="M447" s="191"/>
      <c r="N447" s="191"/>
      <c r="O447" s="191"/>
      <c r="P447" s="191"/>
      <c r="Q447" s="191"/>
      <c r="R447" s="191"/>
      <c r="S447" s="191"/>
      <c r="T447" s="191"/>
      <c r="U447" s="191"/>
      <c r="V447" s="192"/>
      <c r="W447" s="33"/>
      <c r="X447" s="33"/>
      <c r="Y447" s="33"/>
    </row>
    <row r="448" spans="1:60" s="34" customFormat="1" x14ac:dyDescent="0.25">
      <c r="A448" s="193" t="s">
        <v>55</v>
      </c>
      <c r="B448" s="194"/>
      <c r="C448" s="194"/>
      <c r="D448" s="194"/>
      <c r="E448" s="195"/>
      <c r="F448" s="195"/>
      <c r="G448" s="195"/>
      <c r="H448" s="195"/>
      <c r="I448" s="195"/>
      <c r="J448" s="195"/>
      <c r="K448" s="195"/>
      <c r="L448" s="195"/>
      <c r="M448" s="195"/>
      <c r="N448" s="195"/>
      <c r="O448" s="195"/>
      <c r="P448" s="195"/>
      <c r="Q448" s="195"/>
      <c r="R448" s="195"/>
      <c r="S448" s="195"/>
      <c r="T448" s="195"/>
      <c r="U448" s="195"/>
      <c r="V448" s="196"/>
      <c r="W448" s="33"/>
      <c r="X448" s="33"/>
      <c r="Y448" s="33"/>
      <c r="Z448" s="33"/>
    </row>
    <row r="449" spans="1:26" s="34" customFormat="1" x14ac:dyDescent="0.25">
      <c r="A449" s="193" t="s">
        <v>56</v>
      </c>
      <c r="B449" s="194"/>
      <c r="C449" s="194"/>
      <c r="D449" s="194"/>
      <c r="E449" s="195"/>
      <c r="F449" s="195"/>
      <c r="G449" s="195"/>
      <c r="H449" s="195"/>
      <c r="I449" s="195"/>
      <c r="J449" s="195"/>
      <c r="K449" s="195"/>
      <c r="L449" s="195"/>
      <c r="M449" s="195"/>
      <c r="N449" s="195"/>
      <c r="O449" s="195"/>
      <c r="P449" s="195"/>
      <c r="Q449" s="195"/>
      <c r="R449" s="195"/>
      <c r="S449" s="195"/>
      <c r="T449" s="195"/>
      <c r="U449" s="195"/>
      <c r="V449" s="196"/>
      <c r="W449" s="33"/>
      <c r="X449" s="33"/>
      <c r="Y449" s="33"/>
      <c r="Z449" s="33"/>
    </row>
    <row r="450" spans="1:26" s="34" customFormat="1" x14ac:dyDescent="0.25">
      <c r="A450" s="193" t="s">
        <v>57</v>
      </c>
      <c r="B450" s="194"/>
      <c r="C450" s="194"/>
      <c r="D450" s="194"/>
      <c r="E450" s="195"/>
      <c r="F450" s="195"/>
      <c r="G450" s="195"/>
      <c r="H450" s="195"/>
      <c r="I450" s="195"/>
      <c r="J450" s="195"/>
      <c r="K450" s="195"/>
      <c r="L450" s="195"/>
      <c r="M450" s="195"/>
      <c r="N450" s="195"/>
      <c r="O450" s="195"/>
      <c r="P450" s="195"/>
      <c r="Q450" s="195"/>
      <c r="R450" s="195"/>
      <c r="S450" s="195"/>
      <c r="T450" s="195"/>
      <c r="U450" s="195"/>
      <c r="V450" s="196"/>
      <c r="W450" s="33"/>
      <c r="X450" s="33"/>
      <c r="Y450" s="33"/>
      <c r="Z450" s="33"/>
    </row>
    <row r="451" spans="1:26" s="34" customFormat="1" x14ac:dyDescent="0.25">
      <c r="A451" s="38"/>
      <c r="B451" s="39"/>
      <c r="C451" s="39"/>
      <c r="D451" s="40"/>
      <c r="E451" s="40"/>
      <c r="F451" s="40"/>
      <c r="G451" s="40"/>
      <c r="H451" s="40"/>
      <c r="I451" s="40"/>
      <c r="J451" s="40"/>
      <c r="K451" s="40"/>
      <c r="L451" s="40"/>
      <c r="M451" s="40"/>
      <c r="N451" s="40"/>
      <c r="O451" s="40"/>
      <c r="P451" s="40"/>
      <c r="Q451" s="40"/>
      <c r="R451" s="40"/>
      <c r="S451" s="40"/>
      <c r="T451" s="27"/>
      <c r="U451" s="27"/>
      <c r="V451" s="28"/>
      <c r="W451" s="33"/>
      <c r="X451" s="33"/>
      <c r="Y451" s="33"/>
    </row>
    <row r="452" spans="1:26" s="34" customFormat="1" x14ac:dyDescent="0.25">
      <c r="A452" s="150" t="s">
        <v>58</v>
      </c>
      <c r="B452" s="151"/>
      <c r="C452" s="151"/>
      <c r="D452" s="151"/>
      <c r="E452" s="151"/>
      <c r="F452" s="151"/>
      <c r="G452" s="151"/>
      <c r="H452" s="151"/>
      <c r="I452" s="151"/>
      <c r="J452" s="151"/>
      <c r="K452" s="151"/>
      <c r="L452" s="151"/>
      <c r="M452" s="151"/>
      <c r="N452" s="151"/>
      <c r="O452" s="151"/>
      <c r="P452" s="151"/>
      <c r="Q452" s="151"/>
      <c r="R452" s="151"/>
      <c r="S452" s="151"/>
      <c r="T452" s="151"/>
      <c r="U452" s="151"/>
      <c r="V452" s="197"/>
      <c r="W452" s="33"/>
      <c r="X452" s="33"/>
      <c r="Y452" s="33"/>
    </row>
    <row r="453" spans="1:26" s="34" customFormat="1" x14ac:dyDescent="0.25">
      <c r="A453" s="198" t="s">
        <v>59</v>
      </c>
      <c r="B453" s="199"/>
      <c r="C453" s="199" t="s">
        <v>60</v>
      </c>
      <c r="D453" s="199"/>
      <c r="E453" s="199"/>
      <c r="F453" s="199"/>
      <c r="G453" s="199"/>
      <c r="H453" s="199"/>
      <c r="I453" s="199"/>
      <c r="J453" s="199"/>
      <c r="K453" s="199"/>
      <c r="L453" s="199"/>
      <c r="M453" s="199"/>
      <c r="N453" s="199"/>
      <c r="O453" s="199"/>
      <c r="P453" s="199"/>
      <c r="Q453" s="199"/>
      <c r="R453" s="199" t="s">
        <v>61</v>
      </c>
      <c r="S453" s="199"/>
      <c r="T453" s="200" t="s">
        <v>62</v>
      </c>
      <c r="U453" s="200"/>
      <c r="V453" s="201"/>
      <c r="W453" s="33"/>
      <c r="X453" s="33"/>
      <c r="Y453" s="33"/>
    </row>
    <row r="454" spans="1:26" s="34" customFormat="1" ht="39" customHeight="1" x14ac:dyDescent="0.25">
      <c r="A454" s="202">
        <v>8.1</v>
      </c>
      <c r="B454" s="203"/>
      <c r="C454" s="204" t="e">
        <f>+'OFERTA ECONOMICA'!#REF!</f>
        <v>#REF!</v>
      </c>
      <c r="D454" s="205"/>
      <c r="E454" s="205"/>
      <c r="F454" s="205"/>
      <c r="G454" s="205"/>
      <c r="H454" s="205"/>
      <c r="I454" s="205"/>
      <c r="J454" s="205"/>
      <c r="K454" s="205"/>
      <c r="L454" s="205"/>
      <c r="M454" s="205"/>
      <c r="N454" s="205"/>
      <c r="O454" s="205"/>
      <c r="P454" s="205"/>
      <c r="Q454" s="205"/>
      <c r="R454" s="205" t="s">
        <v>6</v>
      </c>
      <c r="S454" s="205"/>
      <c r="T454" s="206" t="e">
        <f>+'OFERTA ECONOMICA'!#REF!</f>
        <v>#REF!</v>
      </c>
      <c r="U454" s="206"/>
      <c r="V454" s="207"/>
      <c r="W454" s="33"/>
      <c r="X454" s="33"/>
      <c r="Y454" s="33"/>
    </row>
    <row r="455" spans="1:26" s="34" customFormat="1" x14ac:dyDescent="0.25">
      <c r="A455" s="41"/>
      <c r="B455" s="40"/>
      <c r="C455" s="40"/>
      <c r="D455" s="40"/>
      <c r="E455" s="40"/>
      <c r="F455" s="40"/>
      <c r="G455" s="40"/>
      <c r="H455" s="40"/>
      <c r="I455" s="40"/>
      <c r="J455" s="40"/>
      <c r="K455" s="40"/>
      <c r="L455" s="40"/>
      <c r="M455" s="40"/>
      <c r="N455" s="40"/>
      <c r="O455" s="40"/>
      <c r="P455" s="40"/>
      <c r="Q455" s="40"/>
      <c r="R455" s="40"/>
      <c r="S455" s="40"/>
      <c r="T455" s="27"/>
      <c r="U455" s="27"/>
      <c r="V455" s="28"/>
      <c r="W455" s="33"/>
      <c r="X455" s="33"/>
      <c r="Y455" s="33"/>
    </row>
    <row r="456" spans="1:26" s="34" customFormat="1" x14ac:dyDescent="0.25">
      <c r="A456" s="145" t="s">
        <v>64</v>
      </c>
      <c r="B456" s="146"/>
      <c r="C456" s="146"/>
      <c r="D456" s="146"/>
      <c r="E456" s="146"/>
      <c r="F456" s="146"/>
      <c r="G456" s="146"/>
      <c r="H456" s="146"/>
      <c r="I456" s="146"/>
      <c r="J456" s="146"/>
      <c r="K456" s="146"/>
      <c r="L456" s="146"/>
      <c r="M456" s="146"/>
      <c r="N456" s="146"/>
      <c r="O456" s="146"/>
      <c r="P456" s="146"/>
      <c r="Q456" s="146"/>
      <c r="R456" s="146"/>
      <c r="S456" s="146"/>
      <c r="T456" s="146"/>
      <c r="U456" s="146"/>
      <c r="V456" s="147"/>
      <c r="W456" s="33"/>
      <c r="X456" s="33"/>
      <c r="Y456" s="33"/>
    </row>
    <row r="457" spans="1:26" s="34" customFormat="1" x14ac:dyDescent="0.25">
      <c r="A457" s="132" t="s">
        <v>60</v>
      </c>
      <c r="B457" s="133"/>
      <c r="C457" s="133"/>
      <c r="D457" s="133"/>
      <c r="E457" s="133"/>
      <c r="F457" s="133"/>
      <c r="G457" s="133"/>
      <c r="H457" s="133" t="s">
        <v>65</v>
      </c>
      <c r="I457" s="133"/>
      <c r="J457" s="133"/>
      <c r="K457" s="133" t="s">
        <v>66</v>
      </c>
      <c r="L457" s="133"/>
      <c r="M457" s="133"/>
      <c r="N457" s="133"/>
      <c r="O457" s="133" t="s">
        <v>67</v>
      </c>
      <c r="P457" s="133"/>
      <c r="Q457" s="133"/>
      <c r="R457" s="133" t="s">
        <v>68</v>
      </c>
      <c r="S457" s="133"/>
      <c r="T457" s="134" t="s">
        <v>69</v>
      </c>
      <c r="U457" s="134"/>
      <c r="V457" s="135"/>
      <c r="W457" s="33"/>
      <c r="X457" s="33"/>
      <c r="Y457" s="33"/>
    </row>
    <row r="458" spans="1:26" s="34" customFormat="1" x14ac:dyDescent="0.25">
      <c r="A458" s="132"/>
      <c r="B458" s="133"/>
      <c r="C458" s="133"/>
      <c r="D458" s="133"/>
      <c r="E458" s="133"/>
      <c r="F458" s="133"/>
      <c r="G458" s="133"/>
      <c r="H458" s="133"/>
      <c r="I458" s="133"/>
      <c r="J458" s="133"/>
      <c r="K458" s="133"/>
      <c r="L458" s="133"/>
      <c r="M458" s="133"/>
      <c r="N458" s="133"/>
      <c r="O458" s="153"/>
      <c r="P458" s="153"/>
      <c r="Q458" s="153"/>
      <c r="R458" s="133"/>
      <c r="S458" s="133"/>
      <c r="T458" s="134"/>
      <c r="U458" s="134"/>
      <c r="V458" s="135"/>
      <c r="W458" s="33"/>
      <c r="X458" s="33"/>
      <c r="Y458" s="33"/>
    </row>
    <row r="459" spans="1:26" s="34" customFormat="1" x14ac:dyDescent="0.25">
      <c r="A459" s="132" t="s">
        <v>70</v>
      </c>
      <c r="B459" s="133"/>
      <c r="C459" s="133"/>
      <c r="D459" s="133"/>
      <c r="E459" s="133"/>
      <c r="F459" s="133"/>
      <c r="G459" s="133"/>
      <c r="H459" s="133"/>
      <c r="I459" s="133"/>
      <c r="J459" s="133"/>
      <c r="K459" s="133"/>
      <c r="L459" s="133"/>
      <c r="M459" s="133"/>
      <c r="N459" s="133"/>
      <c r="O459" s="153"/>
      <c r="P459" s="153"/>
      <c r="Q459" s="153"/>
      <c r="R459" s="209">
        <v>0.03</v>
      </c>
      <c r="S459" s="210"/>
      <c r="T459" s="134">
        <f>+R459*T479</f>
        <v>641.55299999999988</v>
      </c>
      <c r="U459" s="134"/>
      <c r="V459" s="135"/>
      <c r="W459" s="33"/>
      <c r="X459" s="33"/>
      <c r="Y459" s="33"/>
    </row>
    <row r="460" spans="1:26" s="34" customFormat="1" x14ac:dyDescent="0.25">
      <c r="A460" s="132"/>
      <c r="B460" s="133"/>
      <c r="C460" s="133"/>
      <c r="D460" s="133"/>
      <c r="E460" s="133"/>
      <c r="F460" s="133"/>
      <c r="G460" s="133"/>
      <c r="H460" s="133"/>
      <c r="I460" s="133"/>
      <c r="J460" s="133"/>
      <c r="K460" s="133"/>
      <c r="L460" s="133"/>
      <c r="M460" s="133"/>
      <c r="N460" s="133"/>
      <c r="O460" s="133"/>
      <c r="P460" s="133"/>
      <c r="Q460" s="133"/>
      <c r="R460" s="133"/>
      <c r="S460" s="133"/>
      <c r="T460" s="134"/>
      <c r="U460" s="134"/>
      <c r="V460" s="135"/>
      <c r="W460" s="33"/>
      <c r="X460" s="33"/>
      <c r="Y460" s="33"/>
    </row>
    <row r="461" spans="1:26" s="34" customFormat="1" x14ac:dyDescent="0.25">
      <c r="A461" s="136" t="s">
        <v>71</v>
      </c>
      <c r="B461" s="137"/>
      <c r="C461" s="137"/>
      <c r="D461" s="137"/>
      <c r="E461" s="137"/>
      <c r="F461" s="137"/>
      <c r="G461" s="137"/>
      <c r="H461" s="137"/>
      <c r="I461" s="137"/>
      <c r="J461" s="137"/>
      <c r="K461" s="137"/>
      <c r="L461" s="137"/>
      <c r="M461" s="137"/>
      <c r="N461" s="137"/>
      <c r="O461" s="137"/>
      <c r="P461" s="137"/>
      <c r="Q461" s="137"/>
      <c r="R461" s="137"/>
      <c r="S461" s="137"/>
      <c r="T461" s="134">
        <f>+T459+T458</f>
        <v>641.55299999999988</v>
      </c>
      <c r="U461" s="134"/>
      <c r="V461" s="135"/>
      <c r="W461" s="33"/>
      <c r="X461" s="33"/>
      <c r="Y461" s="33"/>
    </row>
    <row r="462" spans="1:26" s="34" customFormat="1" x14ac:dyDescent="0.25">
      <c r="A462" s="19"/>
      <c r="B462" s="20"/>
      <c r="C462" s="20"/>
      <c r="D462" s="20"/>
      <c r="E462" s="20"/>
      <c r="F462" s="20"/>
      <c r="G462" s="20"/>
      <c r="H462" s="20"/>
      <c r="I462" s="20"/>
      <c r="J462" s="20"/>
      <c r="K462" s="20"/>
      <c r="L462" s="20"/>
      <c r="M462" s="20"/>
      <c r="N462" s="20"/>
      <c r="O462" s="20"/>
      <c r="P462" s="20"/>
      <c r="Q462" s="20"/>
      <c r="R462" s="20"/>
      <c r="S462" s="21"/>
      <c r="T462" s="22"/>
      <c r="U462" s="22"/>
      <c r="V462" s="23"/>
      <c r="W462" s="33"/>
      <c r="X462" s="33"/>
      <c r="Y462" s="33"/>
    </row>
    <row r="463" spans="1:26" s="34" customFormat="1" x14ac:dyDescent="0.25">
      <c r="A463" s="145" t="s">
        <v>72</v>
      </c>
      <c r="B463" s="146"/>
      <c r="C463" s="146"/>
      <c r="D463" s="146"/>
      <c r="E463" s="146"/>
      <c r="F463" s="146"/>
      <c r="G463" s="146"/>
      <c r="H463" s="146"/>
      <c r="I463" s="146"/>
      <c r="J463" s="146"/>
      <c r="K463" s="146"/>
      <c r="L463" s="146"/>
      <c r="M463" s="146"/>
      <c r="N463" s="146"/>
      <c r="O463" s="146"/>
      <c r="P463" s="146"/>
      <c r="Q463" s="146"/>
      <c r="R463" s="146"/>
      <c r="S463" s="146"/>
      <c r="T463" s="146"/>
      <c r="U463" s="146"/>
      <c r="V463" s="147"/>
      <c r="W463" s="33"/>
      <c r="X463" s="33"/>
      <c r="Y463" s="33"/>
    </row>
    <row r="464" spans="1:26" s="34" customFormat="1" x14ac:dyDescent="0.25">
      <c r="A464" s="132" t="s">
        <v>60</v>
      </c>
      <c r="B464" s="133"/>
      <c r="C464" s="133"/>
      <c r="D464" s="133"/>
      <c r="E464" s="133"/>
      <c r="F464" s="133"/>
      <c r="G464" s="133"/>
      <c r="H464" s="133"/>
      <c r="I464" s="133"/>
      <c r="J464" s="133"/>
      <c r="K464" s="133"/>
      <c r="L464" s="133"/>
      <c r="M464" s="133" t="s">
        <v>61</v>
      </c>
      <c r="N464" s="133"/>
      <c r="O464" s="133" t="s">
        <v>62</v>
      </c>
      <c r="P464" s="133"/>
      <c r="Q464" s="133" t="s">
        <v>73</v>
      </c>
      <c r="R464" s="133"/>
      <c r="S464" s="133"/>
      <c r="T464" s="134" t="s">
        <v>74</v>
      </c>
      <c r="U464" s="134"/>
      <c r="V464" s="135"/>
      <c r="W464" s="33"/>
      <c r="X464" s="33"/>
      <c r="Y464" s="33"/>
    </row>
    <row r="465" spans="1:25" s="34" customFormat="1" x14ac:dyDescent="0.25">
      <c r="A465" s="132" t="s">
        <v>96</v>
      </c>
      <c r="B465" s="133"/>
      <c r="C465" s="133"/>
      <c r="D465" s="133"/>
      <c r="E465" s="133"/>
      <c r="F465" s="133"/>
      <c r="G465" s="133"/>
      <c r="H465" s="133"/>
      <c r="I465" s="133"/>
      <c r="J465" s="133"/>
      <c r="K465" s="133"/>
      <c r="L465" s="133"/>
      <c r="M465" s="133" t="s">
        <v>91</v>
      </c>
      <c r="N465" s="133"/>
      <c r="O465" s="133">
        <v>0.03</v>
      </c>
      <c r="P465" s="133"/>
      <c r="Q465" s="134">
        <f>20011.7/0.03</f>
        <v>667056.66666666674</v>
      </c>
      <c r="R465" s="134"/>
      <c r="S465" s="134"/>
      <c r="T465" s="134">
        <f>+Q465*O465</f>
        <v>20011.7</v>
      </c>
      <c r="U465" s="134"/>
      <c r="V465" s="135"/>
      <c r="W465" s="33"/>
      <c r="X465" s="33"/>
      <c r="Y465" s="33"/>
    </row>
    <row r="466" spans="1:25" s="34" customFormat="1" x14ac:dyDescent="0.25">
      <c r="A466" s="132" t="s">
        <v>115</v>
      </c>
      <c r="B466" s="133"/>
      <c r="C466" s="133"/>
      <c r="D466" s="133"/>
      <c r="E466" s="133"/>
      <c r="F466" s="133"/>
      <c r="G466" s="133"/>
      <c r="H466" s="133"/>
      <c r="I466" s="133"/>
      <c r="J466" s="133"/>
      <c r="K466" s="133"/>
      <c r="L466" s="133"/>
      <c r="M466" s="133" t="s">
        <v>95</v>
      </c>
      <c r="N466" s="133"/>
      <c r="O466" s="133">
        <v>0.3</v>
      </c>
      <c r="P466" s="133"/>
      <c r="Q466" s="134">
        <f>149900/2</f>
        <v>74950</v>
      </c>
      <c r="R466" s="134"/>
      <c r="S466" s="134"/>
      <c r="T466" s="134">
        <f>+Q466*O466</f>
        <v>22485</v>
      </c>
      <c r="U466" s="134"/>
      <c r="V466" s="135"/>
      <c r="W466" s="33"/>
      <c r="X466" s="33"/>
      <c r="Y466" s="33"/>
    </row>
    <row r="467" spans="1:25" s="34" customFormat="1" x14ac:dyDescent="0.25">
      <c r="A467" s="132" t="s">
        <v>116</v>
      </c>
      <c r="B467" s="133"/>
      <c r="C467" s="133"/>
      <c r="D467" s="133"/>
      <c r="E467" s="133"/>
      <c r="F467" s="133"/>
      <c r="G467" s="133"/>
      <c r="H467" s="133"/>
      <c r="I467" s="133"/>
      <c r="J467" s="133"/>
      <c r="K467" s="133"/>
      <c r="L467" s="133"/>
      <c r="M467" s="133" t="s">
        <v>117</v>
      </c>
      <c r="N467" s="133"/>
      <c r="O467" s="133">
        <f>1/25</f>
        <v>0.04</v>
      </c>
      <c r="P467" s="133"/>
      <c r="Q467" s="134">
        <f>463900/5</f>
        <v>92780</v>
      </c>
      <c r="R467" s="134"/>
      <c r="S467" s="134"/>
      <c r="T467" s="134">
        <f>+Q467*O467</f>
        <v>3711.2000000000003</v>
      </c>
      <c r="U467" s="134"/>
      <c r="V467" s="135"/>
      <c r="W467" s="33"/>
      <c r="X467" s="33"/>
      <c r="Y467" s="33"/>
    </row>
    <row r="468" spans="1:25" s="34" customFormat="1" x14ac:dyDescent="0.25">
      <c r="A468" s="136" t="s">
        <v>71</v>
      </c>
      <c r="B468" s="137"/>
      <c r="C468" s="137"/>
      <c r="D468" s="137"/>
      <c r="E468" s="137"/>
      <c r="F468" s="137"/>
      <c r="G468" s="137"/>
      <c r="H468" s="137"/>
      <c r="I468" s="137"/>
      <c r="J468" s="137"/>
      <c r="K468" s="137"/>
      <c r="L468" s="137"/>
      <c r="M468" s="137"/>
      <c r="N468" s="137"/>
      <c r="O468" s="137"/>
      <c r="P468" s="137"/>
      <c r="Q468" s="137"/>
      <c r="R468" s="137"/>
      <c r="S468" s="137"/>
      <c r="T468" s="134">
        <f>+T466+T465+T467</f>
        <v>46207.899999999994</v>
      </c>
      <c r="U468" s="134"/>
      <c r="V468" s="135"/>
      <c r="W468" s="33"/>
      <c r="X468" s="33"/>
      <c r="Y468" s="33"/>
    </row>
    <row r="469" spans="1:25" s="34" customFormat="1" x14ac:dyDescent="0.25">
      <c r="A469" s="19"/>
      <c r="B469" s="20"/>
      <c r="C469" s="20"/>
      <c r="D469" s="20"/>
      <c r="E469" s="20"/>
      <c r="F469" s="20"/>
      <c r="G469" s="20"/>
      <c r="H469" s="20"/>
      <c r="I469" s="20"/>
      <c r="J469" s="20"/>
      <c r="K469" s="20"/>
      <c r="L469" s="20"/>
      <c r="M469" s="20"/>
      <c r="N469" s="20"/>
      <c r="O469" s="20"/>
      <c r="P469" s="20"/>
      <c r="Q469" s="20"/>
      <c r="R469" s="20"/>
      <c r="S469" s="21"/>
      <c r="T469" s="22"/>
      <c r="U469" s="22"/>
      <c r="V469" s="23"/>
      <c r="W469" s="33"/>
      <c r="X469" s="33"/>
      <c r="Y469" s="33"/>
    </row>
    <row r="470" spans="1:25" s="34" customFormat="1" x14ac:dyDescent="0.25">
      <c r="A470" s="145" t="s">
        <v>75</v>
      </c>
      <c r="B470" s="146"/>
      <c r="C470" s="146"/>
      <c r="D470" s="146"/>
      <c r="E470" s="146"/>
      <c r="F470" s="146"/>
      <c r="G470" s="146"/>
      <c r="H470" s="146"/>
      <c r="I470" s="146"/>
      <c r="J470" s="146"/>
      <c r="K470" s="146"/>
      <c r="L470" s="146"/>
      <c r="M470" s="146"/>
      <c r="N470" s="146"/>
      <c r="O470" s="146"/>
      <c r="P470" s="146"/>
      <c r="Q470" s="146"/>
      <c r="R470" s="146"/>
      <c r="S470" s="146"/>
      <c r="T470" s="146"/>
      <c r="U470" s="146"/>
      <c r="V470" s="147"/>
      <c r="W470" s="33"/>
      <c r="X470" s="33"/>
      <c r="Y470" s="33"/>
    </row>
    <row r="471" spans="1:25" s="34" customFormat="1" x14ac:dyDescent="0.25">
      <c r="A471" s="132" t="s">
        <v>76</v>
      </c>
      <c r="B471" s="133"/>
      <c r="C471" s="133"/>
      <c r="D471" s="133"/>
      <c r="E471" s="133"/>
      <c r="F471" s="133"/>
      <c r="G471" s="133"/>
      <c r="H471" s="133"/>
      <c r="I471" s="133"/>
      <c r="J471" s="133"/>
      <c r="K471" s="133" t="s">
        <v>77</v>
      </c>
      <c r="L471" s="133"/>
      <c r="M471" s="133" t="s">
        <v>78</v>
      </c>
      <c r="N471" s="133"/>
      <c r="O471" s="133" t="s">
        <v>79</v>
      </c>
      <c r="P471" s="133"/>
      <c r="Q471" s="133"/>
      <c r="R471" s="133" t="s">
        <v>80</v>
      </c>
      <c r="S471" s="133"/>
      <c r="T471" s="134" t="s">
        <v>69</v>
      </c>
      <c r="U471" s="134"/>
      <c r="V471" s="135"/>
      <c r="W471" s="33"/>
      <c r="X471" s="33"/>
      <c r="Y471" s="33"/>
    </row>
    <row r="472" spans="1:25" s="34" customFormat="1" x14ac:dyDescent="0.25">
      <c r="A472" s="132"/>
      <c r="B472" s="133"/>
      <c r="C472" s="133"/>
      <c r="D472" s="133"/>
      <c r="E472" s="133"/>
      <c r="F472" s="133"/>
      <c r="G472" s="133"/>
      <c r="H472" s="133"/>
      <c r="I472" s="133"/>
      <c r="J472" s="133"/>
      <c r="K472" s="133"/>
      <c r="L472" s="133"/>
      <c r="M472" s="133"/>
      <c r="N472" s="133"/>
      <c r="O472" s="133"/>
      <c r="P472" s="133"/>
      <c r="Q472" s="133"/>
      <c r="R472" s="133"/>
      <c r="S472" s="133"/>
      <c r="T472" s="134"/>
      <c r="U472" s="134"/>
      <c r="V472" s="135"/>
      <c r="W472" s="33"/>
      <c r="X472" s="33"/>
      <c r="Y472" s="33"/>
    </row>
    <row r="473" spans="1:25" s="34" customFormat="1" x14ac:dyDescent="0.25">
      <c r="A473" s="132"/>
      <c r="B473" s="133"/>
      <c r="C473" s="133"/>
      <c r="D473" s="133"/>
      <c r="E473" s="133"/>
      <c r="F473" s="133"/>
      <c r="G473" s="133"/>
      <c r="H473" s="133"/>
      <c r="I473" s="133"/>
      <c r="J473" s="133"/>
      <c r="K473" s="133"/>
      <c r="L473" s="133"/>
      <c r="M473" s="133"/>
      <c r="N473" s="133"/>
      <c r="O473" s="133"/>
      <c r="P473" s="133"/>
      <c r="Q473" s="133"/>
      <c r="R473" s="133"/>
      <c r="S473" s="133"/>
      <c r="T473" s="134"/>
      <c r="U473" s="134"/>
      <c r="V473" s="135"/>
      <c r="W473" s="33"/>
      <c r="X473" s="33"/>
      <c r="Y473" s="33"/>
    </row>
    <row r="474" spans="1:25" s="34" customFormat="1" x14ac:dyDescent="0.25">
      <c r="A474" s="132"/>
      <c r="B474" s="133"/>
      <c r="C474" s="133"/>
      <c r="D474" s="133"/>
      <c r="E474" s="133"/>
      <c r="F474" s="133"/>
      <c r="G474" s="133"/>
      <c r="H474" s="133"/>
      <c r="I474" s="133"/>
      <c r="J474" s="133"/>
      <c r="K474" s="133"/>
      <c r="L474" s="133"/>
      <c r="M474" s="133"/>
      <c r="N474" s="133"/>
      <c r="O474" s="133"/>
      <c r="P474" s="133"/>
      <c r="Q474" s="133"/>
      <c r="R474" s="133"/>
      <c r="S474" s="133"/>
      <c r="T474" s="134"/>
      <c r="U474" s="134"/>
      <c r="V474" s="135"/>
      <c r="W474" s="33"/>
      <c r="X474" s="33"/>
      <c r="Y474" s="33"/>
    </row>
    <row r="475" spans="1:25" s="34" customFormat="1" x14ac:dyDescent="0.25">
      <c r="A475" s="136" t="s">
        <v>71</v>
      </c>
      <c r="B475" s="137"/>
      <c r="C475" s="137"/>
      <c r="D475" s="137"/>
      <c r="E475" s="137"/>
      <c r="F475" s="137"/>
      <c r="G475" s="137"/>
      <c r="H475" s="137"/>
      <c r="I475" s="137"/>
      <c r="J475" s="137"/>
      <c r="K475" s="137"/>
      <c r="L475" s="137"/>
      <c r="M475" s="137"/>
      <c r="N475" s="137"/>
      <c r="O475" s="137"/>
      <c r="P475" s="137"/>
      <c r="Q475" s="137"/>
      <c r="R475" s="137"/>
      <c r="S475" s="137"/>
      <c r="T475" s="134"/>
      <c r="U475" s="134"/>
      <c r="V475" s="135"/>
      <c r="W475" s="33"/>
      <c r="X475" s="33"/>
      <c r="Y475" s="33"/>
    </row>
    <row r="476" spans="1:25" s="34" customFormat="1" x14ac:dyDescent="0.25">
      <c r="A476" s="19"/>
      <c r="B476" s="20"/>
      <c r="C476" s="20"/>
      <c r="D476" s="20"/>
      <c r="E476" s="20"/>
      <c r="F476" s="20"/>
      <c r="G476" s="20"/>
      <c r="H476" s="20"/>
      <c r="I476" s="20"/>
      <c r="J476" s="20"/>
      <c r="K476" s="20"/>
      <c r="L476" s="20"/>
      <c r="M476" s="20"/>
      <c r="N476" s="20"/>
      <c r="O476" s="20"/>
      <c r="P476" s="20"/>
      <c r="Q476" s="20"/>
      <c r="R476" s="20"/>
      <c r="S476" s="21"/>
      <c r="T476" s="22"/>
      <c r="U476" s="22"/>
      <c r="V476" s="23"/>
      <c r="W476" s="42"/>
      <c r="X476" s="42"/>
      <c r="Y476" s="42"/>
    </row>
    <row r="477" spans="1:25" s="34" customFormat="1" x14ac:dyDescent="0.25">
      <c r="A477" s="145" t="s">
        <v>81</v>
      </c>
      <c r="B477" s="146"/>
      <c r="C477" s="146"/>
      <c r="D477" s="146"/>
      <c r="E477" s="146"/>
      <c r="F477" s="146"/>
      <c r="G477" s="146"/>
      <c r="H477" s="146"/>
      <c r="I477" s="146"/>
      <c r="J477" s="146"/>
      <c r="K477" s="146"/>
      <c r="L477" s="146"/>
      <c r="M477" s="146"/>
      <c r="N477" s="146"/>
      <c r="O477" s="146"/>
      <c r="P477" s="146"/>
      <c r="Q477" s="146"/>
      <c r="R477" s="146"/>
      <c r="S477" s="146"/>
      <c r="T477" s="146"/>
      <c r="U477" s="146"/>
      <c r="V477" s="147"/>
      <c r="W477" s="33"/>
      <c r="X477" s="33"/>
      <c r="Y477" s="33"/>
    </row>
    <row r="478" spans="1:25" s="34" customFormat="1" x14ac:dyDescent="0.25">
      <c r="A478" s="132" t="s">
        <v>82</v>
      </c>
      <c r="B478" s="133"/>
      <c r="C478" s="133"/>
      <c r="D478" s="133"/>
      <c r="E478" s="133"/>
      <c r="F478" s="133"/>
      <c r="G478" s="133"/>
      <c r="H478" s="133"/>
      <c r="I478" s="133"/>
      <c r="J478" s="133" t="s">
        <v>83</v>
      </c>
      <c r="K478" s="133"/>
      <c r="L478" s="133" t="s">
        <v>84</v>
      </c>
      <c r="M478" s="133"/>
      <c r="N478" s="133" t="s">
        <v>85</v>
      </c>
      <c r="O478" s="133"/>
      <c r="P478" s="133"/>
      <c r="Q478" s="133" t="s">
        <v>68</v>
      </c>
      <c r="R478" s="133"/>
      <c r="S478" s="133"/>
      <c r="T478" s="134" t="s">
        <v>69</v>
      </c>
      <c r="U478" s="134"/>
      <c r="V478" s="135"/>
      <c r="W478" s="33"/>
      <c r="X478" s="33"/>
      <c r="Y478" s="33"/>
    </row>
    <row r="479" spans="1:25" s="34" customFormat="1" x14ac:dyDescent="0.25">
      <c r="A479" s="132" t="s">
        <v>86</v>
      </c>
      <c r="B479" s="133"/>
      <c r="C479" s="133"/>
      <c r="D479" s="133"/>
      <c r="E479" s="133"/>
      <c r="F479" s="133"/>
      <c r="G479" s="133"/>
      <c r="H479" s="133"/>
      <c r="I479" s="133"/>
      <c r="J479" s="148">
        <f>+J424</f>
        <v>171314.64448972844</v>
      </c>
      <c r="K479" s="133"/>
      <c r="L479" s="149">
        <v>1.8157000000000001</v>
      </c>
      <c r="M479" s="149"/>
      <c r="N479" s="134">
        <f>+(L479*J479)/8</f>
        <v>38881.999999999993</v>
      </c>
      <c r="O479" s="134"/>
      <c r="P479" s="134"/>
      <c r="Q479" s="133">
        <v>0.55000000000000004</v>
      </c>
      <c r="R479" s="133"/>
      <c r="S479" s="133"/>
      <c r="T479" s="134">
        <f>+Q479*N479</f>
        <v>21385.1</v>
      </c>
      <c r="U479" s="134"/>
      <c r="V479" s="135"/>
      <c r="W479" s="33"/>
      <c r="X479" s="33"/>
      <c r="Y479" s="33"/>
    </row>
    <row r="480" spans="1:25" s="34" customFormat="1" x14ac:dyDescent="0.25">
      <c r="A480" s="132"/>
      <c r="B480" s="133"/>
      <c r="C480" s="133"/>
      <c r="D480" s="133"/>
      <c r="E480" s="133"/>
      <c r="F480" s="133"/>
      <c r="G480" s="133"/>
      <c r="H480" s="133"/>
      <c r="I480" s="133"/>
      <c r="J480" s="133"/>
      <c r="K480" s="133"/>
      <c r="L480" s="133"/>
      <c r="M480" s="133"/>
      <c r="N480" s="133"/>
      <c r="O480" s="133"/>
      <c r="P480" s="133"/>
      <c r="Q480" s="133"/>
      <c r="R480" s="133"/>
      <c r="S480" s="133"/>
      <c r="T480" s="134"/>
      <c r="U480" s="134"/>
      <c r="V480" s="135"/>
      <c r="W480" s="33"/>
      <c r="X480" s="33"/>
      <c r="Y480" s="33"/>
    </row>
    <row r="481" spans="1:25" s="34" customFormat="1" x14ac:dyDescent="0.25">
      <c r="A481" s="132"/>
      <c r="B481" s="133"/>
      <c r="C481" s="133"/>
      <c r="D481" s="133"/>
      <c r="E481" s="133"/>
      <c r="F481" s="133"/>
      <c r="G481" s="133"/>
      <c r="H481" s="133"/>
      <c r="I481" s="133"/>
      <c r="J481" s="133"/>
      <c r="K481" s="133"/>
      <c r="L481" s="133"/>
      <c r="M481" s="133"/>
      <c r="N481" s="133"/>
      <c r="O481" s="133"/>
      <c r="P481" s="133"/>
      <c r="Q481" s="133"/>
      <c r="R481" s="133"/>
      <c r="S481" s="133"/>
      <c r="T481" s="134"/>
      <c r="U481" s="134"/>
      <c r="V481" s="135"/>
      <c r="W481" s="33"/>
      <c r="X481" s="33"/>
      <c r="Y481" s="33"/>
    </row>
    <row r="482" spans="1:25" s="34" customFormat="1" x14ac:dyDescent="0.25">
      <c r="A482" s="136" t="s">
        <v>71</v>
      </c>
      <c r="B482" s="137"/>
      <c r="C482" s="137"/>
      <c r="D482" s="137"/>
      <c r="E482" s="137"/>
      <c r="F482" s="137"/>
      <c r="G482" s="137"/>
      <c r="H482" s="137"/>
      <c r="I482" s="137"/>
      <c r="J482" s="137"/>
      <c r="K482" s="137"/>
      <c r="L482" s="137"/>
      <c r="M482" s="137"/>
      <c r="N482" s="137"/>
      <c r="O482" s="137"/>
      <c r="P482" s="137"/>
      <c r="Q482" s="137"/>
      <c r="R482" s="137"/>
      <c r="S482" s="137"/>
      <c r="T482" s="134">
        <f>+T479</f>
        <v>21385.1</v>
      </c>
      <c r="U482" s="134"/>
      <c r="V482" s="135"/>
      <c r="W482" s="33"/>
      <c r="X482" s="33"/>
      <c r="Y482" s="33"/>
    </row>
    <row r="483" spans="1:25" s="43" customFormat="1" x14ac:dyDescent="0.25">
      <c r="A483" s="136" t="s">
        <v>15</v>
      </c>
      <c r="B483" s="137"/>
      <c r="C483" s="137"/>
      <c r="D483" s="137"/>
      <c r="E483" s="137"/>
      <c r="F483" s="137"/>
      <c r="G483" s="137"/>
      <c r="H483" s="137"/>
      <c r="I483" s="137"/>
      <c r="J483" s="137"/>
      <c r="K483" s="137"/>
      <c r="L483" s="137"/>
      <c r="M483" s="137"/>
      <c r="N483" s="137"/>
      <c r="O483" s="137"/>
      <c r="P483" s="137"/>
      <c r="Q483" s="137"/>
      <c r="R483" s="137"/>
      <c r="S483" s="137"/>
      <c r="T483" s="134">
        <f>ROUND(T482+T475+T468+T461,0)</f>
        <v>68235</v>
      </c>
      <c r="U483" s="134"/>
      <c r="V483" s="135"/>
      <c r="W483" s="33"/>
      <c r="X483" s="33"/>
      <c r="Y483" s="33"/>
    </row>
    <row r="484" spans="1:25" s="43" customFormat="1" x14ac:dyDescent="0.25">
      <c r="A484" s="44" t="s">
        <v>87</v>
      </c>
      <c r="B484" s="45">
        <f>+'[1]CARGA PRESTACIONAL'!$E$40</f>
        <v>0.29949999999999999</v>
      </c>
      <c r="C484" s="46"/>
      <c r="D484" s="47"/>
      <c r="E484" s="48"/>
      <c r="F484" s="46"/>
      <c r="G484" s="46"/>
      <c r="H484" s="46"/>
      <c r="I484" s="46"/>
      <c r="J484" s="46"/>
      <c r="K484" s="46"/>
      <c r="L484" s="46"/>
      <c r="M484" s="47"/>
      <c r="N484" s="18"/>
      <c r="O484" s="18"/>
      <c r="P484" s="18"/>
      <c r="Q484" s="18"/>
      <c r="R484" s="18"/>
      <c r="S484" s="18" t="s">
        <v>19</v>
      </c>
      <c r="T484" s="134">
        <f>+T483*B484</f>
        <v>20436.3825</v>
      </c>
      <c r="U484" s="134"/>
      <c r="V484" s="135"/>
      <c r="W484" s="33"/>
      <c r="X484" s="33"/>
      <c r="Y484" s="33"/>
    </row>
    <row r="485" spans="1:25" s="43" customFormat="1" x14ac:dyDescent="0.25">
      <c r="A485" s="138" t="s">
        <v>88</v>
      </c>
      <c r="B485" s="139"/>
      <c r="C485" s="139"/>
      <c r="D485" s="139"/>
      <c r="E485" s="139"/>
      <c r="F485" s="139"/>
      <c r="G485" s="139"/>
      <c r="H485" s="139"/>
      <c r="I485" s="139"/>
      <c r="J485" s="139"/>
      <c r="K485" s="139"/>
      <c r="L485" s="139"/>
      <c r="M485" s="139"/>
      <c r="N485" s="139"/>
      <c r="O485" s="139"/>
      <c r="P485" s="139"/>
      <c r="Q485" s="139"/>
      <c r="R485" s="139"/>
      <c r="S485" s="139"/>
      <c r="T485" s="140">
        <f>+T484+T483</f>
        <v>88671.382500000007</v>
      </c>
      <c r="U485" s="140"/>
      <c r="V485" s="141"/>
      <c r="W485" s="33"/>
      <c r="X485" s="33"/>
      <c r="Y485" s="33"/>
    </row>
    <row r="486" spans="1:25" s="43" customFormat="1" x14ac:dyDescent="0.25">
      <c r="A486" s="138" t="s">
        <v>89</v>
      </c>
      <c r="B486" s="139"/>
      <c r="C486" s="139"/>
      <c r="D486" s="139"/>
      <c r="E486" s="139"/>
      <c r="F486" s="139"/>
      <c r="G486" s="139"/>
      <c r="H486" s="139"/>
      <c r="I486" s="139"/>
      <c r="J486" s="139"/>
      <c r="K486" s="139"/>
      <c r="L486" s="139"/>
      <c r="M486" s="139"/>
      <c r="N486" s="139"/>
      <c r="O486" s="139"/>
      <c r="P486" s="139"/>
      <c r="Q486" s="139"/>
      <c r="R486" s="139"/>
      <c r="S486" s="139"/>
      <c r="T486" s="140" t="e">
        <f>ROUND(T485*T454,0)</f>
        <v>#REF!</v>
      </c>
      <c r="U486" s="140"/>
      <c r="V486" s="141"/>
      <c r="W486" s="33"/>
      <c r="X486" s="33"/>
      <c r="Y486" s="33"/>
    </row>
    <row r="487" spans="1:25" s="43" customFormat="1" x14ac:dyDescent="0.25">
      <c r="A487" s="49"/>
      <c r="B487" s="29"/>
      <c r="C487" s="29"/>
      <c r="D487" s="29"/>
      <c r="E487" s="29"/>
      <c r="F487" s="29"/>
      <c r="G487" s="29"/>
      <c r="H487" s="29"/>
      <c r="I487" s="29"/>
      <c r="J487" s="29"/>
      <c r="K487" s="29"/>
      <c r="L487" s="29"/>
      <c r="M487" s="29"/>
      <c r="N487" s="29"/>
      <c r="O487" s="29"/>
      <c r="P487" s="29"/>
      <c r="Q487" s="29"/>
      <c r="R487" s="29"/>
      <c r="S487" s="29"/>
      <c r="T487" s="50"/>
      <c r="U487" s="50"/>
      <c r="V487" s="51"/>
      <c r="W487" s="33"/>
      <c r="X487" s="33"/>
      <c r="Y487" s="52"/>
    </row>
    <row r="488" spans="1:25" s="34" customFormat="1" ht="43.5" customHeight="1" x14ac:dyDescent="0.25">
      <c r="A488" s="142" t="s">
        <v>121</v>
      </c>
      <c r="B488" s="143"/>
      <c r="C488" s="143"/>
      <c r="D488" s="143"/>
      <c r="E488" s="143"/>
      <c r="F488" s="143"/>
      <c r="G488" s="143"/>
      <c r="H488" s="143"/>
      <c r="I488" s="143"/>
      <c r="J488" s="143"/>
      <c r="K488" s="143"/>
      <c r="L488" s="143"/>
      <c r="M488" s="143"/>
      <c r="N488" s="143"/>
      <c r="O488" s="143"/>
      <c r="P488" s="143"/>
      <c r="Q488" s="143"/>
      <c r="R488" s="143"/>
      <c r="S488" s="143"/>
      <c r="T488" s="143"/>
      <c r="U488" s="143"/>
      <c r="V488" s="144"/>
      <c r="W488" s="33"/>
      <c r="X488" s="33"/>
      <c r="Y488" s="53"/>
    </row>
    <row r="489" spans="1:25" s="34" customFormat="1" x14ac:dyDescent="0.25">
      <c r="A489" s="24"/>
      <c r="B489" s="25"/>
      <c r="C489" s="25"/>
      <c r="D489" s="25"/>
      <c r="E489" s="25"/>
      <c r="F489" s="25"/>
      <c r="G489" s="25"/>
      <c r="H489" s="25"/>
      <c r="I489" s="25"/>
      <c r="J489" s="25"/>
      <c r="K489" s="25"/>
      <c r="L489" s="25"/>
      <c r="M489" s="25"/>
      <c r="N489" s="25"/>
      <c r="O489" s="25"/>
      <c r="P489" s="25"/>
      <c r="Q489" s="25"/>
      <c r="R489" s="25"/>
      <c r="S489" s="26"/>
      <c r="T489" s="27"/>
      <c r="U489" s="27"/>
      <c r="V489" s="28"/>
      <c r="W489" s="33"/>
      <c r="X489" s="33"/>
      <c r="Y489" s="33"/>
    </row>
    <row r="490" spans="1:25" s="34" customFormat="1" ht="46.5" customHeight="1" x14ac:dyDescent="0.3">
      <c r="A490" s="24"/>
      <c r="B490" s="25"/>
      <c r="C490" s="25"/>
      <c r="D490" s="29"/>
      <c r="E490" s="30" t="s">
        <v>90</v>
      </c>
      <c r="F490" s="54"/>
      <c r="G490" s="54"/>
      <c r="H490" s="54"/>
      <c r="I490" s="54"/>
      <c r="J490" s="54"/>
      <c r="K490" s="54"/>
      <c r="L490" s="54"/>
      <c r="M490" s="55"/>
      <c r="N490" s="25"/>
      <c r="O490" s="25"/>
      <c r="P490" s="25"/>
      <c r="Q490" s="25"/>
      <c r="R490" s="25"/>
      <c r="S490" s="26"/>
      <c r="T490" s="27"/>
      <c r="U490" s="27"/>
      <c r="V490" s="28"/>
      <c r="W490" s="33"/>
      <c r="X490" s="33"/>
      <c r="Y490" s="56"/>
    </row>
    <row r="491" spans="1:25" s="34" customFormat="1" x14ac:dyDescent="0.25">
      <c r="A491" s="24"/>
      <c r="B491" s="25"/>
      <c r="C491" s="25"/>
      <c r="D491" s="25"/>
      <c r="E491" s="131" t="s">
        <v>105</v>
      </c>
      <c r="F491" s="131"/>
      <c r="G491" s="131"/>
      <c r="H491" s="131"/>
      <c r="I491" s="131"/>
      <c r="J491" s="131"/>
      <c r="K491" s="131"/>
      <c r="L491" s="131"/>
      <c r="M491" s="131"/>
      <c r="N491" s="57"/>
      <c r="O491" s="57"/>
      <c r="P491" s="25"/>
      <c r="Q491" s="25"/>
      <c r="R491" s="25"/>
      <c r="S491" s="26"/>
      <c r="T491" s="27"/>
      <c r="U491" s="27"/>
      <c r="V491" s="28"/>
      <c r="W491" s="33"/>
      <c r="X491" s="33"/>
      <c r="Y491" s="33"/>
    </row>
    <row r="492" spans="1:25" s="34" customFormat="1" x14ac:dyDescent="0.25">
      <c r="A492" s="24"/>
      <c r="B492" s="25"/>
      <c r="C492" s="25"/>
      <c r="D492" s="25"/>
      <c r="E492" s="131"/>
      <c r="F492" s="131"/>
      <c r="G492" s="131"/>
      <c r="H492" s="131"/>
      <c r="I492" s="131"/>
      <c r="J492" s="131"/>
      <c r="K492" s="131"/>
      <c r="L492" s="131"/>
      <c r="M492" s="131"/>
      <c r="N492" s="57"/>
      <c r="O492" s="57"/>
      <c r="P492" s="25"/>
      <c r="Q492" s="25"/>
      <c r="R492" s="25"/>
      <c r="S492" s="26"/>
      <c r="T492" s="27"/>
      <c r="U492" s="27"/>
      <c r="V492" s="28"/>
      <c r="W492" s="33"/>
      <c r="X492" s="33"/>
      <c r="Y492" s="33"/>
    </row>
    <row r="493" spans="1:25" s="34" customFormat="1" ht="14.25" thickBot="1" x14ac:dyDescent="0.3">
      <c r="A493" s="58"/>
      <c r="B493" s="59"/>
      <c r="C493" s="59"/>
      <c r="D493" s="59"/>
      <c r="E493" s="59"/>
      <c r="F493" s="60"/>
      <c r="G493" s="60"/>
      <c r="H493" s="60"/>
      <c r="I493" s="60"/>
      <c r="J493" s="60"/>
      <c r="K493" s="60"/>
      <c r="L493" s="59"/>
      <c r="M493" s="59"/>
      <c r="N493" s="59"/>
      <c r="O493" s="59"/>
      <c r="P493" s="59"/>
      <c r="Q493" s="59"/>
      <c r="R493" s="59"/>
      <c r="S493" s="59"/>
      <c r="T493" s="61"/>
      <c r="U493" s="61"/>
      <c r="V493" s="62"/>
      <c r="W493" s="33"/>
      <c r="X493" s="33"/>
      <c r="Y493" s="33"/>
    </row>
    <row r="494" spans="1:25" ht="14.25" thickBot="1" x14ac:dyDescent="0.3"/>
    <row r="495" spans="1:25" s="32" customFormat="1" ht="30" customHeight="1" x14ac:dyDescent="0.25">
      <c r="A495" s="154"/>
      <c r="B495" s="155"/>
      <c r="C495" s="155"/>
      <c r="D495" s="156"/>
      <c r="E495" s="163" t="s">
        <v>92</v>
      </c>
      <c r="F495" s="164"/>
      <c r="G495" s="164"/>
      <c r="H495" s="164"/>
      <c r="I495" s="164"/>
      <c r="J495" s="164"/>
      <c r="K495" s="164"/>
      <c r="L495" s="164"/>
      <c r="M495" s="164"/>
      <c r="N495" s="164"/>
      <c r="O495" s="164"/>
      <c r="P495" s="164"/>
      <c r="Q495" s="164"/>
      <c r="R495" s="164"/>
      <c r="S495" s="165"/>
      <c r="T495" s="169" t="s">
        <v>47</v>
      </c>
      <c r="U495" s="170"/>
      <c r="V495" s="171"/>
    </row>
    <row r="496" spans="1:25" s="32" customFormat="1" ht="30" customHeight="1" thickBot="1" x14ac:dyDescent="0.3">
      <c r="A496" s="157"/>
      <c r="B496" s="158"/>
      <c r="C496" s="158"/>
      <c r="D496" s="159"/>
      <c r="E496" s="166"/>
      <c r="F496" s="167"/>
      <c r="G496" s="167"/>
      <c r="H496" s="167"/>
      <c r="I496" s="167"/>
      <c r="J496" s="167"/>
      <c r="K496" s="167"/>
      <c r="L496" s="167"/>
      <c r="M496" s="167"/>
      <c r="N496" s="167"/>
      <c r="O496" s="167"/>
      <c r="P496" s="167"/>
      <c r="Q496" s="167"/>
      <c r="R496" s="167"/>
      <c r="S496" s="168"/>
      <c r="T496" s="172"/>
      <c r="U496" s="173"/>
      <c r="V496" s="174"/>
    </row>
    <row r="497" spans="1:60" s="32" customFormat="1" ht="5.0999999999999996" customHeight="1" thickBot="1" x14ac:dyDescent="0.25">
      <c r="A497" s="157"/>
      <c r="B497" s="158"/>
      <c r="C497" s="158"/>
      <c r="D497" s="159"/>
      <c r="E497" s="175"/>
      <c r="F497" s="176"/>
      <c r="G497" s="176"/>
      <c r="H497" s="176"/>
      <c r="I497" s="176"/>
      <c r="J497" s="176"/>
      <c r="K497" s="176"/>
      <c r="L497" s="176"/>
      <c r="M497" s="176"/>
      <c r="N497" s="176"/>
      <c r="O497" s="176"/>
      <c r="P497" s="176"/>
      <c r="Q497" s="176"/>
      <c r="R497" s="176"/>
      <c r="S497" s="176"/>
      <c r="T497" s="176"/>
      <c r="U497" s="176"/>
      <c r="V497" s="177"/>
    </row>
    <row r="498" spans="1:60" s="32" customFormat="1" ht="24.95" customHeight="1" thickBot="1" x14ac:dyDescent="0.3">
      <c r="A498" s="157"/>
      <c r="B498" s="158"/>
      <c r="C498" s="158"/>
      <c r="D498" s="159"/>
      <c r="E498" s="178" t="s">
        <v>48</v>
      </c>
      <c r="F498" s="179"/>
      <c r="G498" s="179"/>
      <c r="H498" s="179"/>
      <c r="I498" s="179"/>
      <c r="J498" s="179"/>
      <c r="K498" s="179"/>
      <c r="L498" s="179"/>
      <c r="M498" s="179"/>
      <c r="N498" s="179"/>
      <c r="O498" s="179"/>
      <c r="P498" s="179"/>
      <c r="Q498" s="179"/>
      <c r="R498" s="179"/>
      <c r="S498" s="179"/>
      <c r="T498" s="179"/>
      <c r="U498" s="179"/>
      <c r="V498" s="180"/>
    </row>
    <row r="499" spans="1:60" s="32" customFormat="1" ht="5.0999999999999996" customHeight="1" thickBot="1" x14ac:dyDescent="0.3">
      <c r="A499" s="160"/>
      <c r="B499" s="161"/>
      <c r="C499" s="161"/>
      <c r="D499" s="162"/>
      <c r="E499" s="181"/>
      <c r="F499" s="182"/>
      <c r="G499" s="182"/>
      <c r="H499" s="182"/>
      <c r="I499" s="182"/>
      <c r="J499" s="182"/>
      <c r="K499" s="182"/>
      <c r="L499" s="182"/>
      <c r="M499" s="182"/>
      <c r="N499" s="182"/>
      <c r="O499" s="182"/>
      <c r="P499" s="182"/>
      <c r="Q499" s="182"/>
      <c r="R499" s="182"/>
      <c r="S499" s="182"/>
      <c r="T499" s="182"/>
      <c r="U499" s="182"/>
      <c r="V499" s="183"/>
    </row>
    <row r="500" spans="1:60" s="34" customFormat="1" x14ac:dyDescent="0.25">
      <c r="A500" s="211" t="s">
        <v>49</v>
      </c>
      <c r="B500" s="212"/>
      <c r="C500" s="212"/>
      <c r="D500" s="212"/>
      <c r="E500" s="212"/>
      <c r="F500" s="212"/>
      <c r="G500" s="212"/>
      <c r="H500" s="212"/>
      <c r="I500" s="212"/>
      <c r="J500" s="212"/>
      <c r="K500" s="212"/>
      <c r="L500" s="212"/>
      <c r="M500" s="212"/>
      <c r="N500" s="212"/>
      <c r="O500" s="212"/>
      <c r="P500" s="212"/>
      <c r="Q500" s="212"/>
      <c r="R500" s="212"/>
      <c r="S500" s="212"/>
      <c r="T500" s="212"/>
      <c r="U500" s="212"/>
      <c r="V500" s="213"/>
      <c r="W500" s="33"/>
      <c r="X500" s="33"/>
      <c r="Y500" s="33"/>
      <c r="AZ500" s="35"/>
      <c r="BA500" s="35"/>
      <c r="BB500" s="35"/>
      <c r="BC500" s="35"/>
      <c r="BD500" s="35"/>
      <c r="BE500" s="35"/>
      <c r="BF500" s="35"/>
      <c r="BG500" s="35"/>
      <c r="BH500" s="35"/>
    </row>
    <row r="501" spans="1:60" s="34" customFormat="1" x14ac:dyDescent="0.25">
      <c r="A501" s="184" t="s">
        <v>50</v>
      </c>
      <c r="B501" s="185"/>
      <c r="C501" s="185"/>
      <c r="D501" s="185"/>
      <c r="E501" s="36" t="s">
        <v>51</v>
      </c>
      <c r="F501" s="37"/>
      <c r="G501" s="37"/>
      <c r="H501" s="37"/>
      <c r="I501" s="37"/>
      <c r="J501" s="186" t="s">
        <v>52</v>
      </c>
      <c r="K501" s="186"/>
      <c r="L501" s="186"/>
      <c r="M501" s="186"/>
      <c r="N501" s="186"/>
      <c r="O501" s="186"/>
      <c r="P501" s="186" t="s">
        <v>53</v>
      </c>
      <c r="Q501" s="186"/>
      <c r="R501" s="186"/>
      <c r="S501" s="186"/>
      <c r="T501" s="186"/>
      <c r="U501" s="186"/>
      <c r="V501" s="187"/>
      <c r="W501" s="33"/>
      <c r="X501" s="33"/>
      <c r="Y501" s="33"/>
      <c r="AZ501" s="35"/>
      <c r="BA501" s="35"/>
      <c r="BB501" s="35"/>
      <c r="BC501" s="35"/>
      <c r="BD501" s="35"/>
      <c r="BE501" s="35"/>
      <c r="BF501" s="35"/>
      <c r="BG501" s="35"/>
      <c r="BH501" s="35"/>
    </row>
    <row r="502" spans="1:60" s="34" customFormat="1" ht="30.75" customHeight="1" x14ac:dyDescent="0.25">
      <c r="A502" s="188" t="s">
        <v>54</v>
      </c>
      <c r="B502" s="189"/>
      <c r="C502" s="189"/>
      <c r="D502" s="190"/>
      <c r="E502" s="191" t="s">
        <v>24</v>
      </c>
      <c r="F502" s="191"/>
      <c r="G502" s="191"/>
      <c r="H502" s="191"/>
      <c r="I502" s="191"/>
      <c r="J502" s="191"/>
      <c r="K502" s="191"/>
      <c r="L502" s="191"/>
      <c r="M502" s="191"/>
      <c r="N502" s="191"/>
      <c r="O502" s="191"/>
      <c r="P502" s="191"/>
      <c r="Q502" s="191"/>
      <c r="R502" s="191"/>
      <c r="S502" s="191"/>
      <c r="T502" s="191"/>
      <c r="U502" s="191"/>
      <c r="V502" s="192"/>
      <c r="W502" s="33"/>
      <c r="X502" s="33"/>
      <c r="Y502" s="33"/>
    </row>
    <row r="503" spans="1:60" s="34" customFormat="1" x14ac:dyDescent="0.25">
      <c r="A503" s="193" t="s">
        <v>55</v>
      </c>
      <c r="B503" s="194"/>
      <c r="C503" s="194"/>
      <c r="D503" s="194"/>
      <c r="E503" s="195"/>
      <c r="F503" s="195"/>
      <c r="G503" s="195"/>
      <c r="H503" s="195"/>
      <c r="I503" s="195"/>
      <c r="J503" s="195"/>
      <c r="K503" s="195"/>
      <c r="L503" s="195"/>
      <c r="M503" s="195"/>
      <c r="N503" s="195"/>
      <c r="O503" s="195"/>
      <c r="P503" s="195"/>
      <c r="Q503" s="195"/>
      <c r="R503" s="195"/>
      <c r="S503" s="195"/>
      <c r="T503" s="195"/>
      <c r="U503" s="195"/>
      <c r="V503" s="196"/>
      <c r="W503" s="33"/>
      <c r="X503" s="33"/>
      <c r="Y503" s="33"/>
      <c r="Z503" s="33"/>
    </row>
    <row r="504" spans="1:60" s="34" customFormat="1" x14ac:dyDescent="0.25">
      <c r="A504" s="193" t="s">
        <v>56</v>
      </c>
      <c r="B504" s="194"/>
      <c r="C504" s="194"/>
      <c r="D504" s="194"/>
      <c r="E504" s="195"/>
      <c r="F504" s="195"/>
      <c r="G504" s="195"/>
      <c r="H504" s="195"/>
      <c r="I504" s="195"/>
      <c r="J504" s="195"/>
      <c r="K504" s="195"/>
      <c r="L504" s="195"/>
      <c r="M504" s="195"/>
      <c r="N504" s="195"/>
      <c r="O504" s="195"/>
      <c r="P504" s="195"/>
      <c r="Q504" s="195"/>
      <c r="R504" s="195"/>
      <c r="S504" s="195"/>
      <c r="T504" s="195"/>
      <c r="U504" s="195"/>
      <c r="V504" s="196"/>
      <c r="W504" s="33"/>
      <c r="X504" s="33"/>
      <c r="Y504" s="33"/>
      <c r="Z504" s="33"/>
    </row>
    <row r="505" spans="1:60" s="34" customFormat="1" x14ac:dyDescent="0.25">
      <c r="A505" s="193" t="s">
        <v>57</v>
      </c>
      <c r="B505" s="194"/>
      <c r="C505" s="194"/>
      <c r="D505" s="194"/>
      <c r="E505" s="195"/>
      <c r="F505" s="195"/>
      <c r="G505" s="195"/>
      <c r="H505" s="195"/>
      <c r="I505" s="195"/>
      <c r="J505" s="195"/>
      <c r="K505" s="195"/>
      <c r="L505" s="195"/>
      <c r="M505" s="195"/>
      <c r="N505" s="195"/>
      <c r="O505" s="195"/>
      <c r="P505" s="195"/>
      <c r="Q505" s="195"/>
      <c r="R505" s="195"/>
      <c r="S505" s="195"/>
      <c r="T505" s="195"/>
      <c r="U505" s="195"/>
      <c r="V505" s="196"/>
      <c r="W505" s="33"/>
      <c r="X505" s="33"/>
      <c r="Y505" s="33"/>
      <c r="Z505" s="33"/>
    </row>
    <row r="506" spans="1:60" s="34" customFormat="1" x14ac:dyDescent="0.25">
      <c r="A506" s="38"/>
      <c r="B506" s="39"/>
      <c r="C506" s="39"/>
      <c r="D506" s="40"/>
      <c r="E506" s="40"/>
      <c r="F506" s="40"/>
      <c r="G506" s="40"/>
      <c r="H506" s="40"/>
      <c r="I506" s="40"/>
      <c r="J506" s="40"/>
      <c r="K506" s="40"/>
      <c r="L506" s="40"/>
      <c r="M506" s="40"/>
      <c r="N506" s="40"/>
      <c r="O506" s="40"/>
      <c r="P506" s="40"/>
      <c r="Q506" s="40"/>
      <c r="R506" s="40"/>
      <c r="S506" s="40"/>
      <c r="T506" s="27"/>
      <c r="U506" s="27"/>
      <c r="V506" s="28"/>
      <c r="W506" s="33"/>
      <c r="X506" s="33"/>
      <c r="Y506" s="33"/>
    </row>
    <row r="507" spans="1:60" s="34" customFormat="1" x14ac:dyDescent="0.25">
      <c r="A507" s="150" t="s">
        <v>58</v>
      </c>
      <c r="B507" s="151"/>
      <c r="C507" s="151"/>
      <c r="D507" s="151"/>
      <c r="E507" s="151"/>
      <c r="F507" s="151"/>
      <c r="G507" s="151"/>
      <c r="H507" s="151"/>
      <c r="I507" s="151"/>
      <c r="J507" s="151"/>
      <c r="K507" s="151"/>
      <c r="L507" s="151"/>
      <c r="M507" s="151"/>
      <c r="N507" s="151"/>
      <c r="O507" s="151"/>
      <c r="P507" s="151"/>
      <c r="Q507" s="151"/>
      <c r="R507" s="151"/>
      <c r="S507" s="151"/>
      <c r="T507" s="151"/>
      <c r="U507" s="151"/>
      <c r="V507" s="197"/>
      <c r="W507" s="33"/>
      <c r="X507" s="33"/>
      <c r="Y507" s="33"/>
    </row>
    <row r="508" spans="1:60" s="34" customFormat="1" x14ac:dyDescent="0.25">
      <c r="A508" s="198" t="s">
        <v>59</v>
      </c>
      <c r="B508" s="199"/>
      <c r="C508" s="199" t="s">
        <v>60</v>
      </c>
      <c r="D508" s="199"/>
      <c r="E508" s="199"/>
      <c r="F508" s="199"/>
      <c r="G508" s="199"/>
      <c r="H508" s="199"/>
      <c r="I508" s="199"/>
      <c r="J508" s="199"/>
      <c r="K508" s="199"/>
      <c r="L508" s="199"/>
      <c r="M508" s="199"/>
      <c r="N508" s="199"/>
      <c r="O508" s="199"/>
      <c r="P508" s="199"/>
      <c r="Q508" s="199"/>
      <c r="R508" s="199" t="s">
        <v>61</v>
      </c>
      <c r="S508" s="199"/>
      <c r="T508" s="200" t="s">
        <v>62</v>
      </c>
      <c r="U508" s="200"/>
      <c r="V508" s="201"/>
      <c r="W508" s="33"/>
      <c r="X508" s="33"/>
      <c r="Y508" s="33"/>
    </row>
    <row r="509" spans="1:60" s="34" customFormat="1" ht="24" customHeight="1" x14ac:dyDescent="0.25">
      <c r="A509" s="202">
        <v>9.1</v>
      </c>
      <c r="B509" s="203"/>
      <c r="C509" s="204" t="str">
        <f>+'OFERTA ECONOMICA'!B94</f>
        <v>IMPERMEABILIZACION MUROS INTERNOS,  LIMPIEZA Y RETIRO DE SOBRANTES, APLICACIÓN DE  PAÑETE IMPERMEABILIZADO Y PINTURA EPOXICA DEL AREA INTERVENIDA</v>
      </c>
      <c r="D509" s="205"/>
      <c r="E509" s="205"/>
      <c r="F509" s="205"/>
      <c r="G509" s="205"/>
      <c r="H509" s="205"/>
      <c r="I509" s="205"/>
      <c r="J509" s="205"/>
      <c r="K509" s="205"/>
      <c r="L509" s="205"/>
      <c r="M509" s="205"/>
      <c r="N509" s="205"/>
      <c r="O509" s="205"/>
      <c r="P509" s="205"/>
      <c r="Q509" s="205"/>
      <c r="R509" s="205" t="s">
        <v>6</v>
      </c>
      <c r="S509" s="205"/>
      <c r="T509" s="206">
        <f>+'OFERTA ECONOMICA'!C94</f>
        <v>35</v>
      </c>
      <c r="U509" s="206"/>
      <c r="V509" s="207"/>
      <c r="W509" s="33"/>
      <c r="X509" s="33"/>
      <c r="Y509" s="33"/>
    </row>
    <row r="510" spans="1:60" s="34" customFormat="1" x14ac:dyDescent="0.25">
      <c r="A510" s="41"/>
      <c r="B510" s="40"/>
      <c r="C510" s="40"/>
      <c r="D510" s="40"/>
      <c r="E510" s="40"/>
      <c r="F510" s="40"/>
      <c r="G510" s="40"/>
      <c r="H510" s="40"/>
      <c r="I510" s="40"/>
      <c r="J510" s="40"/>
      <c r="K510" s="40"/>
      <c r="L510" s="40"/>
      <c r="M510" s="40"/>
      <c r="N510" s="40"/>
      <c r="O510" s="40"/>
      <c r="P510" s="40"/>
      <c r="Q510" s="40"/>
      <c r="R510" s="40"/>
      <c r="S510" s="40"/>
      <c r="T510" s="27"/>
      <c r="U510" s="27"/>
      <c r="V510" s="28"/>
      <c r="W510" s="33"/>
      <c r="X510" s="33"/>
      <c r="Y510" s="33"/>
    </row>
    <row r="511" spans="1:60" s="34" customFormat="1" x14ac:dyDescent="0.25">
      <c r="A511" s="145" t="s">
        <v>64</v>
      </c>
      <c r="B511" s="146"/>
      <c r="C511" s="146"/>
      <c r="D511" s="146"/>
      <c r="E511" s="146"/>
      <c r="F511" s="146"/>
      <c r="G511" s="146"/>
      <c r="H511" s="146"/>
      <c r="I511" s="146"/>
      <c r="J511" s="146"/>
      <c r="K511" s="146"/>
      <c r="L511" s="146"/>
      <c r="M511" s="146"/>
      <c r="N511" s="146"/>
      <c r="O511" s="146"/>
      <c r="P511" s="146"/>
      <c r="Q511" s="146"/>
      <c r="R511" s="146"/>
      <c r="S511" s="146"/>
      <c r="T511" s="146"/>
      <c r="U511" s="146"/>
      <c r="V511" s="147"/>
      <c r="W511" s="33"/>
      <c r="X511" s="33"/>
      <c r="Y511" s="33"/>
    </row>
    <row r="512" spans="1:60" s="34" customFormat="1" x14ac:dyDescent="0.25">
      <c r="A512" s="132" t="s">
        <v>60</v>
      </c>
      <c r="B512" s="133"/>
      <c r="C512" s="133"/>
      <c r="D512" s="133"/>
      <c r="E512" s="133"/>
      <c r="F512" s="133"/>
      <c r="G512" s="133"/>
      <c r="H512" s="133" t="s">
        <v>65</v>
      </c>
      <c r="I512" s="133"/>
      <c r="J512" s="133"/>
      <c r="K512" s="133" t="s">
        <v>66</v>
      </c>
      <c r="L512" s="133"/>
      <c r="M512" s="133"/>
      <c r="N512" s="133"/>
      <c r="O512" s="133" t="s">
        <v>67</v>
      </c>
      <c r="P512" s="133"/>
      <c r="Q512" s="133"/>
      <c r="R512" s="133" t="s">
        <v>68</v>
      </c>
      <c r="S512" s="133"/>
      <c r="T512" s="134" t="s">
        <v>69</v>
      </c>
      <c r="U512" s="134"/>
      <c r="V512" s="135"/>
      <c r="W512" s="33"/>
      <c r="X512" s="33"/>
      <c r="Y512" s="33"/>
    </row>
    <row r="513" spans="1:25" s="34" customFormat="1" x14ac:dyDescent="0.25">
      <c r="A513" s="132"/>
      <c r="B513" s="133"/>
      <c r="C513" s="133"/>
      <c r="D513" s="133"/>
      <c r="E513" s="133"/>
      <c r="F513" s="133"/>
      <c r="G513" s="133"/>
      <c r="H513" s="133"/>
      <c r="I513" s="133"/>
      <c r="J513" s="133"/>
      <c r="K513" s="133"/>
      <c r="L513" s="133"/>
      <c r="M513" s="133"/>
      <c r="N513" s="133"/>
      <c r="O513" s="153"/>
      <c r="P513" s="153"/>
      <c r="Q513" s="153"/>
      <c r="R513" s="133"/>
      <c r="S513" s="133"/>
      <c r="T513" s="134"/>
      <c r="U513" s="134"/>
      <c r="V513" s="135"/>
      <c r="W513" s="33"/>
      <c r="X513" s="33"/>
      <c r="Y513" s="33"/>
    </row>
    <row r="514" spans="1:25" s="34" customFormat="1" x14ac:dyDescent="0.25">
      <c r="A514" s="132" t="s">
        <v>70</v>
      </c>
      <c r="B514" s="133"/>
      <c r="C514" s="133"/>
      <c r="D514" s="133"/>
      <c r="E514" s="133"/>
      <c r="F514" s="133"/>
      <c r="G514" s="133"/>
      <c r="H514" s="133"/>
      <c r="I514" s="133"/>
      <c r="J514" s="133"/>
      <c r="K514" s="133"/>
      <c r="L514" s="133"/>
      <c r="M514" s="133"/>
      <c r="N514" s="133"/>
      <c r="O514" s="153"/>
      <c r="P514" s="153"/>
      <c r="Q514" s="153"/>
      <c r="R514" s="209">
        <v>0.03</v>
      </c>
      <c r="S514" s="210"/>
      <c r="T514" s="134">
        <f>+R514*T534</f>
        <v>641.55299999999988</v>
      </c>
      <c r="U514" s="134"/>
      <c r="V514" s="135"/>
      <c r="W514" s="33"/>
      <c r="X514" s="33"/>
      <c r="Y514" s="33"/>
    </row>
    <row r="515" spans="1:25" s="34" customFormat="1" x14ac:dyDescent="0.25">
      <c r="A515" s="132"/>
      <c r="B515" s="133"/>
      <c r="C515" s="133"/>
      <c r="D515" s="133"/>
      <c r="E515" s="133"/>
      <c r="F515" s="133"/>
      <c r="G515" s="133"/>
      <c r="H515" s="133"/>
      <c r="I515" s="133"/>
      <c r="J515" s="133"/>
      <c r="K515" s="133"/>
      <c r="L515" s="133"/>
      <c r="M515" s="133"/>
      <c r="N515" s="133"/>
      <c r="O515" s="133"/>
      <c r="P515" s="133"/>
      <c r="Q515" s="133"/>
      <c r="R515" s="133"/>
      <c r="S515" s="133"/>
      <c r="T515" s="134"/>
      <c r="U515" s="134"/>
      <c r="V515" s="135"/>
      <c r="W515" s="33"/>
      <c r="X515" s="33"/>
      <c r="Y515" s="33"/>
    </row>
    <row r="516" spans="1:25" s="34" customFormat="1" x14ac:dyDescent="0.25">
      <c r="A516" s="136" t="s">
        <v>71</v>
      </c>
      <c r="B516" s="137"/>
      <c r="C516" s="137"/>
      <c r="D516" s="137"/>
      <c r="E516" s="137"/>
      <c r="F516" s="137"/>
      <c r="G516" s="137"/>
      <c r="H516" s="137"/>
      <c r="I516" s="137"/>
      <c r="J516" s="137"/>
      <c r="K516" s="137"/>
      <c r="L516" s="137"/>
      <c r="M516" s="137"/>
      <c r="N516" s="137"/>
      <c r="O516" s="137"/>
      <c r="P516" s="137"/>
      <c r="Q516" s="137"/>
      <c r="R516" s="137"/>
      <c r="S516" s="137"/>
      <c r="T516" s="134">
        <f>+T514+T513</f>
        <v>641.55299999999988</v>
      </c>
      <c r="U516" s="134"/>
      <c r="V516" s="135"/>
      <c r="W516" s="33"/>
      <c r="X516" s="33"/>
      <c r="Y516" s="33"/>
    </row>
    <row r="517" spans="1:25" s="34" customFormat="1" x14ac:dyDescent="0.25">
      <c r="A517" s="19"/>
      <c r="B517" s="20"/>
      <c r="C517" s="20"/>
      <c r="D517" s="20"/>
      <c r="E517" s="20"/>
      <c r="F517" s="20"/>
      <c r="G517" s="20"/>
      <c r="H517" s="20"/>
      <c r="I517" s="20"/>
      <c r="J517" s="20"/>
      <c r="K517" s="20"/>
      <c r="L517" s="20"/>
      <c r="M517" s="20"/>
      <c r="N517" s="20"/>
      <c r="O517" s="20"/>
      <c r="P517" s="20"/>
      <c r="Q517" s="20"/>
      <c r="R517" s="20"/>
      <c r="S517" s="21"/>
      <c r="T517" s="22"/>
      <c r="U517" s="22"/>
      <c r="V517" s="23"/>
      <c r="W517" s="33"/>
      <c r="X517" s="33"/>
      <c r="Y517" s="33"/>
    </row>
    <row r="518" spans="1:25" s="34" customFormat="1" x14ac:dyDescent="0.25">
      <c r="A518" s="145" t="s">
        <v>72</v>
      </c>
      <c r="B518" s="146"/>
      <c r="C518" s="146"/>
      <c r="D518" s="146"/>
      <c r="E518" s="146"/>
      <c r="F518" s="146"/>
      <c r="G518" s="146"/>
      <c r="H518" s="146"/>
      <c r="I518" s="146"/>
      <c r="J518" s="146"/>
      <c r="K518" s="146"/>
      <c r="L518" s="146"/>
      <c r="M518" s="146"/>
      <c r="N518" s="146"/>
      <c r="O518" s="146"/>
      <c r="P518" s="146"/>
      <c r="Q518" s="146"/>
      <c r="R518" s="146"/>
      <c r="S518" s="146"/>
      <c r="T518" s="146"/>
      <c r="U518" s="146"/>
      <c r="V518" s="147"/>
      <c r="W518" s="33"/>
      <c r="X518" s="33"/>
      <c r="Y518" s="33"/>
    </row>
    <row r="519" spans="1:25" s="34" customFormat="1" x14ac:dyDescent="0.25">
      <c r="A519" s="132" t="s">
        <v>60</v>
      </c>
      <c r="B519" s="133"/>
      <c r="C519" s="133"/>
      <c r="D519" s="133"/>
      <c r="E519" s="133"/>
      <c r="F519" s="133"/>
      <c r="G519" s="133"/>
      <c r="H519" s="133"/>
      <c r="I519" s="133"/>
      <c r="J519" s="133"/>
      <c r="K519" s="133"/>
      <c r="L519" s="133"/>
      <c r="M519" s="133" t="s">
        <v>61</v>
      </c>
      <c r="N519" s="133"/>
      <c r="O519" s="133" t="s">
        <v>62</v>
      </c>
      <c r="P519" s="133"/>
      <c r="Q519" s="133" t="s">
        <v>73</v>
      </c>
      <c r="R519" s="133"/>
      <c r="S519" s="133"/>
      <c r="T519" s="134" t="s">
        <v>74</v>
      </c>
      <c r="U519" s="134"/>
      <c r="V519" s="135"/>
      <c r="W519" s="33"/>
      <c r="X519" s="33"/>
      <c r="Y519" s="33"/>
    </row>
    <row r="520" spans="1:25" s="34" customFormat="1" x14ac:dyDescent="0.25">
      <c r="A520" s="132" t="s">
        <v>96</v>
      </c>
      <c r="B520" s="133"/>
      <c r="C520" s="133"/>
      <c r="D520" s="133"/>
      <c r="E520" s="133"/>
      <c r="F520" s="133"/>
      <c r="G520" s="133"/>
      <c r="H520" s="133"/>
      <c r="I520" s="133"/>
      <c r="J520" s="133"/>
      <c r="K520" s="133"/>
      <c r="L520" s="133"/>
      <c r="M520" s="133" t="s">
        <v>91</v>
      </c>
      <c r="N520" s="133"/>
      <c r="O520" s="133">
        <v>0.03</v>
      </c>
      <c r="P520" s="133"/>
      <c r="Q520" s="134">
        <f>20011.7/0.03</f>
        <v>667056.66666666674</v>
      </c>
      <c r="R520" s="134"/>
      <c r="S520" s="134"/>
      <c r="T520" s="134">
        <f>+Q520*O520</f>
        <v>20011.7</v>
      </c>
      <c r="U520" s="134"/>
      <c r="V520" s="135"/>
      <c r="W520" s="33"/>
      <c r="X520" s="33"/>
      <c r="Y520" s="33"/>
    </row>
    <row r="521" spans="1:25" s="34" customFormat="1" x14ac:dyDescent="0.25">
      <c r="A521" s="132" t="s">
        <v>115</v>
      </c>
      <c r="B521" s="133"/>
      <c r="C521" s="133"/>
      <c r="D521" s="133"/>
      <c r="E521" s="133"/>
      <c r="F521" s="133"/>
      <c r="G521" s="133"/>
      <c r="H521" s="133"/>
      <c r="I521" s="133"/>
      <c r="J521" s="133"/>
      <c r="K521" s="133"/>
      <c r="L521" s="133"/>
      <c r="M521" s="133" t="s">
        <v>95</v>
      </c>
      <c r="N521" s="133"/>
      <c r="O521" s="133">
        <v>0.3</v>
      </c>
      <c r="P521" s="133"/>
      <c r="Q521" s="134">
        <f>149900/2</f>
        <v>74950</v>
      </c>
      <c r="R521" s="134"/>
      <c r="S521" s="134"/>
      <c r="T521" s="134">
        <f>+Q521*O521</f>
        <v>22485</v>
      </c>
      <c r="U521" s="134"/>
      <c r="V521" s="135"/>
      <c r="W521" s="33"/>
      <c r="X521" s="33"/>
      <c r="Y521" s="33"/>
    </row>
    <row r="522" spans="1:25" s="34" customFormat="1" x14ac:dyDescent="0.25">
      <c r="A522" s="132" t="s">
        <v>118</v>
      </c>
      <c r="B522" s="133"/>
      <c r="C522" s="133"/>
      <c r="D522" s="133"/>
      <c r="E522" s="133"/>
      <c r="F522" s="133"/>
      <c r="G522" s="133"/>
      <c r="H522" s="133"/>
      <c r="I522" s="133"/>
      <c r="J522" s="133"/>
      <c r="K522" s="133"/>
      <c r="L522" s="133"/>
      <c r="M522" s="133" t="s">
        <v>117</v>
      </c>
      <c r="N522" s="133"/>
      <c r="O522" s="133">
        <v>0.1</v>
      </c>
      <c r="P522" s="133"/>
      <c r="Q522" s="134">
        <v>176900</v>
      </c>
      <c r="R522" s="134"/>
      <c r="S522" s="134"/>
      <c r="T522" s="134">
        <f>+Q522*O522</f>
        <v>17690</v>
      </c>
      <c r="U522" s="134"/>
      <c r="V522" s="135"/>
      <c r="W522" s="33"/>
      <c r="X522" s="33"/>
      <c r="Y522" s="33"/>
    </row>
    <row r="523" spans="1:25" s="34" customFormat="1" x14ac:dyDescent="0.25">
      <c r="A523" s="136" t="s">
        <v>71</v>
      </c>
      <c r="B523" s="137"/>
      <c r="C523" s="137"/>
      <c r="D523" s="137"/>
      <c r="E523" s="137"/>
      <c r="F523" s="137"/>
      <c r="G523" s="137"/>
      <c r="H523" s="137"/>
      <c r="I523" s="137"/>
      <c r="J523" s="137"/>
      <c r="K523" s="137"/>
      <c r="L523" s="137"/>
      <c r="M523" s="137"/>
      <c r="N523" s="137"/>
      <c r="O523" s="137"/>
      <c r="P523" s="137"/>
      <c r="Q523" s="137"/>
      <c r="R523" s="137"/>
      <c r="S523" s="137"/>
      <c r="T523" s="134">
        <f>+T521+T520+T522</f>
        <v>60186.7</v>
      </c>
      <c r="U523" s="134"/>
      <c r="V523" s="135"/>
      <c r="W523" s="33"/>
      <c r="X523" s="33"/>
      <c r="Y523" s="33"/>
    </row>
    <row r="524" spans="1:25" s="34" customFormat="1" x14ac:dyDescent="0.25">
      <c r="A524" s="19"/>
      <c r="B524" s="20"/>
      <c r="C524" s="20"/>
      <c r="D524" s="20"/>
      <c r="E524" s="20"/>
      <c r="F524" s="20"/>
      <c r="G524" s="20"/>
      <c r="H524" s="20"/>
      <c r="I524" s="20"/>
      <c r="J524" s="20"/>
      <c r="K524" s="20"/>
      <c r="L524" s="20"/>
      <c r="M524" s="20"/>
      <c r="N524" s="20"/>
      <c r="O524" s="20"/>
      <c r="P524" s="20"/>
      <c r="Q524" s="20"/>
      <c r="R524" s="20"/>
      <c r="S524" s="21"/>
      <c r="T524" s="22"/>
      <c r="U524" s="22"/>
      <c r="V524" s="23"/>
      <c r="W524" s="33"/>
      <c r="X524" s="33"/>
      <c r="Y524" s="33"/>
    </row>
    <row r="525" spans="1:25" s="34" customFormat="1" x14ac:dyDescent="0.25">
      <c r="A525" s="145" t="s">
        <v>75</v>
      </c>
      <c r="B525" s="146"/>
      <c r="C525" s="146"/>
      <c r="D525" s="146"/>
      <c r="E525" s="146"/>
      <c r="F525" s="146"/>
      <c r="G525" s="146"/>
      <c r="H525" s="146"/>
      <c r="I525" s="146"/>
      <c r="J525" s="146"/>
      <c r="K525" s="146"/>
      <c r="L525" s="146"/>
      <c r="M525" s="146"/>
      <c r="N525" s="146"/>
      <c r="O525" s="146"/>
      <c r="P525" s="146"/>
      <c r="Q525" s="146"/>
      <c r="R525" s="146"/>
      <c r="S525" s="146"/>
      <c r="T525" s="146"/>
      <c r="U525" s="146"/>
      <c r="V525" s="147"/>
      <c r="W525" s="33"/>
      <c r="X525" s="33"/>
      <c r="Y525" s="33"/>
    </row>
    <row r="526" spans="1:25" s="34" customFormat="1" x14ac:dyDescent="0.25">
      <c r="A526" s="132" t="s">
        <v>76</v>
      </c>
      <c r="B526" s="133"/>
      <c r="C526" s="133"/>
      <c r="D526" s="133"/>
      <c r="E526" s="133"/>
      <c r="F526" s="133"/>
      <c r="G526" s="133"/>
      <c r="H526" s="133"/>
      <c r="I526" s="133"/>
      <c r="J526" s="133"/>
      <c r="K526" s="133" t="s">
        <v>77</v>
      </c>
      <c r="L526" s="133"/>
      <c r="M526" s="133" t="s">
        <v>78</v>
      </c>
      <c r="N526" s="133"/>
      <c r="O526" s="133" t="s">
        <v>79</v>
      </c>
      <c r="P526" s="133"/>
      <c r="Q526" s="133"/>
      <c r="R526" s="133" t="s">
        <v>80</v>
      </c>
      <c r="S526" s="133"/>
      <c r="T526" s="134" t="s">
        <v>69</v>
      </c>
      <c r="U526" s="134"/>
      <c r="V526" s="135"/>
      <c r="W526" s="33"/>
      <c r="X526" s="33"/>
      <c r="Y526" s="33"/>
    </row>
    <row r="527" spans="1:25" s="34" customFormat="1" x14ac:dyDescent="0.25">
      <c r="A527" s="132"/>
      <c r="B527" s="133"/>
      <c r="C527" s="133"/>
      <c r="D527" s="133"/>
      <c r="E527" s="133"/>
      <c r="F527" s="133"/>
      <c r="G527" s="133"/>
      <c r="H527" s="133"/>
      <c r="I527" s="133"/>
      <c r="J527" s="133"/>
      <c r="K527" s="133"/>
      <c r="L527" s="133"/>
      <c r="M527" s="133"/>
      <c r="N527" s="133"/>
      <c r="O527" s="133"/>
      <c r="P527" s="133"/>
      <c r="Q527" s="133"/>
      <c r="R527" s="133"/>
      <c r="S527" s="133"/>
      <c r="T527" s="134"/>
      <c r="U527" s="134"/>
      <c r="V527" s="135"/>
      <c r="W527" s="33"/>
      <c r="X527" s="33"/>
      <c r="Y527" s="33"/>
    </row>
    <row r="528" spans="1:25" s="34" customFormat="1" x14ac:dyDescent="0.25">
      <c r="A528" s="132"/>
      <c r="B528" s="133"/>
      <c r="C528" s="133"/>
      <c r="D528" s="133"/>
      <c r="E528" s="133"/>
      <c r="F528" s="133"/>
      <c r="G528" s="133"/>
      <c r="H528" s="133"/>
      <c r="I528" s="133"/>
      <c r="J528" s="133"/>
      <c r="K528" s="133"/>
      <c r="L528" s="133"/>
      <c r="M528" s="133"/>
      <c r="N528" s="133"/>
      <c r="O528" s="133"/>
      <c r="P528" s="133"/>
      <c r="Q528" s="133"/>
      <c r="R528" s="133"/>
      <c r="S528" s="133"/>
      <c r="T528" s="134"/>
      <c r="U528" s="134"/>
      <c r="V528" s="135"/>
      <c r="W528" s="33"/>
      <c r="X528" s="33"/>
      <c r="Y528" s="33"/>
    </row>
    <row r="529" spans="1:25" s="34" customFormat="1" x14ac:dyDescent="0.25">
      <c r="A529" s="132"/>
      <c r="B529" s="133"/>
      <c r="C529" s="133"/>
      <c r="D529" s="133"/>
      <c r="E529" s="133"/>
      <c r="F529" s="133"/>
      <c r="G529" s="133"/>
      <c r="H529" s="133"/>
      <c r="I529" s="133"/>
      <c r="J529" s="133"/>
      <c r="K529" s="133"/>
      <c r="L529" s="133"/>
      <c r="M529" s="133"/>
      <c r="N529" s="133"/>
      <c r="O529" s="133"/>
      <c r="P529" s="133"/>
      <c r="Q529" s="133"/>
      <c r="R529" s="133"/>
      <c r="S529" s="133"/>
      <c r="T529" s="134"/>
      <c r="U529" s="134"/>
      <c r="V529" s="135"/>
      <c r="W529" s="33"/>
      <c r="X529" s="33"/>
      <c r="Y529" s="33"/>
    </row>
    <row r="530" spans="1:25" s="34" customFormat="1" x14ac:dyDescent="0.25">
      <c r="A530" s="136" t="s">
        <v>71</v>
      </c>
      <c r="B530" s="137"/>
      <c r="C530" s="137"/>
      <c r="D530" s="137"/>
      <c r="E530" s="137"/>
      <c r="F530" s="137"/>
      <c r="G530" s="137"/>
      <c r="H530" s="137"/>
      <c r="I530" s="137"/>
      <c r="J530" s="137"/>
      <c r="K530" s="137"/>
      <c r="L530" s="137"/>
      <c r="M530" s="137"/>
      <c r="N530" s="137"/>
      <c r="O530" s="137"/>
      <c r="P530" s="137"/>
      <c r="Q530" s="137"/>
      <c r="R530" s="137"/>
      <c r="S530" s="137"/>
      <c r="T530" s="134"/>
      <c r="U530" s="134"/>
      <c r="V530" s="135"/>
      <c r="W530" s="33"/>
      <c r="X530" s="33"/>
      <c r="Y530" s="33"/>
    </row>
    <row r="531" spans="1:25" s="34" customFormat="1" x14ac:dyDescent="0.25">
      <c r="A531" s="19"/>
      <c r="B531" s="20"/>
      <c r="C531" s="20"/>
      <c r="D531" s="20"/>
      <c r="E531" s="20"/>
      <c r="F531" s="20"/>
      <c r="G531" s="20"/>
      <c r="H531" s="20"/>
      <c r="I531" s="20"/>
      <c r="J531" s="20"/>
      <c r="K531" s="20"/>
      <c r="L531" s="20"/>
      <c r="M531" s="20"/>
      <c r="N531" s="20"/>
      <c r="O531" s="20"/>
      <c r="P531" s="20"/>
      <c r="Q531" s="20"/>
      <c r="R531" s="20"/>
      <c r="S531" s="21"/>
      <c r="T531" s="22"/>
      <c r="U531" s="22"/>
      <c r="V531" s="23"/>
      <c r="W531" s="42"/>
      <c r="X531" s="42"/>
      <c r="Y531" s="42"/>
    </row>
    <row r="532" spans="1:25" s="34" customFormat="1" x14ac:dyDescent="0.25">
      <c r="A532" s="145" t="s">
        <v>81</v>
      </c>
      <c r="B532" s="146"/>
      <c r="C532" s="146"/>
      <c r="D532" s="146"/>
      <c r="E532" s="146"/>
      <c r="F532" s="146"/>
      <c r="G532" s="146"/>
      <c r="H532" s="146"/>
      <c r="I532" s="146"/>
      <c r="J532" s="146"/>
      <c r="K532" s="146"/>
      <c r="L532" s="146"/>
      <c r="M532" s="146"/>
      <c r="N532" s="146"/>
      <c r="O532" s="146"/>
      <c r="P532" s="146"/>
      <c r="Q532" s="146"/>
      <c r="R532" s="146"/>
      <c r="S532" s="146"/>
      <c r="T532" s="146"/>
      <c r="U532" s="146"/>
      <c r="V532" s="147"/>
      <c r="W532" s="33"/>
      <c r="X532" s="33"/>
      <c r="Y532" s="33"/>
    </row>
    <row r="533" spans="1:25" s="34" customFormat="1" x14ac:dyDescent="0.25">
      <c r="A533" s="132" t="s">
        <v>82</v>
      </c>
      <c r="B533" s="133"/>
      <c r="C533" s="133"/>
      <c r="D533" s="133"/>
      <c r="E533" s="133"/>
      <c r="F533" s="133"/>
      <c r="G533" s="133"/>
      <c r="H533" s="133"/>
      <c r="I533" s="133"/>
      <c r="J533" s="133" t="s">
        <v>83</v>
      </c>
      <c r="K533" s="133"/>
      <c r="L533" s="133" t="s">
        <v>84</v>
      </c>
      <c r="M533" s="133"/>
      <c r="N533" s="133" t="s">
        <v>85</v>
      </c>
      <c r="O533" s="133"/>
      <c r="P533" s="133"/>
      <c r="Q533" s="133" t="s">
        <v>68</v>
      </c>
      <c r="R533" s="133"/>
      <c r="S533" s="133"/>
      <c r="T533" s="134" t="s">
        <v>69</v>
      </c>
      <c r="U533" s="134"/>
      <c r="V533" s="135"/>
      <c r="W533" s="33"/>
      <c r="X533" s="33"/>
      <c r="Y533" s="33"/>
    </row>
    <row r="534" spans="1:25" s="34" customFormat="1" x14ac:dyDescent="0.25">
      <c r="A534" s="132" t="s">
        <v>86</v>
      </c>
      <c r="B534" s="133"/>
      <c r="C534" s="133"/>
      <c r="D534" s="133"/>
      <c r="E534" s="133"/>
      <c r="F534" s="133"/>
      <c r="G534" s="133"/>
      <c r="H534" s="133"/>
      <c r="I534" s="133"/>
      <c r="J534" s="148">
        <f>+J479</f>
        <v>171314.64448972844</v>
      </c>
      <c r="K534" s="133"/>
      <c r="L534" s="149">
        <v>1.8157000000000001</v>
      </c>
      <c r="M534" s="149"/>
      <c r="N534" s="134">
        <f>+(L534*J534)/8</f>
        <v>38881.999999999993</v>
      </c>
      <c r="O534" s="134"/>
      <c r="P534" s="134"/>
      <c r="Q534" s="133">
        <v>0.55000000000000004</v>
      </c>
      <c r="R534" s="133"/>
      <c r="S534" s="133"/>
      <c r="T534" s="134">
        <f>+Q534*N534</f>
        <v>21385.1</v>
      </c>
      <c r="U534" s="134"/>
      <c r="V534" s="135"/>
      <c r="W534" s="33"/>
      <c r="X534" s="33"/>
      <c r="Y534" s="33"/>
    </row>
    <row r="535" spans="1:25" s="34" customFormat="1" x14ac:dyDescent="0.25">
      <c r="A535" s="132"/>
      <c r="B535" s="133"/>
      <c r="C535" s="133"/>
      <c r="D535" s="133"/>
      <c r="E535" s="133"/>
      <c r="F535" s="133"/>
      <c r="G535" s="133"/>
      <c r="H535" s="133"/>
      <c r="I535" s="133"/>
      <c r="J535" s="133"/>
      <c r="K535" s="133"/>
      <c r="L535" s="133"/>
      <c r="M535" s="133"/>
      <c r="N535" s="133"/>
      <c r="O535" s="133"/>
      <c r="P535" s="133"/>
      <c r="Q535" s="133"/>
      <c r="R535" s="133"/>
      <c r="S535" s="133"/>
      <c r="T535" s="134"/>
      <c r="U535" s="134"/>
      <c r="V535" s="135"/>
      <c r="W535" s="33"/>
      <c r="X535" s="33"/>
      <c r="Y535" s="33"/>
    </row>
    <row r="536" spans="1:25" s="34" customFormat="1" x14ac:dyDescent="0.25">
      <c r="A536" s="132"/>
      <c r="B536" s="133"/>
      <c r="C536" s="133"/>
      <c r="D536" s="133"/>
      <c r="E536" s="133"/>
      <c r="F536" s="133"/>
      <c r="G536" s="133"/>
      <c r="H536" s="133"/>
      <c r="I536" s="133"/>
      <c r="J536" s="133"/>
      <c r="K536" s="133"/>
      <c r="L536" s="133"/>
      <c r="M536" s="133"/>
      <c r="N536" s="133"/>
      <c r="O536" s="133"/>
      <c r="P536" s="133"/>
      <c r="Q536" s="133"/>
      <c r="R536" s="133"/>
      <c r="S536" s="133"/>
      <c r="T536" s="134"/>
      <c r="U536" s="134"/>
      <c r="V536" s="135"/>
      <c r="W536" s="33"/>
      <c r="X536" s="33"/>
      <c r="Y536" s="33"/>
    </row>
    <row r="537" spans="1:25" s="34" customFormat="1" x14ac:dyDescent="0.25">
      <c r="A537" s="136" t="s">
        <v>71</v>
      </c>
      <c r="B537" s="137"/>
      <c r="C537" s="137"/>
      <c r="D537" s="137"/>
      <c r="E537" s="137"/>
      <c r="F537" s="137"/>
      <c r="G537" s="137"/>
      <c r="H537" s="137"/>
      <c r="I537" s="137"/>
      <c r="J537" s="137"/>
      <c r="K537" s="137"/>
      <c r="L537" s="137"/>
      <c r="M537" s="137"/>
      <c r="N537" s="137"/>
      <c r="O537" s="137"/>
      <c r="P537" s="137"/>
      <c r="Q537" s="137"/>
      <c r="R537" s="137"/>
      <c r="S537" s="137"/>
      <c r="T537" s="134">
        <f>+T534</f>
        <v>21385.1</v>
      </c>
      <c r="U537" s="134"/>
      <c r="V537" s="135"/>
      <c r="W537" s="33"/>
      <c r="X537" s="33"/>
      <c r="Y537" s="33"/>
    </row>
    <row r="538" spans="1:25" s="43" customFormat="1" x14ac:dyDescent="0.25">
      <c r="A538" s="136" t="s">
        <v>15</v>
      </c>
      <c r="B538" s="137"/>
      <c r="C538" s="137"/>
      <c r="D538" s="137"/>
      <c r="E538" s="137"/>
      <c r="F538" s="137"/>
      <c r="G538" s="137"/>
      <c r="H538" s="137"/>
      <c r="I538" s="137"/>
      <c r="J538" s="137"/>
      <c r="K538" s="137"/>
      <c r="L538" s="137"/>
      <c r="M538" s="137"/>
      <c r="N538" s="137"/>
      <c r="O538" s="137"/>
      <c r="P538" s="137"/>
      <c r="Q538" s="137"/>
      <c r="R538" s="137"/>
      <c r="S538" s="137"/>
      <c r="T538" s="134">
        <f>ROUND(T537+T530+T523+T516,0)</f>
        <v>82213</v>
      </c>
      <c r="U538" s="134"/>
      <c r="V538" s="135"/>
      <c r="W538" s="33"/>
      <c r="X538" s="33"/>
      <c r="Y538" s="33"/>
    </row>
    <row r="539" spans="1:25" s="43" customFormat="1" x14ac:dyDescent="0.25">
      <c r="A539" s="44" t="s">
        <v>87</v>
      </c>
      <c r="B539" s="45">
        <f>+'[1]CARGA PRESTACIONAL'!$E$40</f>
        <v>0.29949999999999999</v>
      </c>
      <c r="C539" s="46"/>
      <c r="D539" s="47"/>
      <c r="E539" s="48"/>
      <c r="F539" s="46"/>
      <c r="G539" s="46"/>
      <c r="H539" s="46"/>
      <c r="I539" s="46"/>
      <c r="J539" s="46"/>
      <c r="K539" s="46"/>
      <c r="L539" s="46"/>
      <c r="M539" s="47"/>
      <c r="N539" s="18"/>
      <c r="O539" s="18"/>
      <c r="P539" s="18"/>
      <c r="Q539" s="18"/>
      <c r="R539" s="18"/>
      <c r="S539" s="18" t="s">
        <v>19</v>
      </c>
      <c r="T539" s="134">
        <f>+T538*B539</f>
        <v>24622.7935</v>
      </c>
      <c r="U539" s="134"/>
      <c r="V539" s="135"/>
      <c r="W539" s="33"/>
      <c r="X539" s="33"/>
      <c r="Y539" s="33"/>
    </row>
    <row r="540" spans="1:25" s="43" customFormat="1" x14ac:dyDescent="0.25">
      <c r="A540" s="138" t="s">
        <v>88</v>
      </c>
      <c r="B540" s="139"/>
      <c r="C540" s="139"/>
      <c r="D540" s="139"/>
      <c r="E540" s="139"/>
      <c r="F540" s="139"/>
      <c r="G540" s="139"/>
      <c r="H540" s="139"/>
      <c r="I540" s="139"/>
      <c r="J540" s="139"/>
      <c r="K540" s="139"/>
      <c r="L540" s="139"/>
      <c r="M540" s="139"/>
      <c r="N540" s="139"/>
      <c r="O540" s="139"/>
      <c r="P540" s="139"/>
      <c r="Q540" s="139"/>
      <c r="R540" s="139"/>
      <c r="S540" s="139"/>
      <c r="T540" s="140">
        <f>+T539+T538</f>
        <v>106835.7935</v>
      </c>
      <c r="U540" s="140"/>
      <c r="V540" s="141"/>
      <c r="W540" s="33"/>
      <c r="X540" s="33"/>
      <c r="Y540" s="33"/>
    </row>
    <row r="541" spans="1:25" s="43" customFormat="1" x14ac:dyDescent="0.25">
      <c r="A541" s="138" t="s">
        <v>89</v>
      </c>
      <c r="B541" s="139"/>
      <c r="C541" s="139"/>
      <c r="D541" s="139"/>
      <c r="E541" s="139"/>
      <c r="F541" s="139"/>
      <c r="G541" s="139"/>
      <c r="H541" s="139"/>
      <c r="I541" s="139"/>
      <c r="J541" s="139"/>
      <c r="K541" s="139"/>
      <c r="L541" s="139"/>
      <c r="M541" s="139"/>
      <c r="N541" s="139"/>
      <c r="O541" s="139"/>
      <c r="P541" s="139"/>
      <c r="Q541" s="139"/>
      <c r="R541" s="139"/>
      <c r="S541" s="139"/>
      <c r="T541" s="140">
        <f>ROUND(T540*T509,0)</f>
        <v>3739253</v>
      </c>
      <c r="U541" s="140"/>
      <c r="V541" s="141"/>
      <c r="W541" s="33"/>
      <c r="X541" s="33"/>
      <c r="Y541" s="33"/>
    </row>
    <row r="542" spans="1:25" s="43" customFormat="1" x14ac:dyDescent="0.25">
      <c r="A542" s="49"/>
      <c r="B542" s="29"/>
      <c r="C542" s="29"/>
      <c r="D542" s="29"/>
      <c r="E542" s="29"/>
      <c r="F542" s="29"/>
      <c r="G542" s="29"/>
      <c r="H542" s="29"/>
      <c r="I542" s="29"/>
      <c r="J542" s="29"/>
      <c r="K542" s="29"/>
      <c r="L542" s="29"/>
      <c r="M542" s="29"/>
      <c r="N542" s="29"/>
      <c r="O542" s="29"/>
      <c r="P542" s="29"/>
      <c r="Q542" s="29"/>
      <c r="R542" s="29"/>
      <c r="S542" s="29"/>
      <c r="T542" s="50"/>
      <c r="U542" s="50"/>
      <c r="V542" s="51"/>
      <c r="W542" s="33"/>
      <c r="X542" s="33"/>
      <c r="Y542" s="52"/>
    </row>
    <row r="543" spans="1:25" s="34" customFormat="1" ht="43.5" customHeight="1" x14ac:dyDescent="0.25">
      <c r="A543" s="142" t="s">
        <v>121</v>
      </c>
      <c r="B543" s="143"/>
      <c r="C543" s="143"/>
      <c r="D543" s="143"/>
      <c r="E543" s="143"/>
      <c r="F543" s="143"/>
      <c r="G543" s="143"/>
      <c r="H543" s="143"/>
      <c r="I543" s="143"/>
      <c r="J543" s="143"/>
      <c r="K543" s="143"/>
      <c r="L543" s="143"/>
      <c r="M543" s="143"/>
      <c r="N543" s="143"/>
      <c r="O543" s="143"/>
      <c r="P543" s="143"/>
      <c r="Q543" s="143"/>
      <c r="R543" s="143"/>
      <c r="S543" s="143"/>
      <c r="T543" s="143"/>
      <c r="U543" s="143"/>
      <c r="V543" s="144"/>
      <c r="W543" s="33"/>
      <c r="X543" s="33"/>
      <c r="Y543" s="53"/>
    </row>
    <row r="544" spans="1:25" s="34" customFormat="1" x14ac:dyDescent="0.25">
      <c r="A544" s="24"/>
      <c r="B544" s="25"/>
      <c r="C544" s="25"/>
      <c r="D544" s="25"/>
      <c r="E544" s="25"/>
      <c r="F544" s="25"/>
      <c r="G544" s="25"/>
      <c r="H544" s="25"/>
      <c r="I544" s="25"/>
      <c r="J544" s="25"/>
      <c r="K544" s="25"/>
      <c r="L544" s="25"/>
      <c r="M544" s="25"/>
      <c r="N544" s="25"/>
      <c r="O544" s="25"/>
      <c r="P544" s="25"/>
      <c r="Q544" s="25"/>
      <c r="R544" s="25"/>
      <c r="S544" s="26"/>
      <c r="T544" s="27"/>
      <c r="U544" s="27"/>
      <c r="V544" s="28"/>
      <c r="W544" s="33"/>
      <c r="X544" s="33"/>
      <c r="Y544" s="33"/>
    </row>
    <row r="545" spans="1:60" s="34" customFormat="1" ht="46.5" customHeight="1" x14ac:dyDescent="0.3">
      <c r="A545" s="24"/>
      <c r="B545" s="25"/>
      <c r="C545" s="25"/>
      <c r="D545" s="29"/>
      <c r="E545" s="30" t="s">
        <v>90</v>
      </c>
      <c r="F545" s="54"/>
      <c r="G545" s="54"/>
      <c r="H545" s="54"/>
      <c r="I545" s="54"/>
      <c r="J545" s="54"/>
      <c r="K545" s="54"/>
      <c r="L545" s="54"/>
      <c r="M545" s="55"/>
      <c r="N545" s="25"/>
      <c r="O545" s="25"/>
      <c r="P545" s="25"/>
      <c r="Q545" s="25"/>
      <c r="R545" s="25"/>
      <c r="S545" s="26"/>
      <c r="T545" s="27"/>
      <c r="U545" s="27"/>
      <c r="V545" s="28"/>
      <c r="W545" s="33"/>
      <c r="X545" s="33"/>
      <c r="Y545" s="56"/>
    </row>
    <row r="546" spans="1:60" s="34" customFormat="1" x14ac:dyDescent="0.25">
      <c r="A546" s="24"/>
      <c r="B546" s="25"/>
      <c r="C546" s="25"/>
      <c r="D546" s="25"/>
      <c r="E546" s="131" t="s">
        <v>105</v>
      </c>
      <c r="F546" s="131"/>
      <c r="G546" s="131"/>
      <c r="H546" s="131"/>
      <c r="I546" s="131"/>
      <c r="J546" s="131"/>
      <c r="K546" s="131"/>
      <c r="L546" s="131"/>
      <c r="M546" s="131"/>
      <c r="N546" s="57"/>
      <c r="O546" s="57"/>
      <c r="P546" s="25"/>
      <c r="Q546" s="25"/>
      <c r="R546" s="25"/>
      <c r="S546" s="26"/>
      <c r="T546" s="27"/>
      <c r="U546" s="27"/>
      <c r="V546" s="28"/>
      <c r="W546" s="33"/>
      <c r="X546" s="33"/>
      <c r="Y546" s="33"/>
    </row>
    <row r="547" spans="1:60" s="34" customFormat="1" x14ac:dyDescent="0.25">
      <c r="A547" s="24"/>
      <c r="B547" s="25"/>
      <c r="C547" s="25"/>
      <c r="D547" s="25"/>
      <c r="E547" s="131"/>
      <c r="F547" s="131"/>
      <c r="G547" s="131"/>
      <c r="H547" s="131"/>
      <c r="I547" s="131"/>
      <c r="J547" s="131"/>
      <c r="K547" s="131"/>
      <c r="L547" s="131"/>
      <c r="M547" s="131"/>
      <c r="N547" s="57"/>
      <c r="O547" s="57"/>
      <c r="P547" s="25"/>
      <c r="Q547" s="25"/>
      <c r="R547" s="25"/>
      <c r="S547" s="26"/>
      <c r="T547" s="27"/>
      <c r="U547" s="27"/>
      <c r="V547" s="28"/>
      <c r="W547" s="33"/>
      <c r="X547" s="33"/>
      <c r="Y547" s="33"/>
    </row>
    <row r="548" spans="1:60" s="34" customFormat="1" ht="14.25" thickBot="1" x14ac:dyDescent="0.3">
      <c r="A548" s="58"/>
      <c r="B548" s="59"/>
      <c r="C548" s="59"/>
      <c r="D548" s="59"/>
      <c r="E548" s="59"/>
      <c r="F548" s="60"/>
      <c r="G548" s="60"/>
      <c r="H548" s="60"/>
      <c r="I548" s="60"/>
      <c r="J548" s="60"/>
      <c r="K548" s="60"/>
      <c r="L548" s="59"/>
      <c r="M548" s="59"/>
      <c r="N548" s="59"/>
      <c r="O548" s="59"/>
      <c r="P548" s="59"/>
      <c r="Q548" s="59"/>
      <c r="R548" s="59"/>
      <c r="S548" s="59"/>
      <c r="T548" s="61"/>
      <c r="U548" s="61"/>
      <c r="V548" s="62"/>
      <c r="W548" s="33"/>
      <c r="X548" s="33"/>
      <c r="Y548" s="33"/>
    </row>
    <row r="549" spans="1:60" ht="14.25" thickBot="1" x14ac:dyDescent="0.3"/>
    <row r="550" spans="1:60" s="32" customFormat="1" ht="30" customHeight="1" x14ac:dyDescent="0.25">
      <c r="A550" s="154"/>
      <c r="B550" s="155"/>
      <c r="C550" s="155"/>
      <c r="D550" s="156"/>
      <c r="E550" s="163" t="s">
        <v>92</v>
      </c>
      <c r="F550" s="164"/>
      <c r="G550" s="164"/>
      <c r="H550" s="164"/>
      <c r="I550" s="164"/>
      <c r="J550" s="164"/>
      <c r="K550" s="164"/>
      <c r="L550" s="164"/>
      <c r="M550" s="164"/>
      <c r="N550" s="164"/>
      <c r="O550" s="164"/>
      <c r="P550" s="164"/>
      <c r="Q550" s="164"/>
      <c r="R550" s="164"/>
      <c r="S550" s="165"/>
      <c r="T550" s="169" t="s">
        <v>47</v>
      </c>
      <c r="U550" s="170"/>
      <c r="V550" s="171"/>
    </row>
    <row r="551" spans="1:60" s="32" customFormat="1" ht="30" customHeight="1" thickBot="1" x14ac:dyDescent="0.3">
      <c r="A551" s="157"/>
      <c r="B551" s="158"/>
      <c r="C551" s="158"/>
      <c r="D551" s="159"/>
      <c r="E551" s="166"/>
      <c r="F551" s="167"/>
      <c r="G551" s="167"/>
      <c r="H551" s="167"/>
      <c r="I551" s="167"/>
      <c r="J551" s="167"/>
      <c r="K551" s="167"/>
      <c r="L551" s="167"/>
      <c r="M551" s="167"/>
      <c r="N551" s="167"/>
      <c r="O551" s="167"/>
      <c r="P551" s="167"/>
      <c r="Q551" s="167"/>
      <c r="R551" s="167"/>
      <c r="S551" s="168"/>
      <c r="T551" s="172"/>
      <c r="U551" s="173"/>
      <c r="V551" s="174"/>
    </row>
    <row r="552" spans="1:60" s="32" customFormat="1" ht="5.0999999999999996" customHeight="1" thickBot="1" x14ac:dyDescent="0.25">
      <c r="A552" s="157"/>
      <c r="B552" s="158"/>
      <c r="C552" s="158"/>
      <c r="D552" s="159"/>
      <c r="E552" s="175"/>
      <c r="F552" s="176"/>
      <c r="G552" s="176"/>
      <c r="H552" s="176"/>
      <c r="I552" s="176"/>
      <c r="J552" s="176"/>
      <c r="K552" s="176"/>
      <c r="L552" s="176"/>
      <c r="M552" s="176"/>
      <c r="N552" s="176"/>
      <c r="O552" s="176"/>
      <c r="P552" s="176"/>
      <c r="Q552" s="176"/>
      <c r="R552" s="176"/>
      <c r="S552" s="176"/>
      <c r="T552" s="176"/>
      <c r="U552" s="176"/>
      <c r="V552" s="177"/>
    </row>
    <row r="553" spans="1:60" s="32" customFormat="1" ht="24.95" customHeight="1" thickBot="1" x14ac:dyDescent="0.3">
      <c r="A553" s="157"/>
      <c r="B553" s="158"/>
      <c r="C553" s="158"/>
      <c r="D553" s="159"/>
      <c r="E553" s="178" t="s">
        <v>48</v>
      </c>
      <c r="F553" s="179"/>
      <c r="G553" s="179"/>
      <c r="H553" s="179"/>
      <c r="I553" s="179"/>
      <c r="J553" s="179"/>
      <c r="K553" s="179"/>
      <c r="L553" s="179"/>
      <c r="M553" s="179"/>
      <c r="N553" s="179"/>
      <c r="O553" s="179"/>
      <c r="P553" s="179"/>
      <c r="Q553" s="179"/>
      <c r="R553" s="179"/>
      <c r="S553" s="179"/>
      <c r="T553" s="179"/>
      <c r="U553" s="179"/>
      <c r="V553" s="180"/>
    </row>
    <row r="554" spans="1:60" s="32" customFormat="1" ht="5.0999999999999996" customHeight="1" thickBot="1" x14ac:dyDescent="0.3">
      <c r="A554" s="160"/>
      <c r="B554" s="161"/>
      <c r="C554" s="161"/>
      <c r="D554" s="162"/>
      <c r="E554" s="181"/>
      <c r="F554" s="182"/>
      <c r="G554" s="182"/>
      <c r="H554" s="182"/>
      <c r="I554" s="182"/>
      <c r="J554" s="182"/>
      <c r="K554" s="182"/>
      <c r="L554" s="182"/>
      <c r="M554" s="182"/>
      <c r="N554" s="182"/>
      <c r="O554" s="182"/>
      <c r="P554" s="182"/>
      <c r="Q554" s="182"/>
      <c r="R554" s="182"/>
      <c r="S554" s="182"/>
      <c r="T554" s="182"/>
      <c r="U554" s="182"/>
      <c r="V554" s="183"/>
    </row>
    <row r="555" spans="1:60" s="34" customFormat="1" x14ac:dyDescent="0.25">
      <c r="A555" s="211" t="s">
        <v>49</v>
      </c>
      <c r="B555" s="212"/>
      <c r="C555" s="212"/>
      <c r="D555" s="212"/>
      <c r="E555" s="212"/>
      <c r="F555" s="212"/>
      <c r="G555" s="212"/>
      <c r="H555" s="212"/>
      <c r="I555" s="212"/>
      <c r="J555" s="212"/>
      <c r="K555" s="212"/>
      <c r="L555" s="212"/>
      <c r="M555" s="212"/>
      <c r="N555" s="212"/>
      <c r="O555" s="212"/>
      <c r="P555" s="212"/>
      <c r="Q555" s="212"/>
      <c r="R555" s="212"/>
      <c r="S555" s="212"/>
      <c r="T555" s="212"/>
      <c r="U555" s="212"/>
      <c r="V555" s="213"/>
      <c r="W555" s="33"/>
      <c r="X555" s="33"/>
      <c r="Y555" s="33"/>
      <c r="AZ555" s="35"/>
      <c r="BA555" s="35"/>
      <c r="BB555" s="35"/>
      <c r="BC555" s="35"/>
      <c r="BD555" s="35"/>
      <c r="BE555" s="35"/>
      <c r="BF555" s="35"/>
      <c r="BG555" s="35"/>
      <c r="BH555" s="35"/>
    </row>
    <row r="556" spans="1:60" s="34" customFormat="1" x14ac:dyDescent="0.25">
      <c r="A556" s="184" t="s">
        <v>50</v>
      </c>
      <c r="B556" s="185"/>
      <c r="C556" s="185"/>
      <c r="D556" s="185"/>
      <c r="E556" s="36" t="s">
        <v>51</v>
      </c>
      <c r="F556" s="37"/>
      <c r="G556" s="37"/>
      <c r="H556" s="37"/>
      <c r="I556" s="37"/>
      <c r="J556" s="186" t="s">
        <v>52</v>
      </c>
      <c r="K556" s="186"/>
      <c r="L556" s="186"/>
      <c r="M556" s="186"/>
      <c r="N556" s="186"/>
      <c r="O556" s="186"/>
      <c r="P556" s="186" t="s">
        <v>53</v>
      </c>
      <c r="Q556" s="186"/>
      <c r="R556" s="186"/>
      <c r="S556" s="186"/>
      <c r="T556" s="186"/>
      <c r="U556" s="186"/>
      <c r="V556" s="187"/>
      <c r="W556" s="33"/>
      <c r="X556" s="33"/>
      <c r="Y556" s="33"/>
      <c r="AZ556" s="35"/>
      <c r="BA556" s="35"/>
      <c r="BB556" s="35"/>
      <c r="BC556" s="35"/>
      <c r="BD556" s="35"/>
      <c r="BE556" s="35"/>
      <c r="BF556" s="35"/>
      <c r="BG556" s="35"/>
      <c r="BH556" s="35"/>
    </row>
    <row r="557" spans="1:60" s="34" customFormat="1" ht="30.75" customHeight="1" x14ac:dyDescent="0.25">
      <c r="A557" s="188" t="s">
        <v>54</v>
      </c>
      <c r="B557" s="189"/>
      <c r="C557" s="189"/>
      <c r="D557" s="190"/>
      <c r="E557" s="191" t="s">
        <v>24</v>
      </c>
      <c r="F557" s="191"/>
      <c r="G557" s="191"/>
      <c r="H557" s="191"/>
      <c r="I557" s="191"/>
      <c r="J557" s="191"/>
      <c r="K557" s="191"/>
      <c r="L557" s="191"/>
      <c r="M557" s="191"/>
      <c r="N557" s="191"/>
      <c r="O557" s="191"/>
      <c r="P557" s="191"/>
      <c r="Q557" s="191"/>
      <c r="R557" s="191"/>
      <c r="S557" s="191"/>
      <c r="T557" s="191"/>
      <c r="U557" s="191"/>
      <c r="V557" s="192"/>
      <c r="W557" s="33"/>
      <c r="X557" s="33"/>
      <c r="Y557" s="33"/>
    </row>
    <row r="558" spans="1:60" s="34" customFormat="1" x14ac:dyDescent="0.25">
      <c r="A558" s="193" t="s">
        <v>55</v>
      </c>
      <c r="B558" s="194"/>
      <c r="C558" s="194"/>
      <c r="D558" s="194"/>
      <c r="E558" s="195"/>
      <c r="F558" s="195"/>
      <c r="G558" s="195"/>
      <c r="H558" s="195"/>
      <c r="I558" s="195"/>
      <c r="J558" s="195"/>
      <c r="K558" s="195"/>
      <c r="L558" s="195"/>
      <c r="M558" s="195"/>
      <c r="N558" s="195"/>
      <c r="O558" s="195"/>
      <c r="P558" s="195"/>
      <c r="Q558" s="195"/>
      <c r="R558" s="195"/>
      <c r="S558" s="195"/>
      <c r="T558" s="195"/>
      <c r="U558" s="195"/>
      <c r="V558" s="196"/>
      <c r="W558" s="33"/>
      <c r="X558" s="33"/>
      <c r="Y558" s="33"/>
      <c r="Z558" s="33"/>
    </row>
    <row r="559" spans="1:60" s="34" customFormat="1" x14ac:dyDescent="0.25">
      <c r="A559" s="193" t="s">
        <v>56</v>
      </c>
      <c r="B559" s="194"/>
      <c r="C559" s="194"/>
      <c r="D559" s="194"/>
      <c r="E559" s="195"/>
      <c r="F559" s="195"/>
      <c r="G559" s="195"/>
      <c r="H559" s="195"/>
      <c r="I559" s="195"/>
      <c r="J559" s="195"/>
      <c r="K559" s="195"/>
      <c r="L559" s="195"/>
      <c r="M559" s="195"/>
      <c r="N559" s="195"/>
      <c r="O559" s="195"/>
      <c r="P559" s="195"/>
      <c r="Q559" s="195"/>
      <c r="R559" s="195"/>
      <c r="S559" s="195"/>
      <c r="T559" s="195"/>
      <c r="U559" s="195"/>
      <c r="V559" s="196"/>
      <c r="W559" s="33"/>
      <c r="X559" s="33"/>
      <c r="Y559" s="33"/>
      <c r="Z559" s="33"/>
    </row>
    <row r="560" spans="1:60" s="34" customFormat="1" x14ac:dyDescent="0.25">
      <c r="A560" s="193" t="s">
        <v>57</v>
      </c>
      <c r="B560" s="194"/>
      <c r="C560" s="194"/>
      <c r="D560" s="194"/>
      <c r="E560" s="195"/>
      <c r="F560" s="195"/>
      <c r="G560" s="195"/>
      <c r="H560" s="195"/>
      <c r="I560" s="195"/>
      <c r="J560" s="195"/>
      <c r="K560" s="195"/>
      <c r="L560" s="195"/>
      <c r="M560" s="195"/>
      <c r="N560" s="195"/>
      <c r="O560" s="195"/>
      <c r="P560" s="195"/>
      <c r="Q560" s="195"/>
      <c r="R560" s="195"/>
      <c r="S560" s="195"/>
      <c r="T560" s="195"/>
      <c r="U560" s="195"/>
      <c r="V560" s="196"/>
      <c r="W560" s="33"/>
      <c r="X560" s="33"/>
      <c r="Y560" s="33"/>
      <c r="Z560" s="33"/>
    </row>
    <row r="561" spans="1:25" s="34" customFormat="1" x14ac:dyDescent="0.25">
      <c r="A561" s="38"/>
      <c r="B561" s="39"/>
      <c r="C561" s="39"/>
      <c r="D561" s="40"/>
      <c r="E561" s="40"/>
      <c r="F561" s="40"/>
      <c r="G561" s="40"/>
      <c r="H561" s="40"/>
      <c r="I561" s="40"/>
      <c r="J561" s="40"/>
      <c r="K561" s="40"/>
      <c r="L561" s="40"/>
      <c r="M561" s="40"/>
      <c r="N561" s="40"/>
      <c r="O561" s="40"/>
      <c r="P561" s="40"/>
      <c r="Q561" s="40"/>
      <c r="R561" s="40"/>
      <c r="S561" s="40"/>
      <c r="T561" s="27"/>
      <c r="U561" s="27"/>
      <c r="V561" s="28"/>
      <c r="W561" s="33"/>
      <c r="X561" s="33"/>
      <c r="Y561" s="33"/>
    </row>
    <row r="562" spans="1:25" s="34" customFormat="1" x14ac:dyDescent="0.25">
      <c r="A562" s="150" t="s">
        <v>58</v>
      </c>
      <c r="B562" s="151"/>
      <c r="C562" s="151"/>
      <c r="D562" s="151"/>
      <c r="E562" s="151"/>
      <c r="F562" s="151"/>
      <c r="G562" s="151"/>
      <c r="H562" s="151"/>
      <c r="I562" s="151"/>
      <c r="J562" s="151"/>
      <c r="K562" s="151"/>
      <c r="L562" s="151"/>
      <c r="M562" s="151"/>
      <c r="N562" s="151"/>
      <c r="O562" s="151"/>
      <c r="P562" s="151"/>
      <c r="Q562" s="151"/>
      <c r="R562" s="151"/>
      <c r="S562" s="151"/>
      <c r="T562" s="151"/>
      <c r="U562" s="151"/>
      <c r="V562" s="197"/>
      <c r="W562" s="33"/>
      <c r="X562" s="33"/>
      <c r="Y562" s="33"/>
    </row>
    <row r="563" spans="1:25" s="34" customFormat="1" x14ac:dyDescent="0.25">
      <c r="A563" s="198" t="s">
        <v>59</v>
      </c>
      <c r="B563" s="199"/>
      <c r="C563" s="199" t="s">
        <v>60</v>
      </c>
      <c r="D563" s="199"/>
      <c r="E563" s="199"/>
      <c r="F563" s="199"/>
      <c r="G563" s="199"/>
      <c r="H563" s="199"/>
      <c r="I563" s="199"/>
      <c r="J563" s="199"/>
      <c r="K563" s="199"/>
      <c r="L563" s="199"/>
      <c r="M563" s="199"/>
      <c r="N563" s="199"/>
      <c r="O563" s="199"/>
      <c r="P563" s="199"/>
      <c r="Q563" s="199"/>
      <c r="R563" s="199" t="s">
        <v>61</v>
      </c>
      <c r="S563" s="199"/>
      <c r="T563" s="200" t="s">
        <v>62</v>
      </c>
      <c r="U563" s="200"/>
      <c r="V563" s="201"/>
      <c r="W563" s="33"/>
      <c r="X563" s="33"/>
      <c r="Y563" s="33"/>
    </row>
    <row r="564" spans="1:25" s="34" customFormat="1" ht="16.5" customHeight="1" x14ac:dyDescent="0.25">
      <c r="A564" s="202">
        <v>10.1</v>
      </c>
      <c r="B564" s="203"/>
      <c r="C564" s="204" t="str">
        <f>+'OFERTA ECONOMICA'!B96</f>
        <v>DEMOLICION MURO EXISTENTE, INCLUYE RETIRO DE MATERIAL DE DEMOLICION</v>
      </c>
      <c r="D564" s="205"/>
      <c r="E564" s="205"/>
      <c r="F564" s="205"/>
      <c r="G564" s="205"/>
      <c r="H564" s="205"/>
      <c r="I564" s="205"/>
      <c r="J564" s="205"/>
      <c r="K564" s="205"/>
      <c r="L564" s="205"/>
      <c r="M564" s="205"/>
      <c r="N564" s="205"/>
      <c r="O564" s="205"/>
      <c r="P564" s="205"/>
      <c r="Q564" s="205"/>
      <c r="R564" s="205" t="s">
        <v>6</v>
      </c>
      <c r="S564" s="205"/>
      <c r="T564" s="206">
        <f>+'OFERTA ECONOMICA'!C96</f>
        <v>7</v>
      </c>
      <c r="U564" s="206"/>
      <c r="V564" s="207"/>
      <c r="W564" s="33"/>
      <c r="X564" s="33"/>
      <c r="Y564" s="33"/>
    </row>
    <row r="565" spans="1:25" s="34" customFormat="1" x14ac:dyDescent="0.25">
      <c r="A565" s="41"/>
      <c r="B565" s="40"/>
      <c r="C565" s="40"/>
      <c r="D565" s="40"/>
      <c r="E565" s="40"/>
      <c r="F565" s="40"/>
      <c r="G565" s="40"/>
      <c r="H565" s="40"/>
      <c r="I565" s="40"/>
      <c r="J565" s="40"/>
      <c r="K565" s="40"/>
      <c r="L565" s="40"/>
      <c r="M565" s="40"/>
      <c r="N565" s="40"/>
      <c r="O565" s="40"/>
      <c r="P565" s="40"/>
      <c r="Q565" s="40"/>
      <c r="R565" s="40"/>
      <c r="S565" s="40"/>
      <c r="T565" s="27"/>
      <c r="U565" s="27"/>
      <c r="V565" s="28"/>
      <c r="W565" s="33"/>
      <c r="X565" s="33"/>
      <c r="Y565" s="33"/>
    </row>
    <row r="566" spans="1:25" s="34" customFormat="1" x14ac:dyDescent="0.25">
      <c r="A566" s="145" t="s">
        <v>64</v>
      </c>
      <c r="B566" s="146"/>
      <c r="C566" s="146"/>
      <c r="D566" s="146"/>
      <c r="E566" s="146"/>
      <c r="F566" s="146"/>
      <c r="G566" s="146"/>
      <c r="H566" s="146"/>
      <c r="I566" s="146"/>
      <c r="J566" s="146"/>
      <c r="K566" s="146"/>
      <c r="L566" s="146"/>
      <c r="M566" s="146"/>
      <c r="N566" s="146"/>
      <c r="O566" s="146"/>
      <c r="P566" s="146"/>
      <c r="Q566" s="146"/>
      <c r="R566" s="146"/>
      <c r="S566" s="146"/>
      <c r="T566" s="146"/>
      <c r="U566" s="146"/>
      <c r="V566" s="147"/>
      <c r="W566" s="33"/>
      <c r="X566" s="33"/>
      <c r="Y566" s="33"/>
    </row>
    <row r="567" spans="1:25" s="34" customFormat="1" x14ac:dyDescent="0.25">
      <c r="A567" s="132" t="s">
        <v>60</v>
      </c>
      <c r="B567" s="133"/>
      <c r="C567" s="133"/>
      <c r="D567" s="133"/>
      <c r="E567" s="133"/>
      <c r="F567" s="133"/>
      <c r="G567" s="133"/>
      <c r="H567" s="133" t="s">
        <v>65</v>
      </c>
      <c r="I567" s="133"/>
      <c r="J567" s="133"/>
      <c r="K567" s="133" t="s">
        <v>66</v>
      </c>
      <c r="L567" s="133"/>
      <c r="M567" s="133"/>
      <c r="N567" s="133"/>
      <c r="O567" s="133" t="s">
        <v>67</v>
      </c>
      <c r="P567" s="133"/>
      <c r="Q567" s="133"/>
      <c r="R567" s="133" t="s">
        <v>68</v>
      </c>
      <c r="S567" s="133"/>
      <c r="T567" s="134" t="s">
        <v>69</v>
      </c>
      <c r="U567" s="134"/>
      <c r="V567" s="135"/>
      <c r="W567" s="33"/>
      <c r="X567" s="33"/>
      <c r="Y567" s="33"/>
    </row>
    <row r="568" spans="1:25" s="34" customFormat="1" x14ac:dyDescent="0.25">
      <c r="A568" s="132"/>
      <c r="B568" s="133"/>
      <c r="C568" s="133"/>
      <c r="D568" s="133"/>
      <c r="E568" s="133"/>
      <c r="F568" s="133"/>
      <c r="G568" s="133"/>
      <c r="H568" s="133"/>
      <c r="I568" s="133"/>
      <c r="J568" s="133"/>
      <c r="K568" s="133"/>
      <c r="L568" s="133"/>
      <c r="M568" s="133"/>
      <c r="N568" s="133"/>
      <c r="O568" s="153"/>
      <c r="P568" s="153"/>
      <c r="Q568" s="153"/>
      <c r="R568" s="133"/>
      <c r="S568" s="133"/>
      <c r="T568" s="134"/>
      <c r="U568" s="134"/>
      <c r="V568" s="135"/>
      <c r="W568" s="33"/>
      <c r="X568" s="33"/>
      <c r="Y568" s="33"/>
    </row>
    <row r="569" spans="1:25" s="34" customFormat="1" x14ac:dyDescent="0.25">
      <c r="A569" s="132" t="s">
        <v>70</v>
      </c>
      <c r="B569" s="133"/>
      <c r="C569" s="133"/>
      <c r="D569" s="133"/>
      <c r="E569" s="133"/>
      <c r="F569" s="133"/>
      <c r="G569" s="133"/>
      <c r="H569" s="133"/>
      <c r="I569" s="133"/>
      <c r="J569" s="133"/>
      <c r="K569" s="133"/>
      <c r="L569" s="133"/>
      <c r="M569" s="133"/>
      <c r="N569" s="133"/>
      <c r="O569" s="153"/>
      <c r="P569" s="153"/>
      <c r="Q569" s="153"/>
      <c r="R569" s="209">
        <v>0.03</v>
      </c>
      <c r="S569" s="210"/>
      <c r="T569" s="134">
        <f>+R569*T589</f>
        <v>291.61499999999995</v>
      </c>
      <c r="U569" s="134"/>
      <c r="V569" s="135"/>
      <c r="W569" s="33"/>
      <c r="X569" s="33"/>
      <c r="Y569" s="33"/>
    </row>
    <row r="570" spans="1:25" s="34" customFormat="1" x14ac:dyDescent="0.25">
      <c r="A570" s="132"/>
      <c r="B570" s="133"/>
      <c r="C570" s="133"/>
      <c r="D570" s="133"/>
      <c r="E570" s="133"/>
      <c r="F570" s="133"/>
      <c r="G570" s="133"/>
      <c r="H570" s="133"/>
      <c r="I570" s="133"/>
      <c r="J570" s="133"/>
      <c r="K570" s="133"/>
      <c r="L570" s="133"/>
      <c r="M570" s="133"/>
      <c r="N570" s="133"/>
      <c r="O570" s="133"/>
      <c r="P570" s="133"/>
      <c r="Q570" s="133"/>
      <c r="R570" s="133"/>
      <c r="S570" s="133"/>
      <c r="T570" s="134"/>
      <c r="U570" s="134"/>
      <c r="V570" s="135"/>
      <c r="W570" s="33"/>
      <c r="X570" s="33"/>
      <c r="Y570" s="33"/>
    </row>
    <row r="571" spans="1:25" s="34" customFormat="1" x14ac:dyDescent="0.25">
      <c r="A571" s="136" t="s">
        <v>71</v>
      </c>
      <c r="B571" s="137"/>
      <c r="C571" s="137"/>
      <c r="D571" s="137"/>
      <c r="E571" s="137"/>
      <c r="F571" s="137"/>
      <c r="G571" s="137"/>
      <c r="H571" s="137"/>
      <c r="I571" s="137"/>
      <c r="J571" s="137"/>
      <c r="K571" s="137"/>
      <c r="L571" s="137"/>
      <c r="M571" s="137"/>
      <c r="N571" s="137"/>
      <c r="O571" s="137"/>
      <c r="P571" s="137"/>
      <c r="Q571" s="137"/>
      <c r="R571" s="137"/>
      <c r="S571" s="137"/>
      <c r="T571" s="134">
        <f>+T569+T568</f>
        <v>291.61499999999995</v>
      </c>
      <c r="U571" s="134"/>
      <c r="V571" s="135"/>
      <c r="W571" s="33"/>
      <c r="X571" s="33"/>
      <c r="Y571" s="33"/>
    </row>
    <row r="572" spans="1:25" s="34" customFormat="1" x14ac:dyDescent="0.25">
      <c r="A572" s="19"/>
      <c r="B572" s="20"/>
      <c r="C572" s="20"/>
      <c r="D572" s="20"/>
      <c r="E572" s="20"/>
      <c r="F572" s="20"/>
      <c r="G572" s="20"/>
      <c r="H572" s="20"/>
      <c r="I572" s="20"/>
      <c r="J572" s="20"/>
      <c r="K572" s="20"/>
      <c r="L572" s="20"/>
      <c r="M572" s="20"/>
      <c r="N572" s="20"/>
      <c r="O572" s="20"/>
      <c r="P572" s="20"/>
      <c r="Q572" s="20"/>
      <c r="R572" s="20"/>
      <c r="S572" s="21"/>
      <c r="T572" s="22"/>
      <c r="U572" s="22"/>
      <c r="V572" s="23"/>
      <c r="W572" s="33"/>
      <c r="X572" s="33"/>
      <c r="Y572" s="33"/>
    </row>
    <row r="573" spans="1:25" s="34" customFormat="1" x14ac:dyDescent="0.25">
      <c r="A573" s="145" t="s">
        <v>72</v>
      </c>
      <c r="B573" s="146"/>
      <c r="C573" s="146"/>
      <c r="D573" s="146"/>
      <c r="E573" s="146"/>
      <c r="F573" s="146"/>
      <c r="G573" s="146"/>
      <c r="H573" s="146"/>
      <c r="I573" s="146"/>
      <c r="J573" s="146"/>
      <c r="K573" s="146"/>
      <c r="L573" s="146"/>
      <c r="M573" s="146"/>
      <c r="N573" s="146"/>
      <c r="O573" s="146"/>
      <c r="P573" s="146"/>
      <c r="Q573" s="146"/>
      <c r="R573" s="146"/>
      <c r="S573" s="146"/>
      <c r="T573" s="146"/>
      <c r="U573" s="146"/>
      <c r="V573" s="147"/>
      <c r="W573" s="33"/>
      <c r="X573" s="33"/>
      <c r="Y573" s="33"/>
    </row>
    <row r="574" spans="1:25" s="34" customFormat="1" x14ac:dyDescent="0.25">
      <c r="A574" s="132" t="s">
        <v>60</v>
      </c>
      <c r="B574" s="133"/>
      <c r="C574" s="133"/>
      <c r="D574" s="133"/>
      <c r="E574" s="133"/>
      <c r="F574" s="133"/>
      <c r="G574" s="133"/>
      <c r="H574" s="133"/>
      <c r="I574" s="133"/>
      <c r="J574" s="133"/>
      <c r="K574" s="133"/>
      <c r="L574" s="133"/>
      <c r="M574" s="133" t="s">
        <v>61</v>
      </c>
      <c r="N574" s="133"/>
      <c r="O574" s="133" t="s">
        <v>62</v>
      </c>
      <c r="P574" s="133"/>
      <c r="Q574" s="133" t="s">
        <v>73</v>
      </c>
      <c r="R574" s="133"/>
      <c r="S574" s="133"/>
      <c r="T574" s="134" t="s">
        <v>74</v>
      </c>
      <c r="U574" s="134"/>
      <c r="V574" s="135"/>
      <c r="W574" s="33"/>
      <c r="X574" s="33"/>
      <c r="Y574" s="33"/>
    </row>
    <row r="575" spans="1:25" s="34" customFormat="1" x14ac:dyDescent="0.25">
      <c r="A575" s="132"/>
      <c r="B575" s="133"/>
      <c r="C575" s="133"/>
      <c r="D575" s="133"/>
      <c r="E575" s="133"/>
      <c r="F575" s="133"/>
      <c r="G575" s="133"/>
      <c r="H575" s="133"/>
      <c r="I575" s="133"/>
      <c r="J575" s="133"/>
      <c r="K575" s="133"/>
      <c r="L575" s="133"/>
      <c r="M575" s="133"/>
      <c r="N575" s="133"/>
      <c r="O575" s="133"/>
      <c r="P575" s="133"/>
      <c r="Q575" s="134"/>
      <c r="R575" s="134"/>
      <c r="S575" s="134"/>
      <c r="T575" s="134">
        <f>+Q575*O575</f>
        <v>0</v>
      </c>
      <c r="U575" s="134"/>
      <c r="V575" s="135"/>
      <c r="W575" s="33"/>
      <c r="X575" s="33"/>
      <c r="Y575" s="33"/>
    </row>
    <row r="576" spans="1:25" s="34" customFormat="1" x14ac:dyDescent="0.25">
      <c r="A576" s="132"/>
      <c r="B576" s="133"/>
      <c r="C576" s="133"/>
      <c r="D576" s="133"/>
      <c r="E576" s="133"/>
      <c r="F576" s="133"/>
      <c r="G576" s="133"/>
      <c r="H576" s="133"/>
      <c r="I576" s="133"/>
      <c r="J576" s="133"/>
      <c r="K576" s="133"/>
      <c r="L576" s="133"/>
      <c r="M576" s="133"/>
      <c r="N576" s="133"/>
      <c r="O576" s="133"/>
      <c r="P576" s="133"/>
      <c r="Q576" s="134"/>
      <c r="R576" s="134"/>
      <c r="S576" s="134"/>
      <c r="T576" s="134">
        <f>+Q576*O576</f>
        <v>0</v>
      </c>
      <c r="U576" s="134"/>
      <c r="V576" s="135"/>
      <c r="W576" s="33"/>
      <c r="X576" s="33"/>
      <c r="Y576" s="33"/>
    </row>
    <row r="577" spans="1:25" s="34" customFormat="1" x14ac:dyDescent="0.25">
      <c r="A577" s="132"/>
      <c r="B577" s="133"/>
      <c r="C577" s="133"/>
      <c r="D577" s="133"/>
      <c r="E577" s="133"/>
      <c r="F577" s="133"/>
      <c r="G577" s="133"/>
      <c r="H577" s="133"/>
      <c r="I577" s="133"/>
      <c r="J577" s="133"/>
      <c r="K577" s="133"/>
      <c r="L577" s="133"/>
      <c r="M577" s="133"/>
      <c r="N577" s="133"/>
      <c r="O577" s="133"/>
      <c r="P577" s="133"/>
      <c r="Q577" s="133"/>
      <c r="R577" s="133"/>
      <c r="S577" s="133"/>
      <c r="T577" s="134"/>
      <c r="U577" s="134"/>
      <c r="V577" s="135"/>
      <c r="W577" s="33"/>
      <c r="X577" s="33"/>
      <c r="Y577" s="33"/>
    </row>
    <row r="578" spans="1:25" s="34" customFormat="1" x14ac:dyDescent="0.25">
      <c r="A578" s="136" t="s">
        <v>71</v>
      </c>
      <c r="B578" s="137"/>
      <c r="C578" s="137"/>
      <c r="D578" s="137"/>
      <c r="E578" s="137"/>
      <c r="F578" s="137"/>
      <c r="G578" s="137"/>
      <c r="H578" s="137"/>
      <c r="I578" s="137"/>
      <c r="J578" s="137"/>
      <c r="K578" s="137"/>
      <c r="L578" s="137"/>
      <c r="M578" s="137"/>
      <c r="N578" s="137"/>
      <c r="O578" s="137"/>
      <c r="P578" s="137"/>
      <c r="Q578" s="137"/>
      <c r="R578" s="137"/>
      <c r="S578" s="137"/>
      <c r="T578" s="134">
        <f>+T576+T575</f>
        <v>0</v>
      </c>
      <c r="U578" s="134"/>
      <c r="V578" s="135"/>
      <c r="W578" s="33"/>
      <c r="X578" s="33"/>
      <c r="Y578" s="33"/>
    </row>
    <row r="579" spans="1:25" s="34" customFormat="1" x14ac:dyDescent="0.25">
      <c r="A579" s="19"/>
      <c r="B579" s="20"/>
      <c r="C579" s="20"/>
      <c r="D579" s="20"/>
      <c r="E579" s="20"/>
      <c r="F579" s="20"/>
      <c r="G579" s="20"/>
      <c r="H579" s="20"/>
      <c r="I579" s="20"/>
      <c r="J579" s="20"/>
      <c r="K579" s="20"/>
      <c r="L579" s="20"/>
      <c r="M579" s="20"/>
      <c r="N579" s="20"/>
      <c r="O579" s="20"/>
      <c r="P579" s="20"/>
      <c r="Q579" s="20"/>
      <c r="R579" s="20"/>
      <c r="S579" s="21"/>
      <c r="T579" s="22"/>
      <c r="U579" s="22"/>
      <c r="V579" s="23"/>
      <c r="W579" s="33"/>
      <c r="X579" s="33"/>
      <c r="Y579" s="33"/>
    </row>
    <row r="580" spans="1:25" s="34" customFormat="1" x14ac:dyDescent="0.25">
      <c r="A580" s="145" t="s">
        <v>75</v>
      </c>
      <c r="B580" s="146"/>
      <c r="C580" s="146"/>
      <c r="D580" s="146"/>
      <c r="E580" s="146"/>
      <c r="F580" s="146"/>
      <c r="G580" s="146"/>
      <c r="H580" s="146"/>
      <c r="I580" s="146"/>
      <c r="J580" s="146"/>
      <c r="K580" s="146"/>
      <c r="L580" s="146"/>
      <c r="M580" s="146"/>
      <c r="N580" s="146"/>
      <c r="O580" s="146"/>
      <c r="P580" s="146"/>
      <c r="Q580" s="146"/>
      <c r="R580" s="146"/>
      <c r="S580" s="146"/>
      <c r="T580" s="146"/>
      <c r="U580" s="146"/>
      <c r="V580" s="147"/>
      <c r="W580" s="33"/>
      <c r="X580" s="33"/>
      <c r="Y580" s="33"/>
    </row>
    <row r="581" spans="1:25" s="34" customFormat="1" x14ac:dyDescent="0.25">
      <c r="A581" s="132" t="s">
        <v>76</v>
      </c>
      <c r="B581" s="133"/>
      <c r="C581" s="133"/>
      <c r="D581" s="133"/>
      <c r="E581" s="133"/>
      <c r="F581" s="133"/>
      <c r="G581" s="133"/>
      <c r="H581" s="133"/>
      <c r="I581" s="133"/>
      <c r="J581" s="133"/>
      <c r="K581" s="133" t="s">
        <v>77</v>
      </c>
      <c r="L581" s="133"/>
      <c r="M581" s="133" t="s">
        <v>78</v>
      </c>
      <c r="N581" s="133"/>
      <c r="O581" s="133" t="s">
        <v>79</v>
      </c>
      <c r="P581" s="133"/>
      <c r="Q581" s="133"/>
      <c r="R581" s="133" t="s">
        <v>80</v>
      </c>
      <c r="S581" s="133"/>
      <c r="T581" s="134" t="s">
        <v>69</v>
      </c>
      <c r="U581" s="134"/>
      <c r="V581" s="135"/>
      <c r="W581" s="33"/>
      <c r="X581" s="33"/>
      <c r="Y581" s="33"/>
    </row>
    <row r="582" spans="1:25" s="34" customFormat="1" x14ac:dyDescent="0.25">
      <c r="A582" s="132"/>
      <c r="B582" s="133"/>
      <c r="C582" s="133"/>
      <c r="D582" s="133"/>
      <c r="E582" s="133"/>
      <c r="F582" s="133"/>
      <c r="G582" s="133"/>
      <c r="H582" s="133"/>
      <c r="I582" s="133"/>
      <c r="J582" s="133"/>
      <c r="K582" s="133">
        <v>0.15</v>
      </c>
      <c r="L582" s="133"/>
      <c r="M582" s="133">
        <v>20</v>
      </c>
      <c r="N582" s="133"/>
      <c r="O582" s="133"/>
      <c r="P582" s="133"/>
      <c r="Q582" s="133"/>
      <c r="R582" s="133">
        <v>1200</v>
      </c>
      <c r="S582" s="133"/>
      <c r="T582" s="134">
        <f>+R582*M582*K582</f>
        <v>3600</v>
      </c>
      <c r="U582" s="134"/>
      <c r="V582" s="135"/>
      <c r="W582" s="33"/>
      <c r="X582" s="33"/>
      <c r="Y582" s="33"/>
    </row>
    <row r="583" spans="1:25" s="34" customFormat="1" x14ac:dyDescent="0.25">
      <c r="A583" s="132"/>
      <c r="B583" s="133"/>
      <c r="C583" s="133"/>
      <c r="D583" s="133"/>
      <c r="E583" s="133"/>
      <c r="F583" s="133"/>
      <c r="G583" s="133"/>
      <c r="H583" s="133"/>
      <c r="I583" s="133"/>
      <c r="J583" s="133"/>
      <c r="K583" s="133"/>
      <c r="L583" s="133"/>
      <c r="M583" s="133"/>
      <c r="N583" s="133"/>
      <c r="O583" s="133"/>
      <c r="P583" s="133"/>
      <c r="Q583" s="133"/>
      <c r="R583" s="133"/>
      <c r="S583" s="133"/>
      <c r="T583" s="134"/>
      <c r="U583" s="134"/>
      <c r="V583" s="135"/>
      <c r="W583" s="33"/>
      <c r="X583" s="33"/>
      <c r="Y583" s="33"/>
    </row>
    <row r="584" spans="1:25" s="34" customFormat="1" x14ac:dyDescent="0.25">
      <c r="A584" s="132"/>
      <c r="B584" s="133"/>
      <c r="C584" s="133"/>
      <c r="D584" s="133"/>
      <c r="E584" s="133"/>
      <c r="F584" s="133"/>
      <c r="G584" s="133"/>
      <c r="H584" s="133"/>
      <c r="I584" s="133"/>
      <c r="J584" s="133"/>
      <c r="K584" s="133"/>
      <c r="L584" s="133"/>
      <c r="M584" s="133"/>
      <c r="N584" s="133"/>
      <c r="O584" s="133"/>
      <c r="P584" s="133"/>
      <c r="Q584" s="133"/>
      <c r="R584" s="133"/>
      <c r="S584" s="133"/>
      <c r="T584" s="134"/>
      <c r="U584" s="134"/>
      <c r="V584" s="135"/>
      <c r="W584" s="33"/>
      <c r="X584" s="33"/>
      <c r="Y584" s="33"/>
    </row>
    <row r="585" spans="1:25" s="34" customFormat="1" x14ac:dyDescent="0.25">
      <c r="A585" s="136" t="s">
        <v>71</v>
      </c>
      <c r="B585" s="137"/>
      <c r="C585" s="137"/>
      <c r="D585" s="137"/>
      <c r="E585" s="137"/>
      <c r="F585" s="137"/>
      <c r="G585" s="137"/>
      <c r="H585" s="137"/>
      <c r="I585" s="137"/>
      <c r="J585" s="137"/>
      <c r="K585" s="137"/>
      <c r="L585" s="137"/>
      <c r="M585" s="137"/>
      <c r="N585" s="137"/>
      <c r="O585" s="137"/>
      <c r="P585" s="137"/>
      <c r="Q585" s="137"/>
      <c r="R585" s="137"/>
      <c r="S585" s="137"/>
      <c r="T585" s="134"/>
      <c r="U585" s="134"/>
      <c r="V585" s="135"/>
      <c r="W585" s="33"/>
      <c r="X585" s="33"/>
      <c r="Y585" s="33"/>
    </row>
    <row r="586" spans="1:25" s="34" customFormat="1" x14ac:dyDescent="0.25">
      <c r="A586" s="19"/>
      <c r="B586" s="20"/>
      <c r="C586" s="20"/>
      <c r="D586" s="20"/>
      <c r="E586" s="20"/>
      <c r="F586" s="20"/>
      <c r="G586" s="20"/>
      <c r="H586" s="20"/>
      <c r="I586" s="20"/>
      <c r="J586" s="20"/>
      <c r="K586" s="20"/>
      <c r="L586" s="20"/>
      <c r="M586" s="20"/>
      <c r="N586" s="20"/>
      <c r="O586" s="20"/>
      <c r="P586" s="20"/>
      <c r="Q586" s="20"/>
      <c r="R586" s="20"/>
      <c r="S586" s="21"/>
      <c r="T586" s="22"/>
      <c r="U586" s="22"/>
      <c r="V586" s="23"/>
      <c r="W586" s="42"/>
      <c r="X586" s="42"/>
      <c r="Y586" s="42"/>
    </row>
    <row r="587" spans="1:25" s="34" customFormat="1" x14ac:dyDescent="0.25">
      <c r="A587" s="145" t="s">
        <v>81</v>
      </c>
      <c r="B587" s="146"/>
      <c r="C587" s="146"/>
      <c r="D587" s="146"/>
      <c r="E587" s="146"/>
      <c r="F587" s="146"/>
      <c r="G587" s="146"/>
      <c r="H587" s="146"/>
      <c r="I587" s="146"/>
      <c r="J587" s="146"/>
      <c r="K587" s="146"/>
      <c r="L587" s="146"/>
      <c r="M587" s="146"/>
      <c r="N587" s="146"/>
      <c r="O587" s="146"/>
      <c r="P587" s="146"/>
      <c r="Q587" s="146"/>
      <c r="R587" s="146"/>
      <c r="S587" s="146"/>
      <c r="T587" s="146"/>
      <c r="U587" s="146"/>
      <c r="V587" s="147"/>
      <c r="W587" s="33"/>
      <c r="X587" s="33"/>
      <c r="Y587" s="33"/>
    </row>
    <row r="588" spans="1:25" s="34" customFormat="1" x14ac:dyDescent="0.25">
      <c r="A588" s="132" t="s">
        <v>82</v>
      </c>
      <c r="B588" s="133"/>
      <c r="C588" s="133"/>
      <c r="D588" s="133"/>
      <c r="E588" s="133"/>
      <c r="F588" s="133"/>
      <c r="G588" s="133"/>
      <c r="H588" s="133"/>
      <c r="I588" s="133"/>
      <c r="J588" s="133" t="s">
        <v>83</v>
      </c>
      <c r="K588" s="133"/>
      <c r="L588" s="133" t="s">
        <v>84</v>
      </c>
      <c r="M588" s="133"/>
      <c r="N588" s="133" t="s">
        <v>85</v>
      </c>
      <c r="O588" s="133"/>
      <c r="P588" s="133"/>
      <c r="Q588" s="133" t="s">
        <v>68</v>
      </c>
      <c r="R588" s="133"/>
      <c r="S588" s="133"/>
      <c r="T588" s="134" t="s">
        <v>69</v>
      </c>
      <c r="U588" s="134"/>
      <c r="V588" s="135"/>
      <c r="W588" s="33"/>
      <c r="X588" s="33"/>
      <c r="Y588" s="33"/>
    </row>
    <row r="589" spans="1:25" s="34" customFormat="1" x14ac:dyDescent="0.25">
      <c r="A589" s="132" t="s">
        <v>86</v>
      </c>
      <c r="B589" s="133"/>
      <c r="C589" s="133"/>
      <c r="D589" s="133"/>
      <c r="E589" s="133"/>
      <c r="F589" s="133"/>
      <c r="G589" s="133"/>
      <c r="H589" s="133"/>
      <c r="I589" s="133"/>
      <c r="J589" s="148">
        <f>+J534</f>
        <v>171314.64448972844</v>
      </c>
      <c r="K589" s="133"/>
      <c r="L589" s="149">
        <v>1.8157000000000001</v>
      </c>
      <c r="M589" s="149"/>
      <c r="N589" s="134">
        <f>+(L589*J589)/8</f>
        <v>38881.999999999993</v>
      </c>
      <c r="O589" s="134"/>
      <c r="P589" s="134"/>
      <c r="Q589" s="133">
        <v>0.25</v>
      </c>
      <c r="R589" s="133"/>
      <c r="S589" s="133"/>
      <c r="T589" s="134">
        <f>+Q589*N589</f>
        <v>9720.4999999999982</v>
      </c>
      <c r="U589" s="134"/>
      <c r="V589" s="135"/>
      <c r="W589" s="33"/>
      <c r="X589" s="33"/>
      <c r="Y589" s="33"/>
    </row>
    <row r="590" spans="1:25" s="34" customFormat="1" x14ac:dyDescent="0.25">
      <c r="A590" s="132"/>
      <c r="B590" s="133"/>
      <c r="C590" s="133"/>
      <c r="D590" s="133"/>
      <c r="E590" s="133"/>
      <c r="F590" s="133"/>
      <c r="G590" s="133"/>
      <c r="H590" s="133"/>
      <c r="I590" s="133"/>
      <c r="J590" s="133"/>
      <c r="K590" s="133"/>
      <c r="L590" s="133"/>
      <c r="M590" s="133"/>
      <c r="N590" s="133"/>
      <c r="O590" s="133"/>
      <c r="P590" s="133"/>
      <c r="Q590" s="133"/>
      <c r="R590" s="133"/>
      <c r="S590" s="133"/>
      <c r="T590" s="134"/>
      <c r="U590" s="134"/>
      <c r="V590" s="135"/>
      <c r="W590" s="33"/>
      <c r="X590" s="33"/>
      <c r="Y590" s="33"/>
    </row>
    <row r="591" spans="1:25" s="34" customFormat="1" x14ac:dyDescent="0.25">
      <c r="A591" s="132"/>
      <c r="B591" s="133"/>
      <c r="C591" s="133"/>
      <c r="D591" s="133"/>
      <c r="E591" s="133"/>
      <c r="F591" s="133"/>
      <c r="G591" s="133"/>
      <c r="H591" s="133"/>
      <c r="I591" s="133"/>
      <c r="J591" s="133"/>
      <c r="K591" s="133"/>
      <c r="L591" s="133"/>
      <c r="M591" s="133"/>
      <c r="N591" s="133"/>
      <c r="O591" s="133"/>
      <c r="P591" s="133"/>
      <c r="Q591" s="133"/>
      <c r="R591" s="133"/>
      <c r="S591" s="133"/>
      <c r="T591" s="134"/>
      <c r="U591" s="134"/>
      <c r="V591" s="135"/>
      <c r="W591" s="33"/>
      <c r="X591" s="33"/>
      <c r="Y591" s="33"/>
    </row>
    <row r="592" spans="1:25" s="34" customFormat="1" x14ac:dyDescent="0.25">
      <c r="A592" s="136" t="s">
        <v>71</v>
      </c>
      <c r="B592" s="137"/>
      <c r="C592" s="137"/>
      <c r="D592" s="137"/>
      <c r="E592" s="137"/>
      <c r="F592" s="137"/>
      <c r="G592" s="137"/>
      <c r="H592" s="137"/>
      <c r="I592" s="137"/>
      <c r="J592" s="137"/>
      <c r="K592" s="137"/>
      <c r="L592" s="137"/>
      <c r="M592" s="137"/>
      <c r="N592" s="137"/>
      <c r="O592" s="137"/>
      <c r="P592" s="137"/>
      <c r="Q592" s="137"/>
      <c r="R592" s="137"/>
      <c r="S592" s="137"/>
      <c r="T592" s="134">
        <f>+T589+T582+T571</f>
        <v>13612.114999999998</v>
      </c>
      <c r="U592" s="134"/>
      <c r="V592" s="135"/>
      <c r="W592" s="33"/>
      <c r="X592" s="33"/>
      <c r="Y592" s="33"/>
    </row>
    <row r="593" spans="1:25" s="43" customFormat="1" x14ac:dyDescent="0.25">
      <c r="A593" s="136" t="s">
        <v>15</v>
      </c>
      <c r="B593" s="137"/>
      <c r="C593" s="137"/>
      <c r="D593" s="137"/>
      <c r="E593" s="137"/>
      <c r="F593" s="137"/>
      <c r="G593" s="137"/>
      <c r="H593" s="137"/>
      <c r="I593" s="137"/>
      <c r="J593" s="137"/>
      <c r="K593" s="137"/>
      <c r="L593" s="137"/>
      <c r="M593" s="137"/>
      <c r="N593" s="137"/>
      <c r="O593" s="137"/>
      <c r="P593" s="137"/>
      <c r="Q593" s="137"/>
      <c r="R593" s="137"/>
      <c r="S593" s="137"/>
      <c r="T593" s="134">
        <f>ROUND(T592+T585+T578+T571,0)</f>
        <v>13904</v>
      </c>
      <c r="U593" s="134"/>
      <c r="V593" s="135"/>
      <c r="W593" s="33"/>
      <c r="X593" s="33"/>
      <c r="Y593" s="33"/>
    </row>
    <row r="594" spans="1:25" s="43" customFormat="1" x14ac:dyDescent="0.25">
      <c r="A594" s="44" t="s">
        <v>87</v>
      </c>
      <c r="B594" s="45">
        <f>+'[1]CARGA PRESTACIONAL'!$E$40</f>
        <v>0.29949999999999999</v>
      </c>
      <c r="C594" s="46"/>
      <c r="D594" s="47"/>
      <c r="E594" s="48"/>
      <c r="F594" s="46"/>
      <c r="G594" s="46"/>
      <c r="H594" s="46"/>
      <c r="I594" s="46"/>
      <c r="J594" s="46"/>
      <c r="K594" s="46"/>
      <c r="L594" s="46"/>
      <c r="M594" s="47"/>
      <c r="N594" s="18"/>
      <c r="O594" s="18"/>
      <c r="P594" s="18"/>
      <c r="Q594" s="18"/>
      <c r="R594" s="18"/>
      <c r="S594" s="18" t="s">
        <v>19</v>
      </c>
      <c r="T594" s="134">
        <f>+T593*B594</f>
        <v>4164.2479999999996</v>
      </c>
      <c r="U594" s="134"/>
      <c r="V594" s="135"/>
      <c r="W594" s="33"/>
      <c r="X594" s="33"/>
      <c r="Y594" s="33"/>
    </row>
    <row r="595" spans="1:25" s="43" customFormat="1" x14ac:dyDescent="0.25">
      <c r="A595" s="138" t="s">
        <v>88</v>
      </c>
      <c r="B595" s="139"/>
      <c r="C595" s="139"/>
      <c r="D595" s="139"/>
      <c r="E595" s="139"/>
      <c r="F595" s="139"/>
      <c r="G595" s="139"/>
      <c r="H595" s="139"/>
      <c r="I595" s="139"/>
      <c r="J595" s="139"/>
      <c r="K595" s="139"/>
      <c r="L595" s="139"/>
      <c r="M595" s="139"/>
      <c r="N595" s="139"/>
      <c r="O595" s="139"/>
      <c r="P595" s="139"/>
      <c r="Q595" s="139"/>
      <c r="R595" s="139"/>
      <c r="S595" s="139"/>
      <c r="T595" s="140">
        <f>+T594+T593</f>
        <v>18068.248</v>
      </c>
      <c r="U595" s="140"/>
      <c r="V595" s="141"/>
      <c r="W595" s="33"/>
      <c r="X595" s="33"/>
      <c r="Y595" s="33"/>
    </row>
    <row r="596" spans="1:25" s="43" customFormat="1" x14ac:dyDescent="0.25">
      <c r="A596" s="138" t="s">
        <v>89</v>
      </c>
      <c r="B596" s="139"/>
      <c r="C596" s="139"/>
      <c r="D596" s="139"/>
      <c r="E596" s="139"/>
      <c r="F596" s="139"/>
      <c r="G596" s="139"/>
      <c r="H596" s="139"/>
      <c r="I596" s="139"/>
      <c r="J596" s="139"/>
      <c r="K596" s="139"/>
      <c r="L596" s="139"/>
      <c r="M596" s="139"/>
      <c r="N596" s="139"/>
      <c r="O596" s="139"/>
      <c r="P596" s="139"/>
      <c r="Q596" s="139"/>
      <c r="R596" s="139"/>
      <c r="S596" s="139"/>
      <c r="T596" s="140">
        <f>ROUND(T595*T564,0)</f>
        <v>126478</v>
      </c>
      <c r="U596" s="140"/>
      <c r="V596" s="141"/>
      <c r="W596" s="33"/>
      <c r="X596" s="33"/>
      <c r="Y596" s="33"/>
    </row>
    <row r="597" spans="1:25" s="43" customFormat="1" x14ac:dyDescent="0.25">
      <c r="A597" s="49"/>
      <c r="B597" s="29"/>
      <c r="C597" s="29"/>
      <c r="D597" s="29"/>
      <c r="E597" s="29"/>
      <c r="F597" s="29"/>
      <c r="G597" s="29"/>
      <c r="H597" s="29"/>
      <c r="I597" s="29"/>
      <c r="J597" s="29"/>
      <c r="K597" s="29"/>
      <c r="L597" s="29"/>
      <c r="M597" s="29"/>
      <c r="N597" s="29"/>
      <c r="O597" s="29"/>
      <c r="P597" s="29"/>
      <c r="Q597" s="29"/>
      <c r="R597" s="29"/>
      <c r="S597" s="29"/>
      <c r="T597" s="50"/>
      <c r="U597" s="50"/>
      <c r="V597" s="51"/>
      <c r="W597" s="33"/>
      <c r="X597" s="33"/>
      <c r="Y597" s="52"/>
    </row>
    <row r="598" spans="1:25" s="34" customFormat="1" ht="43.5" customHeight="1" x14ac:dyDescent="0.25">
      <c r="A598" s="142" t="s">
        <v>121</v>
      </c>
      <c r="B598" s="143"/>
      <c r="C598" s="143"/>
      <c r="D598" s="143"/>
      <c r="E598" s="143"/>
      <c r="F598" s="143"/>
      <c r="G598" s="143"/>
      <c r="H598" s="143"/>
      <c r="I598" s="143"/>
      <c r="J598" s="143"/>
      <c r="K598" s="143"/>
      <c r="L598" s="143"/>
      <c r="M598" s="143"/>
      <c r="N598" s="143"/>
      <c r="O598" s="143"/>
      <c r="P598" s="143"/>
      <c r="Q598" s="143"/>
      <c r="R598" s="143"/>
      <c r="S598" s="143"/>
      <c r="T598" s="143"/>
      <c r="U598" s="143"/>
      <c r="V598" s="144"/>
      <c r="W598" s="33"/>
      <c r="X598" s="33"/>
      <c r="Y598" s="53"/>
    </row>
    <row r="599" spans="1:25" s="34" customFormat="1" x14ac:dyDescent="0.25">
      <c r="A599" s="24"/>
      <c r="B599" s="25"/>
      <c r="C599" s="25"/>
      <c r="D599" s="25"/>
      <c r="E599" s="25"/>
      <c r="F599" s="25"/>
      <c r="G599" s="25"/>
      <c r="H599" s="25"/>
      <c r="I599" s="25"/>
      <c r="J599" s="25"/>
      <c r="K599" s="25"/>
      <c r="L599" s="25"/>
      <c r="M599" s="25"/>
      <c r="N599" s="25"/>
      <c r="O599" s="25"/>
      <c r="P599" s="25"/>
      <c r="Q599" s="25"/>
      <c r="R599" s="25"/>
      <c r="S599" s="26"/>
      <c r="T599" s="27"/>
      <c r="U599" s="27"/>
      <c r="V599" s="28"/>
      <c r="W599" s="33"/>
      <c r="X599" s="33"/>
      <c r="Y599" s="33"/>
    </row>
    <row r="600" spans="1:25" s="34" customFormat="1" ht="46.5" customHeight="1" x14ac:dyDescent="0.3">
      <c r="A600" s="24"/>
      <c r="B600" s="25"/>
      <c r="C600" s="25"/>
      <c r="D600" s="29"/>
      <c r="E600" s="30" t="s">
        <v>90</v>
      </c>
      <c r="F600" s="54"/>
      <c r="G600" s="54"/>
      <c r="H600" s="54"/>
      <c r="I600" s="54"/>
      <c r="J600" s="54"/>
      <c r="K600" s="54"/>
      <c r="L600" s="54"/>
      <c r="M600" s="55"/>
      <c r="N600" s="25"/>
      <c r="O600" s="25"/>
      <c r="P600" s="25"/>
      <c r="Q600" s="25"/>
      <c r="R600" s="25"/>
      <c r="S600" s="26"/>
      <c r="T600" s="27"/>
      <c r="U600" s="27"/>
      <c r="V600" s="28"/>
      <c r="W600" s="33"/>
      <c r="X600" s="33"/>
      <c r="Y600" s="56"/>
    </row>
    <row r="601" spans="1:25" s="34" customFormat="1" x14ac:dyDescent="0.25">
      <c r="A601" s="24"/>
      <c r="B601" s="25"/>
      <c r="C601" s="25"/>
      <c r="D601" s="25"/>
      <c r="E601" s="131" t="s">
        <v>105</v>
      </c>
      <c r="F601" s="131"/>
      <c r="G601" s="131"/>
      <c r="H601" s="131"/>
      <c r="I601" s="131"/>
      <c r="J601" s="131"/>
      <c r="K601" s="131"/>
      <c r="L601" s="131"/>
      <c r="M601" s="131"/>
      <c r="N601" s="57"/>
      <c r="O601" s="57"/>
      <c r="P601" s="25"/>
      <c r="Q601" s="25"/>
      <c r="R601" s="25"/>
      <c r="S601" s="26"/>
      <c r="T601" s="27"/>
      <c r="U601" s="27"/>
      <c r="V601" s="28"/>
      <c r="W601" s="33"/>
      <c r="X601" s="33"/>
      <c r="Y601" s="33"/>
    </row>
    <row r="602" spans="1:25" s="34" customFormat="1" x14ac:dyDescent="0.25">
      <c r="A602" s="24"/>
      <c r="B602" s="25"/>
      <c r="C602" s="25"/>
      <c r="D602" s="25"/>
      <c r="E602" s="131"/>
      <c r="F602" s="131"/>
      <c r="G602" s="131"/>
      <c r="H602" s="131"/>
      <c r="I602" s="131"/>
      <c r="J602" s="131"/>
      <c r="K602" s="131"/>
      <c r="L602" s="131"/>
      <c r="M602" s="131"/>
      <c r="N602" s="57"/>
      <c r="O602" s="57"/>
      <c r="P602" s="25"/>
      <c r="Q602" s="25"/>
      <c r="R602" s="25"/>
      <c r="S602" s="26"/>
      <c r="T602" s="27"/>
      <c r="U602" s="27"/>
      <c r="V602" s="28"/>
      <c r="W602" s="33"/>
      <c r="X602" s="33"/>
      <c r="Y602" s="33"/>
    </row>
    <row r="603" spans="1:25" s="34" customFormat="1" ht="14.25" thickBot="1" x14ac:dyDescent="0.3">
      <c r="A603" s="58"/>
      <c r="B603" s="59"/>
      <c r="C603" s="59"/>
      <c r="D603" s="59"/>
      <c r="E603" s="59"/>
      <c r="F603" s="60"/>
      <c r="G603" s="60"/>
      <c r="H603" s="60"/>
      <c r="I603" s="60"/>
      <c r="J603" s="60"/>
      <c r="K603" s="60"/>
      <c r="L603" s="59"/>
      <c r="M603" s="59"/>
      <c r="N603" s="59"/>
      <c r="O603" s="59"/>
      <c r="P603" s="59"/>
      <c r="Q603" s="59"/>
      <c r="R603" s="59"/>
      <c r="S603" s="59"/>
      <c r="T603" s="61"/>
      <c r="U603" s="61"/>
      <c r="V603" s="62"/>
      <c r="W603" s="33"/>
      <c r="X603" s="33"/>
      <c r="Y603" s="33"/>
    </row>
    <row r="604" spans="1:25" ht="14.25" thickBot="1" x14ac:dyDescent="0.3"/>
    <row r="605" spans="1:25" s="32" customFormat="1" ht="30" customHeight="1" x14ac:dyDescent="0.25">
      <c r="A605" s="154"/>
      <c r="B605" s="155"/>
      <c r="C605" s="155"/>
      <c r="D605" s="156"/>
      <c r="E605" s="163" t="s">
        <v>92</v>
      </c>
      <c r="F605" s="164"/>
      <c r="G605" s="164"/>
      <c r="H605" s="164"/>
      <c r="I605" s="164"/>
      <c r="J605" s="164"/>
      <c r="K605" s="164"/>
      <c r="L605" s="164"/>
      <c r="M605" s="164"/>
      <c r="N605" s="164"/>
      <c r="O605" s="164"/>
      <c r="P605" s="164"/>
      <c r="Q605" s="164"/>
      <c r="R605" s="164"/>
      <c r="S605" s="165"/>
      <c r="T605" s="169" t="s">
        <v>47</v>
      </c>
      <c r="U605" s="170"/>
      <c r="V605" s="171"/>
    </row>
    <row r="606" spans="1:25" s="32" customFormat="1" ht="30" customHeight="1" thickBot="1" x14ac:dyDescent="0.3">
      <c r="A606" s="157"/>
      <c r="B606" s="158"/>
      <c r="C606" s="158"/>
      <c r="D606" s="159"/>
      <c r="E606" s="166"/>
      <c r="F606" s="167"/>
      <c r="G606" s="167"/>
      <c r="H606" s="167"/>
      <c r="I606" s="167"/>
      <c r="J606" s="167"/>
      <c r="K606" s="167"/>
      <c r="L606" s="167"/>
      <c r="M606" s="167"/>
      <c r="N606" s="167"/>
      <c r="O606" s="167"/>
      <c r="P606" s="167"/>
      <c r="Q606" s="167"/>
      <c r="R606" s="167"/>
      <c r="S606" s="168"/>
      <c r="T606" s="172"/>
      <c r="U606" s="173"/>
      <c r="V606" s="174"/>
    </row>
    <row r="607" spans="1:25" s="32" customFormat="1" ht="5.0999999999999996" customHeight="1" thickBot="1" x14ac:dyDescent="0.25">
      <c r="A607" s="157"/>
      <c r="B607" s="158"/>
      <c r="C607" s="158"/>
      <c r="D607" s="159"/>
      <c r="E607" s="175"/>
      <c r="F607" s="176"/>
      <c r="G607" s="176"/>
      <c r="H607" s="176"/>
      <c r="I607" s="176"/>
      <c r="J607" s="176"/>
      <c r="K607" s="176"/>
      <c r="L607" s="176"/>
      <c r="M607" s="176"/>
      <c r="N607" s="176"/>
      <c r="O607" s="176"/>
      <c r="P607" s="176"/>
      <c r="Q607" s="176"/>
      <c r="R607" s="176"/>
      <c r="S607" s="176"/>
      <c r="T607" s="176"/>
      <c r="U607" s="176"/>
      <c r="V607" s="177"/>
    </row>
    <row r="608" spans="1:25" s="32" customFormat="1" ht="24.95" customHeight="1" thickBot="1" x14ac:dyDescent="0.3">
      <c r="A608" s="157"/>
      <c r="B608" s="158"/>
      <c r="C608" s="158"/>
      <c r="D608" s="159"/>
      <c r="E608" s="178" t="s">
        <v>48</v>
      </c>
      <c r="F608" s="179"/>
      <c r="G608" s="179"/>
      <c r="H608" s="179"/>
      <c r="I608" s="179"/>
      <c r="J608" s="179"/>
      <c r="K608" s="179"/>
      <c r="L608" s="179"/>
      <c r="M608" s="179"/>
      <c r="N608" s="179"/>
      <c r="O608" s="179"/>
      <c r="P608" s="179"/>
      <c r="Q608" s="179"/>
      <c r="R608" s="179"/>
      <c r="S608" s="179"/>
      <c r="T608" s="179"/>
      <c r="U608" s="179"/>
      <c r="V608" s="180"/>
    </row>
    <row r="609" spans="1:60" s="32" customFormat="1" ht="5.0999999999999996" customHeight="1" thickBot="1" x14ac:dyDescent="0.3">
      <c r="A609" s="160"/>
      <c r="B609" s="161"/>
      <c r="C609" s="161"/>
      <c r="D609" s="162"/>
      <c r="E609" s="181"/>
      <c r="F609" s="182"/>
      <c r="G609" s="182"/>
      <c r="H609" s="182"/>
      <c r="I609" s="182"/>
      <c r="J609" s="182"/>
      <c r="K609" s="182"/>
      <c r="L609" s="182"/>
      <c r="M609" s="182"/>
      <c r="N609" s="182"/>
      <c r="O609" s="182"/>
      <c r="P609" s="182"/>
      <c r="Q609" s="182"/>
      <c r="R609" s="182"/>
      <c r="S609" s="182"/>
      <c r="T609" s="182"/>
      <c r="U609" s="182"/>
      <c r="V609" s="183"/>
    </row>
    <row r="610" spans="1:60" s="34" customFormat="1" x14ac:dyDescent="0.25">
      <c r="A610" s="211" t="s">
        <v>49</v>
      </c>
      <c r="B610" s="212"/>
      <c r="C610" s="212"/>
      <c r="D610" s="212"/>
      <c r="E610" s="212"/>
      <c r="F610" s="212"/>
      <c r="G610" s="212"/>
      <c r="H610" s="212"/>
      <c r="I610" s="212"/>
      <c r="J610" s="212"/>
      <c r="K610" s="212"/>
      <c r="L610" s="212"/>
      <c r="M610" s="212"/>
      <c r="N610" s="212"/>
      <c r="O610" s="212"/>
      <c r="P610" s="212"/>
      <c r="Q610" s="212"/>
      <c r="R610" s="212"/>
      <c r="S610" s="212"/>
      <c r="T610" s="212"/>
      <c r="U610" s="212"/>
      <c r="V610" s="213"/>
      <c r="W610" s="33"/>
      <c r="X610" s="33"/>
      <c r="Y610" s="33"/>
      <c r="AZ610" s="35"/>
      <c r="BA610" s="35"/>
      <c r="BB610" s="35"/>
      <c r="BC610" s="35"/>
      <c r="BD610" s="35"/>
      <c r="BE610" s="35"/>
      <c r="BF610" s="35"/>
      <c r="BG610" s="35"/>
      <c r="BH610" s="35"/>
    </row>
    <row r="611" spans="1:60" s="34" customFormat="1" x14ac:dyDescent="0.25">
      <c r="A611" s="184" t="s">
        <v>50</v>
      </c>
      <c r="B611" s="185"/>
      <c r="C611" s="185"/>
      <c r="D611" s="185"/>
      <c r="E611" s="36" t="s">
        <v>51</v>
      </c>
      <c r="F611" s="37"/>
      <c r="G611" s="37"/>
      <c r="H611" s="37"/>
      <c r="I611" s="37"/>
      <c r="J611" s="186" t="s">
        <v>52</v>
      </c>
      <c r="K611" s="186"/>
      <c r="L611" s="186"/>
      <c r="M611" s="186"/>
      <c r="N611" s="186"/>
      <c r="O611" s="186"/>
      <c r="P611" s="186" t="s">
        <v>53</v>
      </c>
      <c r="Q611" s="186"/>
      <c r="R611" s="186"/>
      <c r="S611" s="186"/>
      <c r="T611" s="186"/>
      <c r="U611" s="186"/>
      <c r="V611" s="187"/>
      <c r="W611" s="33"/>
      <c r="X611" s="33"/>
      <c r="Y611" s="33"/>
      <c r="AZ611" s="35"/>
      <c r="BA611" s="35"/>
      <c r="BB611" s="35"/>
      <c r="BC611" s="35"/>
      <c r="BD611" s="35"/>
      <c r="BE611" s="35"/>
      <c r="BF611" s="35"/>
      <c r="BG611" s="35"/>
      <c r="BH611" s="35"/>
    </row>
    <row r="612" spans="1:60" s="34" customFormat="1" ht="30.75" customHeight="1" x14ac:dyDescent="0.25">
      <c r="A612" s="188" t="s">
        <v>54</v>
      </c>
      <c r="B612" s="189"/>
      <c r="C612" s="189"/>
      <c r="D612" s="190"/>
      <c r="E612" s="191" t="s">
        <v>24</v>
      </c>
      <c r="F612" s="191"/>
      <c r="G612" s="191"/>
      <c r="H612" s="191"/>
      <c r="I612" s="191"/>
      <c r="J612" s="191"/>
      <c r="K612" s="191"/>
      <c r="L612" s="191"/>
      <c r="M612" s="191"/>
      <c r="N612" s="191"/>
      <c r="O612" s="191"/>
      <c r="P612" s="191"/>
      <c r="Q612" s="191"/>
      <c r="R612" s="191"/>
      <c r="S612" s="191"/>
      <c r="T612" s="191"/>
      <c r="U612" s="191"/>
      <c r="V612" s="192"/>
      <c r="W612" s="33"/>
      <c r="X612" s="33"/>
      <c r="Y612" s="33"/>
    </row>
    <row r="613" spans="1:60" s="34" customFormat="1" x14ac:dyDescent="0.25">
      <c r="A613" s="193" t="s">
        <v>55</v>
      </c>
      <c r="B613" s="194"/>
      <c r="C613" s="194"/>
      <c r="D613" s="194"/>
      <c r="E613" s="195"/>
      <c r="F613" s="195"/>
      <c r="G613" s="195"/>
      <c r="H613" s="195"/>
      <c r="I613" s="195"/>
      <c r="J613" s="195"/>
      <c r="K613" s="195"/>
      <c r="L613" s="195"/>
      <c r="M613" s="195"/>
      <c r="N613" s="195"/>
      <c r="O613" s="195"/>
      <c r="P613" s="195"/>
      <c r="Q613" s="195"/>
      <c r="R613" s="195"/>
      <c r="S613" s="195"/>
      <c r="T613" s="195"/>
      <c r="U613" s="195"/>
      <c r="V613" s="196"/>
      <c r="W613" s="33"/>
      <c r="X613" s="33"/>
      <c r="Y613" s="33"/>
      <c r="Z613" s="33"/>
    </row>
    <row r="614" spans="1:60" s="34" customFormat="1" x14ac:dyDescent="0.25">
      <c r="A614" s="193" t="s">
        <v>56</v>
      </c>
      <c r="B614" s="194"/>
      <c r="C614" s="194"/>
      <c r="D614" s="194"/>
      <c r="E614" s="195"/>
      <c r="F614" s="195"/>
      <c r="G614" s="195"/>
      <c r="H614" s="195"/>
      <c r="I614" s="195"/>
      <c r="J614" s="195"/>
      <c r="K614" s="195"/>
      <c r="L614" s="195"/>
      <c r="M614" s="195"/>
      <c r="N614" s="195"/>
      <c r="O614" s="195"/>
      <c r="P614" s="195"/>
      <c r="Q614" s="195"/>
      <c r="R614" s="195"/>
      <c r="S614" s="195"/>
      <c r="T614" s="195"/>
      <c r="U614" s="195"/>
      <c r="V614" s="196"/>
      <c r="W614" s="33"/>
      <c r="X614" s="33"/>
      <c r="Y614" s="33"/>
      <c r="Z614" s="33"/>
    </row>
    <row r="615" spans="1:60" s="34" customFormat="1" x14ac:dyDescent="0.25">
      <c r="A615" s="193" t="s">
        <v>57</v>
      </c>
      <c r="B615" s="194"/>
      <c r="C615" s="194"/>
      <c r="D615" s="194"/>
      <c r="E615" s="195"/>
      <c r="F615" s="195"/>
      <c r="G615" s="195"/>
      <c r="H615" s="195"/>
      <c r="I615" s="195"/>
      <c r="J615" s="195"/>
      <c r="K615" s="195"/>
      <c r="L615" s="195"/>
      <c r="M615" s="195"/>
      <c r="N615" s="195"/>
      <c r="O615" s="195"/>
      <c r="P615" s="195"/>
      <c r="Q615" s="195"/>
      <c r="R615" s="195"/>
      <c r="S615" s="195"/>
      <c r="T615" s="195"/>
      <c r="U615" s="195"/>
      <c r="V615" s="196"/>
      <c r="W615" s="33"/>
      <c r="X615" s="33"/>
      <c r="Y615" s="33"/>
      <c r="Z615" s="33"/>
    </row>
    <row r="616" spans="1:60" s="34" customFormat="1" x14ac:dyDescent="0.25">
      <c r="A616" s="38"/>
      <c r="B616" s="39"/>
      <c r="C616" s="39"/>
      <c r="D616" s="40"/>
      <c r="E616" s="40"/>
      <c r="F616" s="40"/>
      <c r="G616" s="40"/>
      <c r="H616" s="40"/>
      <c r="I616" s="40"/>
      <c r="J616" s="40"/>
      <c r="K616" s="40"/>
      <c r="L616" s="40"/>
      <c r="M616" s="40"/>
      <c r="N616" s="40"/>
      <c r="O616" s="40"/>
      <c r="P616" s="40"/>
      <c r="Q616" s="40"/>
      <c r="R616" s="40"/>
      <c r="S616" s="40"/>
      <c r="T616" s="27"/>
      <c r="U616" s="27"/>
      <c r="V616" s="28"/>
      <c r="W616" s="33"/>
      <c r="X616" s="33"/>
      <c r="Y616" s="33"/>
    </row>
    <row r="617" spans="1:60" s="34" customFormat="1" x14ac:dyDescent="0.25">
      <c r="A617" s="150" t="s">
        <v>58</v>
      </c>
      <c r="B617" s="151"/>
      <c r="C617" s="151"/>
      <c r="D617" s="151"/>
      <c r="E617" s="151"/>
      <c r="F617" s="151"/>
      <c r="G617" s="151"/>
      <c r="H617" s="151"/>
      <c r="I617" s="151"/>
      <c r="J617" s="151"/>
      <c r="K617" s="151"/>
      <c r="L617" s="151"/>
      <c r="M617" s="151"/>
      <c r="N617" s="151"/>
      <c r="O617" s="151"/>
      <c r="P617" s="151"/>
      <c r="Q617" s="151"/>
      <c r="R617" s="151"/>
      <c r="S617" s="151"/>
      <c r="T617" s="151"/>
      <c r="U617" s="151"/>
      <c r="V617" s="197"/>
      <c r="W617" s="33"/>
      <c r="X617" s="33"/>
      <c r="Y617" s="33"/>
    </row>
    <row r="618" spans="1:60" s="34" customFormat="1" x14ac:dyDescent="0.25">
      <c r="A618" s="198" t="s">
        <v>59</v>
      </c>
      <c r="B618" s="199"/>
      <c r="C618" s="199" t="s">
        <v>60</v>
      </c>
      <c r="D618" s="199"/>
      <c r="E618" s="199"/>
      <c r="F618" s="199"/>
      <c r="G618" s="199"/>
      <c r="H618" s="199"/>
      <c r="I618" s="199"/>
      <c r="J618" s="199"/>
      <c r="K618" s="199"/>
      <c r="L618" s="199"/>
      <c r="M618" s="199"/>
      <c r="N618" s="199"/>
      <c r="O618" s="199"/>
      <c r="P618" s="199"/>
      <c r="Q618" s="199"/>
      <c r="R618" s="199" t="s">
        <v>61</v>
      </c>
      <c r="S618" s="199"/>
      <c r="T618" s="200" t="s">
        <v>62</v>
      </c>
      <c r="U618" s="200"/>
      <c r="V618" s="201"/>
      <c r="W618" s="33"/>
      <c r="X618" s="33"/>
      <c r="Y618" s="33"/>
    </row>
    <row r="619" spans="1:60" s="34" customFormat="1" ht="16.5" customHeight="1" x14ac:dyDescent="0.25">
      <c r="A619" s="202">
        <v>10.199999999999999</v>
      </c>
      <c r="B619" s="203"/>
      <c r="C619" s="204" t="str">
        <f>+'OFERTA ECONOMICA'!B97</f>
        <v>CONSTRUCCION MURO EN BLOQUE No. 5</v>
      </c>
      <c r="D619" s="205"/>
      <c r="E619" s="205"/>
      <c r="F619" s="205"/>
      <c r="G619" s="205"/>
      <c r="H619" s="205"/>
      <c r="I619" s="205"/>
      <c r="J619" s="205"/>
      <c r="K619" s="205"/>
      <c r="L619" s="205"/>
      <c r="M619" s="205"/>
      <c r="N619" s="205"/>
      <c r="O619" s="205"/>
      <c r="P619" s="205"/>
      <c r="Q619" s="205"/>
      <c r="R619" s="205" t="s">
        <v>6</v>
      </c>
      <c r="S619" s="205"/>
      <c r="T619" s="206">
        <f>+'OFERTA ECONOMICA'!C97</f>
        <v>11</v>
      </c>
      <c r="U619" s="206"/>
      <c r="V619" s="207"/>
      <c r="W619" s="33"/>
      <c r="X619" s="33"/>
      <c r="Y619" s="33"/>
    </row>
    <row r="620" spans="1:60" s="34" customFormat="1" x14ac:dyDescent="0.25">
      <c r="A620" s="41"/>
      <c r="B620" s="40"/>
      <c r="C620" s="40"/>
      <c r="D620" s="40"/>
      <c r="E620" s="40"/>
      <c r="F620" s="40"/>
      <c r="G620" s="40"/>
      <c r="H620" s="40"/>
      <c r="I620" s="40"/>
      <c r="J620" s="40"/>
      <c r="K620" s="40"/>
      <c r="L620" s="40"/>
      <c r="M620" s="40"/>
      <c r="N620" s="40"/>
      <c r="O620" s="40"/>
      <c r="P620" s="40"/>
      <c r="Q620" s="40"/>
      <c r="R620" s="40"/>
      <c r="S620" s="40"/>
      <c r="T620" s="27"/>
      <c r="U620" s="27"/>
      <c r="V620" s="28"/>
      <c r="W620" s="33"/>
      <c r="X620" s="33"/>
      <c r="Y620" s="33"/>
    </row>
    <row r="621" spans="1:60" s="34" customFormat="1" x14ac:dyDescent="0.25">
      <c r="A621" s="145" t="s">
        <v>64</v>
      </c>
      <c r="B621" s="146"/>
      <c r="C621" s="146"/>
      <c r="D621" s="146"/>
      <c r="E621" s="146"/>
      <c r="F621" s="146"/>
      <c r="G621" s="146"/>
      <c r="H621" s="146"/>
      <c r="I621" s="146"/>
      <c r="J621" s="146"/>
      <c r="K621" s="146"/>
      <c r="L621" s="146"/>
      <c r="M621" s="146"/>
      <c r="N621" s="146"/>
      <c r="O621" s="146"/>
      <c r="P621" s="146"/>
      <c r="Q621" s="146"/>
      <c r="R621" s="146"/>
      <c r="S621" s="146"/>
      <c r="T621" s="146"/>
      <c r="U621" s="146"/>
      <c r="V621" s="147"/>
      <c r="W621" s="33"/>
      <c r="X621" s="33"/>
      <c r="Y621" s="33"/>
    </row>
    <row r="622" spans="1:60" s="34" customFormat="1" x14ac:dyDescent="0.25">
      <c r="A622" s="132" t="s">
        <v>60</v>
      </c>
      <c r="B622" s="133"/>
      <c r="C622" s="133"/>
      <c r="D622" s="133"/>
      <c r="E622" s="133"/>
      <c r="F622" s="133"/>
      <c r="G622" s="133"/>
      <c r="H622" s="133" t="s">
        <v>65</v>
      </c>
      <c r="I622" s="133"/>
      <c r="J622" s="133"/>
      <c r="K622" s="133" t="s">
        <v>66</v>
      </c>
      <c r="L622" s="133"/>
      <c r="M622" s="133"/>
      <c r="N622" s="133"/>
      <c r="O622" s="133" t="s">
        <v>67</v>
      </c>
      <c r="P622" s="133"/>
      <c r="Q622" s="133"/>
      <c r="R622" s="133" t="s">
        <v>68</v>
      </c>
      <c r="S622" s="133"/>
      <c r="T622" s="134" t="s">
        <v>69</v>
      </c>
      <c r="U622" s="134"/>
      <c r="V622" s="135"/>
      <c r="W622" s="33"/>
      <c r="X622" s="33"/>
      <c r="Y622" s="33"/>
    </row>
    <row r="623" spans="1:60" s="34" customFormat="1" x14ac:dyDescent="0.25">
      <c r="A623" s="132"/>
      <c r="B623" s="133"/>
      <c r="C623" s="133"/>
      <c r="D623" s="133"/>
      <c r="E623" s="133"/>
      <c r="F623" s="133"/>
      <c r="G623" s="133"/>
      <c r="H623" s="133"/>
      <c r="I623" s="133"/>
      <c r="J623" s="133"/>
      <c r="K623" s="133"/>
      <c r="L623" s="133"/>
      <c r="M623" s="133"/>
      <c r="N623" s="133"/>
      <c r="O623" s="153"/>
      <c r="P623" s="153"/>
      <c r="Q623" s="153"/>
      <c r="R623" s="133"/>
      <c r="S623" s="133"/>
      <c r="T623" s="134"/>
      <c r="U623" s="134"/>
      <c r="V623" s="135"/>
      <c r="W623" s="33"/>
      <c r="X623" s="33"/>
      <c r="Y623" s="33"/>
    </row>
    <row r="624" spans="1:60" s="34" customFormat="1" x14ac:dyDescent="0.25">
      <c r="A624" s="132" t="s">
        <v>70</v>
      </c>
      <c r="B624" s="133"/>
      <c r="C624" s="133"/>
      <c r="D624" s="133"/>
      <c r="E624" s="133"/>
      <c r="F624" s="133"/>
      <c r="G624" s="133"/>
      <c r="H624" s="133"/>
      <c r="I624" s="133"/>
      <c r="J624" s="133"/>
      <c r="K624" s="133"/>
      <c r="L624" s="133"/>
      <c r="M624" s="133"/>
      <c r="N624" s="133"/>
      <c r="O624" s="153"/>
      <c r="P624" s="153"/>
      <c r="Q624" s="153"/>
      <c r="R624" s="209">
        <v>0.03</v>
      </c>
      <c r="S624" s="210"/>
      <c r="T624" s="134">
        <f>+R624*T644</f>
        <v>583.2299999999999</v>
      </c>
      <c r="U624" s="134"/>
      <c r="V624" s="135"/>
      <c r="W624" s="33"/>
      <c r="X624" s="33"/>
      <c r="Y624" s="33"/>
    </row>
    <row r="625" spans="1:25" s="34" customFormat="1" x14ac:dyDescent="0.25">
      <c r="A625" s="132"/>
      <c r="B625" s="133"/>
      <c r="C625" s="133"/>
      <c r="D625" s="133"/>
      <c r="E625" s="133"/>
      <c r="F625" s="133"/>
      <c r="G625" s="133"/>
      <c r="H625" s="133"/>
      <c r="I625" s="133"/>
      <c r="J625" s="133"/>
      <c r="K625" s="133"/>
      <c r="L625" s="133"/>
      <c r="M625" s="133"/>
      <c r="N625" s="133"/>
      <c r="O625" s="133"/>
      <c r="P625" s="133"/>
      <c r="Q625" s="133"/>
      <c r="R625" s="133"/>
      <c r="S625" s="133"/>
      <c r="T625" s="134"/>
      <c r="U625" s="134"/>
      <c r="V625" s="135"/>
      <c r="W625" s="33"/>
      <c r="X625" s="33"/>
      <c r="Y625" s="33"/>
    </row>
    <row r="626" spans="1:25" s="34" customFormat="1" x14ac:dyDescent="0.25">
      <c r="A626" s="136" t="s">
        <v>71</v>
      </c>
      <c r="B626" s="137"/>
      <c r="C626" s="137"/>
      <c r="D626" s="137"/>
      <c r="E626" s="137"/>
      <c r="F626" s="137"/>
      <c r="G626" s="137"/>
      <c r="H626" s="137"/>
      <c r="I626" s="137"/>
      <c r="J626" s="137"/>
      <c r="K626" s="137"/>
      <c r="L626" s="137"/>
      <c r="M626" s="137"/>
      <c r="N626" s="137"/>
      <c r="O626" s="137"/>
      <c r="P626" s="137"/>
      <c r="Q626" s="137"/>
      <c r="R626" s="137"/>
      <c r="S626" s="137"/>
      <c r="T626" s="134">
        <f>+T624+T623</f>
        <v>583.2299999999999</v>
      </c>
      <c r="U626" s="134"/>
      <c r="V626" s="135"/>
      <c r="W626" s="33"/>
      <c r="X626" s="33"/>
      <c r="Y626" s="33"/>
    </row>
    <row r="627" spans="1:25" s="34" customFormat="1" x14ac:dyDescent="0.25">
      <c r="A627" s="19"/>
      <c r="B627" s="20"/>
      <c r="C627" s="20"/>
      <c r="D627" s="20"/>
      <c r="E627" s="20"/>
      <c r="F627" s="20"/>
      <c r="G627" s="20"/>
      <c r="H627" s="20"/>
      <c r="I627" s="20"/>
      <c r="J627" s="20"/>
      <c r="K627" s="20"/>
      <c r="L627" s="20"/>
      <c r="M627" s="20"/>
      <c r="N627" s="20"/>
      <c r="O627" s="20"/>
      <c r="P627" s="20"/>
      <c r="Q627" s="20"/>
      <c r="R627" s="20"/>
      <c r="S627" s="21"/>
      <c r="T627" s="22"/>
      <c r="U627" s="22"/>
      <c r="V627" s="23"/>
      <c r="W627" s="33"/>
      <c r="X627" s="33"/>
      <c r="Y627" s="33"/>
    </row>
    <row r="628" spans="1:25" s="34" customFormat="1" x14ac:dyDescent="0.25">
      <c r="A628" s="145" t="s">
        <v>72</v>
      </c>
      <c r="B628" s="146"/>
      <c r="C628" s="146"/>
      <c r="D628" s="146"/>
      <c r="E628" s="146"/>
      <c r="F628" s="146"/>
      <c r="G628" s="146"/>
      <c r="H628" s="146"/>
      <c r="I628" s="146"/>
      <c r="J628" s="146"/>
      <c r="K628" s="146"/>
      <c r="L628" s="146"/>
      <c r="M628" s="146"/>
      <c r="N628" s="146"/>
      <c r="O628" s="146"/>
      <c r="P628" s="146"/>
      <c r="Q628" s="146"/>
      <c r="R628" s="146"/>
      <c r="S628" s="146"/>
      <c r="T628" s="146"/>
      <c r="U628" s="146"/>
      <c r="V628" s="147"/>
      <c r="W628" s="33"/>
      <c r="X628" s="33"/>
      <c r="Y628" s="33"/>
    </row>
    <row r="629" spans="1:25" s="34" customFormat="1" x14ac:dyDescent="0.25">
      <c r="A629" s="132" t="s">
        <v>60</v>
      </c>
      <c r="B629" s="133"/>
      <c r="C629" s="133"/>
      <c r="D629" s="133"/>
      <c r="E629" s="133"/>
      <c r="F629" s="133"/>
      <c r="G629" s="133"/>
      <c r="H629" s="133"/>
      <c r="I629" s="133"/>
      <c r="J629" s="133"/>
      <c r="K629" s="133"/>
      <c r="L629" s="133"/>
      <c r="M629" s="133" t="s">
        <v>61</v>
      </c>
      <c r="N629" s="133"/>
      <c r="O629" s="133" t="s">
        <v>62</v>
      </c>
      <c r="P629" s="133"/>
      <c r="Q629" s="133" t="s">
        <v>73</v>
      </c>
      <c r="R629" s="133"/>
      <c r="S629" s="133"/>
      <c r="T629" s="134" t="s">
        <v>74</v>
      </c>
      <c r="U629" s="134"/>
      <c r="V629" s="135"/>
      <c r="W629" s="33"/>
      <c r="X629" s="33"/>
      <c r="Y629" s="33"/>
    </row>
    <row r="630" spans="1:25" s="34" customFormat="1" x14ac:dyDescent="0.25">
      <c r="A630" s="132" t="s">
        <v>120</v>
      </c>
      <c r="B630" s="133"/>
      <c r="C630" s="133"/>
      <c r="D630" s="133"/>
      <c r="E630" s="133"/>
      <c r="F630" s="133"/>
      <c r="G630" s="133"/>
      <c r="H630" s="133"/>
      <c r="I630" s="133"/>
      <c r="J630" s="133"/>
      <c r="K630" s="133"/>
      <c r="L630" s="133"/>
      <c r="M630" s="133" t="s">
        <v>61</v>
      </c>
      <c r="N630" s="133"/>
      <c r="O630" s="133">
        <v>14</v>
      </c>
      <c r="P630" s="133"/>
      <c r="Q630" s="134">
        <v>2100</v>
      </c>
      <c r="R630" s="134"/>
      <c r="S630" s="134"/>
      <c r="T630" s="134">
        <f>+Q630*O630</f>
        <v>29400</v>
      </c>
      <c r="U630" s="134"/>
      <c r="V630" s="135"/>
      <c r="W630" s="33"/>
      <c r="X630" s="33"/>
      <c r="Y630" s="33"/>
    </row>
    <row r="631" spans="1:25" s="34" customFormat="1" x14ac:dyDescent="0.25">
      <c r="A631" s="132" t="s">
        <v>119</v>
      </c>
      <c r="B631" s="133"/>
      <c r="C631" s="133"/>
      <c r="D631" s="133"/>
      <c r="E631" s="133"/>
      <c r="F631" s="133"/>
      <c r="G631" s="133"/>
      <c r="H631" s="133"/>
      <c r="I631" s="133"/>
      <c r="J631" s="133"/>
      <c r="K631" s="133"/>
      <c r="L631" s="133"/>
      <c r="M631" s="133" t="s">
        <v>91</v>
      </c>
      <c r="N631" s="133"/>
      <c r="O631" s="133">
        <v>0.01</v>
      </c>
      <c r="P631" s="133"/>
      <c r="Q631" s="134">
        <f>4068.08/0.01</f>
        <v>406808</v>
      </c>
      <c r="R631" s="134"/>
      <c r="S631" s="134"/>
      <c r="T631" s="134">
        <f>+Q631*O631</f>
        <v>4068.08</v>
      </c>
      <c r="U631" s="134"/>
      <c r="V631" s="135"/>
      <c r="W631" s="33"/>
      <c r="X631" s="33"/>
      <c r="Y631" s="33"/>
    </row>
    <row r="632" spans="1:25" s="34" customFormat="1" x14ac:dyDescent="0.25">
      <c r="A632" s="132"/>
      <c r="B632" s="133"/>
      <c r="C632" s="133"/>
      <c r="D632" s="133"/>
      <c r="E632" s="133"/>
      <c r="F632" s="133"/>
      <c r="G632" s="133"/>
      <c r="H632" s="133"/>
      <c r="I632" s="133"/>
      <c r="J632" s="133"/>
      <c r="K632" s="133"/>
      <c r="L632" s="133"/>
      <c r="M632" s="133"/>
      <c r="N632" s="133"/>
      <c r="O632" s="133"/>
      <c r="P632" s="133"/>
      <c r="Q632" s="133"/>
      <c r="R632" s="133"/>
      <c r="S632" s="133"/>
      <c r="T632" s="134"/>
      <c r="U632" s="134"/>
      <c r="V632" s="135"/>
      <c r="W632" s="33"/>
      <c r="X632" s="33"/>
      <c r="Y632" s="33"/>
    </row>
    <row r="633" spans="1:25" s="34" customFormat="1" x14ac:dyDescent="0.25">
      <c r="A633" s="136" t="s">
        <v>71</v>
      </c>
      <c r="B633" s="137"/>
      <c r="C633" s="137"/>
      <c r="D633" s="137"/>
      <c r="E633" s="137"/>
      <c r="F633" s="137"/>
      <c r="G633" s="137"/>
      <c r="H633" s="137"/>
      <c r="I633" s="137"/>
      <c r="J633" s="137"/>
      <c r="K633" s="137"/>
      <c r="L633" s="137"/>
      <c r="M633" s="137"/>
      <c r="N633" s="137"/>
      <c r="O633" s="137"/>
      <c r="P633" s="137"/>
      <c r="Q633" s="137"/>
      <c r="R633" s="137"/>
      <c r="S633" s="137"/>
      <c r="T633" s="134">
        <f>+T631+T630</f>
        <v>33468.080000000002</v>
      </c>
      <c r="U633" s="134"/>
      <c r="V633" s="135"/>
      <c r="W633" s="33"/>
      <c r="X633" s="33"/>
      <c r="Y633" s="33"/>
    </row>
    <row r="634" spans="1:25" s="34" customFormat="1" x14ac:dyDescent="0.25">
      <c r="A634" s="19"/>
      <c r="B634" s="20"/>
      <c r="C634" s="20"/>
      <c r="D634" s="20"/>
      <c r="E634" s="20"/>
      <c r="F634" s="20"/>
      <c r="G634" s="20"/>
      <c r="H634" s="20"/>
      <c r="I634" s="20"/>
      <c r="J634" s="20"/>
      <c r="K634" s="20"/>
      <c r="L634" s="20"/>
      <c r="M634" s="20"/>
      <c r="N634" s="20"/>
      <c r="O634" s="20"/>
      <c r="P634" s="20"/>
      <c r="Q634" s="20"/>
      <c r="R634" s="20"/>
      <c r="S634" s="21"/>
      <c r="T634" s="22"/>
      <c r="U634" s="22"/>
      <c r="V634" s="23"/>
      <c r="W634" s="33"/>
      <c r="X634" s="33"/>
      <c r="Y634" s="33"/>
    </row>
    <row r="635" spans="1:25" s="34" customFormat="1" x14ac:dyDescent="0.25">
      <c r="A635" s="145" t="s">
        <v>75</v>
      </c>
      <c r="B635" s="146"/>
      <c r="C635" s="146"/>
      <c r="D635" s="146"/>
      <c r="E635" s="146"/>
      <c r="F635" s="146"/>
      <c r="G635" s="146"/>
      <c r="H635" s="146"/>
      <c r="I635" s="146"/>
      <c r="J635" s="146"/>
      <c r="K635" s="146"/>
      <c r="L635" s="146"/>
      <c r="M635" s="146"/>
      <c r="N635" s="146"/>
      <c r="O635" s="146"/>
      <c r="P635" s="146"/>
      <c r="Q635" s="146"/>
      <c r="R635" s="146"/>
      <c r="S635" s="146"/>
      <c r="T635" s="146"/>
      <c r="U635" s="146"/>
      <c r="V635" s="147"/>
      <c r="W635" s="33"/>
      <c r="X635" s="33"/>
      <c r="Y635" s="33"/>
    </row>
    <row r="636" spans="1:25" s="34" customFormat="1" x14ac:dyDescent="0.25">
      <c r="A636" s="132" t="s">
        <v>76</v>
      </c>
      <c r="B636" s="133"/>
      <c r="C636" s="133"/>
      <c r="D636" s="133"/>
      <c r="E636" s="133"/>
      <c r="F636" s="133"/>
      <c r="G636" s="133"/>
      <c r="H636" s="133"/>
      <c r="I636" s="133"/>
      <c r="J636" s="133"/>
      <c r="K636" s="133" t="s">
        <v>77</v>
      </c>
      <c r="L636" s="133"/>
      <c r="M636" s="133" t="s">
        <v>78</v>
      </c>
      <c r="N636" s="133"/>
      <c r="O636" s="133" t="s">
        <v>79</v>
      </c>
      <c r="P636" s="133"/>
      <c r="Q636" s="133"/>
      <c r="R636" s="133" t="s">
        <v>80</v>
      </c>
      <c r="S636" s="133"/>
      <c r="T636" s="134" t="s">
        <v>69</v>
      </c>
      <c r="U636" s="134"/>
      <c r="V636" s="135"/>
      <c r="W636" s="33"/>
      <c r="X636" s="33"/>
      <c r="Y636" s="33"/>
    </row>
    <row r="637" spans="1:25" s="34" customFormat="1" x14ac:dyDescent="0.25">
      <c r="A637" s="132"/>
      <c r="B637" s="133"/>
      <c r="C637" s="133"/>
      <c r="D637" s="133"/>
      <c r="E637" s="133"/>
      <c r="F637" s="133"/>
      <c r="G637" s="133"/>
      <c r="H637" s="133"/>
      <c r="I637" s="133"/>
      <c r="J637" s="133"/>
      <c r="K637" s="133"/>
      <c r="L637" s="133"/>
      <c r="M637" s="133"/>
      <c r="N637" s="133"/>
      <c r="O637" s="133"/>
      <c r="P637" s="133"/>
      <c r="Q637" s="133"/>
      <c r="R637" s="133"/>
      <c r="S637" s="133"/>
      <c r="T637" s="134"/>
      <c r="U637" s="134"/>
      <c r="V637" s="135"/>
      <c r="W637" s="33"/>
      <c r="X637" s="33"/>
      <c r="Y637" s="33"/>
    </row>
    <row r="638" spans="1:25" s="34" customFormat="1" x14ac:dyDescent="0.25">
      <c r="A638" s="132"/>
      <c r="B638" s="133"/>
      <c r="C638" s="133"/>
      <c r="D638" s="133"/>
      <c r="E638" s="133"/>
      <c r="F638" s="133"/>
      <c r="G638" s="133"/>
      <c r="H638" s="133"/>
      <c r="I638" s="133"/>
      <c r="J638" s="133"/>
      <c r="K638" s="133"/>
      <c r="L638" s="133"/>
      <c r="M638" s="133"/>
      <c r="N638" s="133"/>
      <c r="O638" s="133"/>
      <c r="P638" s="133"/>
      <c r="Q638" s="133"/>
      <c r="R638" s="133"/>
      <c r="S638" s="133"/>
      <c r="T638" s="134"/>
      <c r="U638" s="134"/>
      <c r="V638" s="135"/>
      <c r="W638" s="33"/>
      <c r="X638" s="33"/>
      <c r="Y638" s="33"/>
    </row>
    <row r="639" spans="1:25" s="34" customFormat="1" x14ac:dyDescent="0.25">
      <c r="A639" s="132"/>
      <c r="B639" s="133"/>
      <c r="C639" s="133"/>
      <c r="D639" s="133"/>
      <c r="E639" s="133"/>
      <c r="F639" s="133"/>
      <c r="G639" s="133"/>
      <c r="H639" s="133"/>
      <c r="I639" s="133"/>
      <c r="J639" s="133"/>
      <c r="K639" s="133"/>
      <c r="L639" s="133"/>
      <c r="M639" s="133"/>
      <c r="N639" s="133"/>
      <c r="O639" s="133"/>
      <c r="P639" s="133"/>
      <c r="Q639" s="133"/>
      <c r="R639" s="133"/>
      <c r="S639" s="133"/>
      <c r="T639" s="134"/>
      <c r="U639" s="134"/>
      <c r="V639" s="135"/>
      <c r="W639" s="33"/>
      <c r="X639" s="33"/>
      <c r="Y639" s="33"/>
    </row>
    <row r="640" spans="1:25" s="34" customFormat="1" x14ac:dyDescent="0.25">
      <c r="A640" s="136" t="s">
        <v>71</v>
      </c>
      <c r="B640" s="137"/>
      <c r="C640" s="137"/>
      <c r="D640" s="137"/>
      <c r="E640" s="137"/>
      <c r="F640" s="137"/>
      <c r="G640" s="137"/>
      <c r="H640" s="137"/>
      <c r="I640" s="137"/>
      <c r="J640" s="137"/>
      <c r="K640" s="137"/>
      <c r="L640" s="137"/>
      <c r="M640" s="137"/>
      <c r="N640" s="137"/>
      <c r="O640" s="137"/>
      <c r="P640" s="137"/>
      <c r="Q640" s="137"/>
      <c r="R640" s="137"/>
      <c r="S640" s="137"/>
      <c r="T640" s="134"/>
      <c r="U640" s="134"/>
      <c r="V640" s="135"/>
      <c r="W640" s="33"/>
      <c r="X640" s="33"/>
      <c r="Y640" s="33"/>
    </row>
    <row r="641" spans="1:25" s="34" customFormat="1" x14ac:dyDescent="0.25">
      <c r="A641" s="19"/>
      <c r="B641" s="20"/>
      <c r="C641" s="20"/>
      <c r="D641" s="20"/>
      <c r="E641" s="20"/>
      <c r="F641" s="20"/>
      <c r="G641" s="20"/>
      <c r="H641" s="20"/>
      <c r="I641" s="20"/>
      <c r="J641" s="20"/>
      <c r="K641" s="20"/>
      <c r="L641" s="20"/>
      <c r="M641" s="20"/>
      <c r="N641" s="20"/>
      <c r="O641" s="20"/>
      <c r="P641" s="20"/>
      <c r="Q641" s="20"/>
      <c r="R641" s="20"/>
      <c r="S641" s="21"/>
      <c r="T641" s="22"/>
      <c r="U641" s="22"/>
      <c r="V641" s="23"/>
      <c r="W641" s="42"/>
      <c r="X641" s="42"/>
      <c r="Y641" s="42"/>
    </row>
    <row r="642" spans="1:25" s="34" customFormat="1" x14ac:dyDescent="0.25">
      <c r="A642" s="145" t="s">
        <v>81</v>
      </c>
      <c r="B642" s="146"/>
      <c r="C642" s="146"/>
      <c r="D642" s="146"/>
      <c r="E642" s="146"/>
      <c r="F642" s="146"/>
      <c r="G642" s="146"/>
      <c r="H642" s="146"/>
      <c r="I642" s="146"/>
      <c r="J642" s="146"/>
      <c r="K642" s="146"/>
      <c r="L642" s="146"/>
      <c r="M642" s="146"/>
      <c r="N642" s="146"/>
      <c r="O642" s="146"/>
      <c r="P642" s="146"/>
      <c r="Q642" s="146"/>
      <c r="R642" s="146"/>
      <c r="S642" s="146"/>
      <c r="T642" s="146"/>
      <c r="U642" s="146"/>
      <c r="V642" s="147"/>
      <c r="W642" s="33"/>
      <c r="X642" s="33"/>
      <c r="Y642" s="33"/>
    </row>
    <row r="643" spans="1:25" s="34" customFormat="1" x14ac:dyDescent="0.25">
      <c r="A643" s="132" t="s">
        <v>82</v>
      </c>
      <c r="B643" s="133"/>
      <c r="C643" s="133"/>
      <c r="D643" s="133"/>
      <c r="E643" s="133"/>
      <c r="F643" s="133"/>
      <c r="G643" s="133"/>
      <c r="H643" s="133"/>
      <c r="I643" s="133"/>
      <c r="J643" s="133" t="s">
        <v>83</v>
      </c>
      <c r="K643" s="133"/>
      <c r="L643" s="133" t="s">
        <v>84</v>
      </c>
      <c r="M643" s="133"/>
      <c r="N643" s="133" t="s">
        <v>85</v>
      </c>
      <c r="O643" s="133"/>
      <c r="P643" s="133"/>
      <c r="Q643" s="133" t="s">
        <v>68</v>
      </c>
      <c r="R643" s="133"/>
      <c r="S643" s="133"/>
      <c r="T643" s="134" t="s">
        <v>69</v>
      </c>
      <c r="U643" s="134"/>
      <c r="V643" s="135"/>
      <c r="W643" s="33"/>
      <c r="X643" s="33"/>
      <c r="Y643" s="33"/>
    </row>
    <row r="644" spans="1:25" s="34" customFormat="1" x14ac:dyDescent="0.25">
      <c r="A644" s="132" t="s">
        <v>86</v>
      </c>
      <c r="B644" s="133"/>
      <c r="C644" s="133"/>
      <c r="D644" s="133"/>
      <c r="E644" s="133"/>
      <c r="F644" s="133"/>
      <c r="G644" s="133"/>
      <c r="H644" s="133"/>
      <c r="I644" s="133"/>
      <c r="J644" s="148">
        <f>+J589</f>
        <v>171314.64448972844</v>
      </c>
      <c r="K644" s="133"/>
      <c r="L644" s="149">
        <v>1.8157000000000001</v>
      </c>
      <c r="M644" s="149"/>
      <c r="N644" s="134">
        <f>+(L644*J644)/8</f>
        <v>38881.999999999993</v>
      </c>
      <c r="O644" s="134"/>
      <c r="P644" s="134"/>
      <c r="Q644" s="133">
        <v>0.5</v>
      </c>
      <c r="R644" s="133"/>
      <c r="S644" s="133"/>
      <c r="T644" s="134">
        <f>+Q644*N644</f>
        <v>19440.999999999996</v>
      </c>
      <c r="U644" s="134"/>
      <c r="V644" s="135"/>
      <c r="W644" s="33"/>
      <c r="X644" s="33"/>
      <c r="Y644" s="33"/>
    </row>
    <row r="645" spans="1:25" s="34" customFormat="1" x14ac:dyDescent="0.25">
      <c r="A645" s="132"/>
      <c r="B645" s="133"/>
      <c r="C645" s="133"/>
      <c r="D645" s="133"/>
      <c r="E645" s="133"/>
      <c r="F645" s="133"/>
      <c r="G645" s="133"/>
      <c r="H645" s="133"/>
      <c r="I645" s="133"/>
      <c r="J645" s="133"/>
      <c r="K645" s="133"/>
      <c r="L645" s="133"/>
      <c r="M645" s="133"/>
      <c r="N645" s="133"/>
      <c r="O645" s="133"/>
      <c r="P645" s="133"/>
      <c r="Q645" s="133"/>
      <c r="R645" s="133"/>
      <c r="S645" s="133"/>
      <c r="T645" s="134"/>
      <c r="U645" s="134"/>
      <c r="V645" s="135"/>
      <c r="W645" s="33"/>
      <c r="X645" s="33"/>
      <c r="Y645" s="33"/>
    </row>
    <row r="646" spans="1:25" s="34" customFormat="1" x14ac:dyDescent="0.25">
      <c r="A646" s="132"/>
      <c r="B646" s="133"/>
      <c r="C646" s="133"/>
      <c r="D646" s="133"/>
      <c r="E646" s="133"/>
      <c r="F646" s="133"/>
      <c r="G646" s="133"/>
      <c r="H646" s="133"/>
      <c r="I646" s="133"/>
      <c r="J646" s="133"/>
      <c r="K646" s="133"/>
      <c r="L646" s="133"/>
      <c r="M646" s="133"/>
      <c r="N646" s="133"/>
      <c r="O646" s="133"/>
      <c r="P646" s="133"/>
      <c r="Q646" s="133"/>
      <c r="R646" s="133"/>
      <c r="S646" s="133"/>
      <c r="T646" s="134"/>
      <c r="U646" s="134"/>
      <c r="V646" s="135"/>
      <c r="W646" s="33"/>
      <c r="X646" s="33"/>
      <c r="Y646" s="33"/>
    </row>
    <row r="647" spans="1:25" s="34" customFormat="1" x14ac:dyDescent="0.25">
      <c r="A647" s="136" t="s">
        <v>71</v>
      </c>
      <c r="B647" s="137"/>
      <c r="C647" s="137"/>
      <c r="D647" s="137"/>
      <c r="E647" s="137"/>
      <c r="F647" s="137"/>
      <c r="G647" s="137"/>
      <c r="H647" s="137"/>
      <c r="I647" s="137"/>
      <c r="J647" s="137"/>
      <c r="K647" s="137"/>
      <c r="L647" s="137"/>
      <c r="M647" s="137"/>
      <c r="N647" s="137"/>
      <c r="O647" s="137"/>
      <c r="P647" s="137"/>
      <c r="Q647" s="137"/>
      <c r="R647" s="137"/>
      <c r="S647" s="137"/>
      <c r="T647" s="134">
        <f>+T644</f>
        <v>19440.999999999996</v>
      </c>
      <c r="U647" s="134"/>
      <c r="V647" s="135"/>
      <c r="W647" s="33"/>
      <c r="X647" s="33"/>
      <c r="Y647" s="33"/>
    </row>
    <row r="648" spans="1:25" s="43" customFormat="1" x14ac:dyDescent="0.25">
      <c r="A648" s="136" t="s">
        <v>15</v>
      </c>
      <c r="B648" s="137"/>
      <c r="C648" s="137"/>
      <c r="D648" s="137"/>
      <c r="E648" s="137"/>
      <c r="F648" s="137"/>
      <c r="G648" s="137"/>
      <c r="H648" s="137"/>
      <c r="I648" s="137"/>
      <c r="J648" s="137"/>
      <c r="K648" s="137"/>
      <c r="L648" s="137"/>
      <c r="M648" s="137"/>
      <c r="N648" s="137"/>
      <c r="O648" s="137"/>
      <c r="P648" s="137"/>
      <c r="Q648" s="137"/>
      <c r="R648" s="137"/>
      <c r="S648" s="137"/>
      <c r="T648" s="134">
        <f>ROUND(T647+T640+T633+T626,0)</f>
        <v>53492</v>
      </c>
      <c r="U648" s="134"/>
      <c r="V648" s="135"/>
      <c r="W648" s="33"/>
      <c r="X648" s="33"/>
      <c r="Y648" s="33"/>
    </row>
    <row r="649" spans="1:25" s="43" customFormat="1" x14ac:dyDescent="0.25">
      <c r="A649" s="44" t="s">
        <v>87</v>
      </c>
      <c r="B649" s="45">
        <f>+'[1]CARGA PRESTACIONAL'!$E$40</f>
        <v>0.29949999999999999</v>
      </c>
      <c r="C649" s="46"/>
      <c r="D649" s="47"/>
      <c r="E649" s="48"/>
      <c r="F649" s="46"/>
      <c r="G649" s="46"/>
      <c r="H649" s="46"/>
      <c r="I649" s="46"/>
      <c r="J649" s="46"/>
      <c r="K649" s="46"/>
      <c r="L649" s="46"/>
      <c r="M649" s="47"/>
      <c r="N649" s="18"/>
      <c r="O649" s="18"/>
      <c r="P649" s="18"/>
      <c r="Q649" s="18"/>
      <c r="R649" s="18"/>
      <c r="S649" s="18" t="s">
        <v>19</v>
      </c>
      <c r="T649" s="134">
        <f>+T648*B649</f>
        <v>16020.853999999999</v>
      </c>
      <c r="U649" s="134"/>
      <c r="V649" s="135"/>
      <c r="W649" s="33"/>
      <c r="X649" s="33"/>
      <c r="Y649" s="33"/>
    </row>
    <row r="650" spans="1:25" s="43" customFormat="1" x14ac:dyDescent="0.25">
      <c r="A650" s="138" t="s">
        <v>88</v>
      </c>
      <c r="B650" s="139"/>
      <c r="C650" s="139"/>
      <c r="D650" s="139"/>
      <c r="E650" s="139"/>
      <c r="F650" s="139"/>
      <c r="G650" s="139"/>
      <c r="H650" s="139"/>
      <c r="I650" s="139"/>
      <c r="J650" s="139"/>
      <c r="K650" s="139"/>
      <c r="L650" s="139"/>
      <c r="M650" s="139"/>
      <c r="N650" s="139"/>
      <c r="O650" s="139"/>
      <c r="P650" s="139"/>
      <c r="Q650" s="139"/>
      <c r="R650" s="139"/>
      <c r="S650" s="139"/>
      <c r="T650" s="140">
        <f>+T649+T648</f>
        <v>69512.853999999992</v>
      </c>
      <c r="U650" s="140"/>
      <c r="V650" s="141"/>
      <c r="W650" s="33"/>
      <c r="X650" s="33"/>
      <c r="Y650" s="33"/>
    </row>
    <row r="651" spans="1:25" s="43" customFormat="1" x14ac:dyDescent="0.25">
      <c r="A651" s="138" t="s">
        <v>89</v>
      </c>
      <c r="B651" s="139"/>
      <c r="C651" s="139"/>
      <c r="D651" s="139"/>
      <c r="E651" s="139"/>
      <c r="F651" s="139"/>
      <c r="G651" s="139"/>
      <c r="H651" s="139"/>
      <c r="I651" s="139"/>
      <c r="J651" s="139"/>
      <c r="K651" s="139"/>
      <c r="L651" s="139"/>
      <c r="M651" s="139"/>
      <c r="N651" s="139"/>
      <c r="O651" s="139"/>
      <c r="P651" s="139"/>
      <c r="Q651" s="139"/>
      <c r="R651" s="139"/>
      <c r="S651" s="139"/>
      <c r="T651" s="140">
        <f>ROUND(T650*T619,0)</f>
        <v>764641</v>
      </c>
      <c r="U651" s="140"/>
      <c r="V651" s="141"/>
      <c r="W651" s="33"/>
      <c r="X651" s="33"/>
      <c r="Y651" s="33"/>
    </row>
    <row r="652" spans="1:25" s="43" customFormat="1" x14ac:dyDescent="0.25">
      <c r="A652" s="49"/>
      <c r="B652" s="29"/>
      <c r="C652" s="29"/>
      <c r="D652" s="29"/>
      <c r="E652" s="29"/>
      <c r="F652" s="29"/>
      <c r="G652" s="29"/>
      <c r="H652" s="29"/>
      <c r="I652" s="29"/>
      <c r="J652" s="29"/>
      <c r="K652" s="29"/>
      <c r="L652" s="29"/>
      <c r="M652" s="29"/>
      <c r="N652" s="29"/>
      <c r="O652" s="29"/>
      <c r="P652" s="29"/>
      <c r="Q652" s="29"/>
      <c r="R652" s="29"/>
      <c r="S652" s="29"/>
      <c r="T652" s="50"/>
      <c r="U652" s="50"/>
      <c r="V652" s="51"/>
      <c r="W652" s="33"/>
      <c r="X652" s="33"/>
      <c r="Y652" s="52"/>
    </row>
    <row r="653" spans="1:25" s="34" customFormat="1" ht="43.5" customHeight="1" x14ac:dyDescent="0.25">
      <c r="A653" s="142" t="s">
        <v>121</v>
      </c>
      <c r="B653" s="143"/>
      <c r="C653" s="143"/>
      <c r="D653" s="143"/>
      <c r="E653" s="143"/>
      <c r="F653" s="143"/>
      <c r="G653" s="143"/>
      <c r="H653" s="143"/>
      <c r="I653" s="143"/>
      <c r="J653" s="143"/>
      <c r="K653" s="143"/>
      <c r="L653" s="143"/>
      <c r="M653" s="143"/>
      <c r="N653" s="143"/>
      <c r="O653" s="143"/>
      <c r="P653" s="143"/>
      <c r="Q653" s="143"/>
      <c r="R653" s="143"/>
      <c r="S653" s="143"/>
      <c r="T653" s="143"/>
      <c r="U653" s="143"/>
      <c r="V653" s="144"/>
      <c r="W653" s="33"/>
      <c r="X653" s="33"/>
      <c r="Y653" s="53"/>
    </row>
    <row r="654" spans="1:25" s="34" customFormat="1" x14ac:dyDescent="0.25">
      <c r="A654" s="24"/>
      <c r="B654" s="25"/>
      <c r="C654" s="25"/>
      <c r="D654" s="25"/>
      <c r="E654" s="25"/>
      <c r="F654" s="25"/>
      <c r="G654" s="25"/>
      <c r="H654" s="25"/>
      <c r="I654" s="25"/>
      <c r="J654" s="25"/>
      <c r="K654" s="25"/>
      <c r="L654" s="25"/>
      <c r="M654" s="25"/>
      <c r="N654" s="25"/>
      <c r="O654" s="25"/>
      <c r="P654" s="25"/>
      <c r="Q654" s="25"/>
      <c r="R654" s="25"/>
      <c r="S654" s="26"/>
      <c r="T654" s="27"/>
      <c r="U654" s="27"/>
      <c r="V654" s="28"/>
      <c r="W654" s="33"/>
      <c r="X654" s="33"/>
      <c r="Y654" s="33"/>
    </row>
    <row r="655" spans="1:25" s="34" customFormat="1" ht="46.5" customHeight="1" x14ac:dyDescent="0.3">
      <c r="A655" s="24"/>
      <c r="B655" s="25"/>
      <c r="C655" s="25"/>
      <c r="D655" s="29"/>
      <c r="E655" s="30" t="s">
        <v>90</v>
      </c>
      <c r="F655" s="54"/>
      <c r="G655" s="54"/>
      <c r="H655" s="54"/>
      <c r="I655" s="54"/>
      <c r="J655" s="54"/>
      <c r="K655" s="54"/>
      <c r="L655" s="54"/>
      <c r="M655" s="55"/>
      <c r="N655" s="25"/>
      <c r="O655" s="25"/>
      <c r="P655" s="25"/>
      <c r="Q655" s="25"/>
      <c r="R655" s="25"/>
      <c r="S655" s="26"/>
      <c r="T655" s="27"/>
      <c r="U655" s="27"/>
      <c r="V655" s="28"/>
      <c r="W655" s="33"/>
      <c r="X655" s="33"/>
      <c r="Y655" s="56"/>
    </row>
    <row r="656" spans="1:25" s="34" customFormat="1" x14ac:dyDescent="0.25">
      <c r="A656" s="24"/>
      <c r="B656" s="25"/>
      <c r="C656" s="25"/>
      <c r="D656" s="25"/>
      <c r="E656" s="131" t="s">
        <v>105</v>
      </c>
      <c r="F656" s="131"/>
      <c r="G656" s="131"/>
      <c r="H656" s="131"/>
      <c r="I656" s="131"/>
      <c r="J656" s="131"/>
      <c r="K656" s="131"/>
      <c r="L656" s="131"/>
      <c r="M656" s="131"/>
      <c r="N656" s="57"/>
      <c r="O656" s="57"/>
      <c r="P656" s="25"/>
      <c r="Q656" s="25"/>
      <c r="R656" s="25"/>
      <c r="S656" s="26"/>
      <c r="T656" s="27"/>
      <c r="U656" s="27"/>
      <c r="V656" s="28"/>
      <c r="W656" s="33"/>
      <c r="X656" s="33"/>
      <c r="Y656" s="33"/>
    </row>
    <row r="657" spans="1:60" s="34" customFormat="1" x14ac:dyDescent="0.25">
      <c r="A657" s="24"/>
      <c r="B657" s="25"/>
      <c r="C657" s="25"/>
      <c r="D657" s="25"/>
      <c r="E657" s="131"/>
      <c r="F657" s="131"/>
      <c r="G657" s="131"/>
      <c r="H657" s="131"/>
      <c r="I657" s="131"/>
      <c r="J657" s="131"/>
      <c r="K657" s="131"/>
      <c r="L657" s="131"/>
      <c r="M657" s="131"/>
      <c r="N657" s="57"/>
      <c r="O657" s="57"/>
      <c r="P657" s="25"/>
      <c r="Q657" s="25"/>
      <c r="R657" s="25"/>
      <c r="S657" s="26"/>
      <c r="T657" s="27"/>
      <c r="U657" s="27"/>
      <c r="V657" s="28"/>
      <c r="W657" s="33"/>
      <c r="X657" s="33"/>
      <c r="Y657" s="33"/>
    </row>
    <row r="658" spans="1:60" s="34" customFormat="1" ht="14.25" thickBot="1" x14ac:dyDescent="0.3">
      <c r="A658" s="58"/>
      <c r="B658" s="59"/>
      <c r="C658" s="59"/>
      <c r="D658" s="59"/>
      <c r="E658" s="59"/>
      <c r="F658" s="60"/>
      <c r="G658" s="60"/>
      <c r="H658" s="60"/>
      <c r="I658" s="60"/>
      <c r="J658" s="60"/>
      <c r="K658" s="60"/>
      <c r="L658" s="59"/>
      <c r="M658" s="59"/>
      <c r="N658" s="59"/>
      <c r="O658" s="59"/>
      <c r="P658" s="59"/>
      <c r="Q658" s="59"/>
      <c r="R658" s="59"/>
      <c r="S658" s="59"/>
      <c r="T658" s="61"/>
      <c r="U658" s="61"/>
      <c r="V658" s="62"/>
      <c r="W658" s="33"/>
      <c r="X658" s="33"/>
      <c r="Y658" s="33"/>
    </row>
    <row r="659" spans="1:60" ht="14.25" thickBot="1" x14ac:dyDescent="0.3"/>
    <row r="660" spans="1:60" s="32" customFormat="1" ht="30" customHeight="1" x14ac:dyDescent="0.25">
      <c r="A660" s="154"/>
      <c r="B660" s="155"/>
      <c r="C660" s="155"/>
      <c r="D660" s="156"/>
      <c r="E660" s="163" t="s">
        <v>92</v>
      </c>
      <c r="F660" s="164"/>
      <c r="G660" s="164"/>
      <c r="H660" s="164"/>
      <c r="I660" s="164"/>
      <c r="J660" s="164"/>
      <c r="K660" s="164"/>
      <c r="L660" s="164"/>
      <c r="M660" s="164"/>
      <c r="N660" s="164"/>
      <c r="O660" s="164"/>
      <c r="P660" s="164"/>
      <c r="Q660" s="164"/>
      <c r="R660" s="164"/>
      <c r="S660" s="165"/>
      <c r="T660" s="169" t="s">
        <v>47</v>
      </c>
      <c r="U660" s="170"/>
      <c r="V660" s="171"/>
    </row>
    <row r="661" spans="1:60" s="32" customFormat="1" ht="30" customHeight="1" thickBot="1" x14ac:dyDescent="0.3">
      <c r="A661" s="157"/>
      <c r="B661" s="158"/>
      <c r="C661" s="158"/>
      <c r="D661" s="159"/>
      <c r="E661" s="166"/>
      <c r="F661" s="167"/>
      <c r="G661" s="167"/>
      <c r="H661" s="167"/>
      <c r="I661" s="167"/>
      <c r="J661" s="167"/>
      <c r="K661" s="167"/>
      <c r="L661" s="167"/>
      <c r="M661" s="167"/>
      <c r="N661" s="167"/>
      <c r="O661" s="167"/>
      <c r="P661" s="167"/>
      <c r="Q661" s="167"/>
      <c r="R661" s="167"/>
      <c r="S661" s="168"/>
      <c r="T661" s="172"/>
      <c r="U661" s="173"/>
      <c r="V661" s="174"/>
    </row>
    <row r="662" spans="1:60" s="32" customFormat="1" ht="5.0999999999999996" customHeight="1" thickBot="1" x14ac:dyDescent="0.25">
      <c r="A662" s="157"/>
      <c r="B662" s="158"/>
      <c r="C662" s="158"/>
      <c r="D662" s="159"/>
      <c r="E662" s="175"/>
      <c r="F662" s="176"/>
      <c r="G662" s="176"/>
      <c r="H662" s="176"/>
      <c r="I662" s="176"/>
      <c r="J662" s="176"/>
      <c r="K662" s="176"/>
      <c r="L662" s="176"/>
      <c r="M662" s="176"/>
      <c r="N662" s="176"/>
      <c r="O662" s="176"/>
      <c r="P662" s="176"/>
      <c r="Q662" s="176"/>
      <c r="R662" s="176"/>
      <c r="S662" s="176"/>
      <c r="T662" s="176"/>
      <c r="U662" s="176"/>
      <c r="V662" s="177"/>
    </row>
    <row r="663" spans="1:60" s="32" customFormat="1" ht="24.95" customHeight="1" thickBot="1" x14ac:dyDescent="0.3">
      <c r="A663" s="157"/>
      <c r="B663" s="158"/>
      <c r="C663" s="158"/>
      <c r="D663" s="159"/>
      <c r="E663" s="178" t="s">
        <v>48</v>
      </c>
      <c r="F663" s="179"/>
      <c r="G663" s="179"/>
      <c r="H663" s="179"/>
      <c r="I663" s="179"/>
      <c r="J663" s="179"/>
      <c r="K663" s="179"/>
      <c r="L663" s="179"/>
      <c r="M663" s="179"/>
      <c r="N663" s="179"/>
      <c r="O663" s="179"/>
      <c r="P663" s="179"/>
      <c r="Q663" s="179"/>
      <c r="R663" s="179"/>
      <c r="S663" s="179"/>
      <c r="T663" s="179"/>
      <c r="U663" s="179"/>
      <c r="V663" s="180"/>
    </row>
    <row r="664" spans="1:60" s="32" customFormat="1" ht="5.0999999999999996" customHeight="1" thickBot="1" x14ac:dyDescent="0.3">
      <c r="A664" s="160"/>
      <c r="B664" s="161"/>
      <c r="C664" s="161"/>
      <c r="D664" s="162"/>
      <c r="E664" s="181"/>
      <c r="F664" s="182"/>
      <c r="G664" s="182"/>
      <c r="H664" s="182"/>
      <c r="I664" s="182"/>
      <c r="J664" s="182"/>
      <c r="K664" s="182"/>
      <c r="L664" s="182"/>
      <c r="M664" s="182"/>
      <c r="N664" s="182"/>
      <c r="O664" s="182"/>
      <c r="P664" s="182"/>
      <c r="Q664" s="182"/>
      <c r="R664" s="182"/>
      <c r="S664" s="182"/>
      <c r="T664" s="182"/>
      <c r="U664" s="182"/>
      <c r="V664" s="183"/>
    </row>
    <row r="665" spans="1:60" s="34" customFormat="1" x14ac:dyDescent="0.25">
      <c r="A665" s="211" t="s">
        <v>49</v>
      </c>
      <c r="B665" s="212"/>
      <c r="C665" s="212"/>
      <c r="D665" s="212"/>
      <c r="E665" s="212"/>
      <c r="F665" s="212"/>
      <c r="G665" s="212"/>
      <c r="H665" s="212"/>
      <c r="I665" s="212"/>
      <c r="J665" s="212"/>
      <c r="K665" s="212"/>
      <c r="L665" s="212"/>
      <c r="M665" s="212"/>
      <c r="N665" s="212"/>
      <c r="O665" s="212"/>
      <c r="P665" s="212"/>
      <c r="Q665" s="212"/>
      <c r="R665" s="212"/>
      <c r="S665" s="212"/>
      <c r="T665" s="212"/>
      <c r="U665" s="212"/>
      <c r="V665" s="213"/>
      <c r="W665" s="33"/>
      <c r="X665" s="33"/>
      <c r="Y665" s="33"/>
      <c r="AZ665" s="35"/>
      <c r="BA665" s="35"/>
      <c r="BB665" s="35"/>
      <c r="BC665" s="35"/>
      <c r="BD665" s="35"/>
      <c r="BE665" s="35"/>
      <c r="BF665" s="35"/>
      <c r="BG665" s="35"/>
      <c r="BH665" s="35"/>
    </row>
    <row r="666" spans="1:60" s="34" customFormat="1" x14ac:dyDescent="0.25">
      <c r="A666" s="184" t="s">
        <v>50</v>
      </c>
      <c r="B666" s="185"/>
      <c r="C666" s="185"/>
      <c r="D666" s="185"/>
      <c r="E666" s="36" t="s">
        <v>51</v>
      </c>
      <c r="F666" s="37"/>
      <c r="G666" s="37"/>
      <c r="H666" s="37"/>
      <c r="I666" s="37"/>
      <c r="J666" s="186" t="s">
        <v>52</v>
      </c>
      <c r="K666" s="186"/>
      <c r="L666" s="186"/>
      <c r="M666" s="186"/>
      <c r="N666" s="186"/>
      <c r="O666" s="186"/>
      <c r="P666" s="186" t="s">
        <v>53</v>
      </c>
      <c r="Q666" s="186"/>
      <c r="R666" s="186"/>
      <c r="S666" s="186"/>
      <c r="T666" s="186"/>
      <c r="U666" s="186"/>
      <c r="V666" s="187"/>
      <c r="W666" s="33"/>
      <c r="X666" s="33"/>
      <c r="Y666" s="33"/>
      <c r="AZ666" s="35"/>
      <c r="BA666" s="35"/>
      <c r="BB666" s="35"/>
      <c r="BC666" s="35"/>
      <c r="BD666" s="35"/>
      <c r="BE666" s="35"/>
      <c r="BF666" s="35"/>
      <c r="BG666" s="35"/>
      <c r="BH666" s="35"/>
    </row>
    <row r="667" spans="1:60" s="34" customFormat="1" ht="30.75" customHeight="1" x14ac:dyDescent="0.25">
      <c r="A667" s="188" t="s">
        <v>54</v>
      </c>
      <c r="B667" s="189"/>
      <c r="C667" s="189"/>
      <c r="D667" s="190"/>
      <c r="E667" s="191" t="s">
        <v>24</v>
      </c>
      <c r="F667" s="191"/>
      <c r="G667" s="191"/>
      <c r="H667" s="191"/>
      <c r="I667" s="191"/>
      <c r="J667" s="191"/>
      <c r="K667" s="191"/>
      <c r="L667" s="191"/>
      <c r="M667" s="191"/>
      <c r="N667" s="191"/>
      <c r="O667" s="191"/>
      <c r="P667" s="191"/>
      <c r="Q667" s="191"/>
      <c r="R667" s="191"/>
      <c r="S667" s="191"/>
      <c r="T667" s="191"/>
      <c r="U667" s="191"/>
      <c r="V667" s="192"/>
      <c r="W667" s="33"/>
      <c r="X667" s="33"/>
      <c r="Y667" s="33"/>
    </row>
    <row r="668" spans="1:60" s="34" customFormat="1" x14ac:dyDescent="0.25">
      <c r="A668" s="193" t="s">
        <v>55</v>
      </c>
      <c r="B668" s="194"/>
      <c r="C668" s="194"/>
      <c r="D668" s="194"/>
      <c r="E668" s="195"/>
      <c r="F668" s="195"/>
      <c r="G668" s="195"/>
      <c r="H668" s="195"/>
      <c r="I668" s="195"/>
      <c r="J668" s="195"/>
      <c r="K668" s="195"/>
      <c r="L668" s="195"/>
      <c r="M668" s="195"/>
      <c r="N668" s="195"/>
      <c r="O668" s="195"/>
      <c r="P668" s="195"/>
      <c r="Q668" s="195"/>
      <c r="R668" s="195"/>
      <c r="S668" s="195"/>
      <c r="T668" s="195"/>
      <c r="U668" s="195"/>
      <c r="V668" s="196"/>
      <c r="W668" s="33"/>
      <c r="X668" s="33"/>
      <c r="Y668" s="33"/>
      <c r="Z668" s="33"/>
    </row>
    <row r="669" spans="1:60" s="34" customFormat="1" x14ac:dyDescent="0.25">
      <c r="A669" s="193" t="s">
        <v>56</v>
      </c>
      <c r="B669" s="194"/>
      <c r="C669" s="194"/>
      <c r="D669" s="194"/>
      <c r="E669" s="195"/>
      <c r="F669" s="195"/>
      <c r="G669" s="195"/>
      <c r="H669" s="195"/>
      <c r="I669" s="195"/>
      <c r="J669" s="195"/>
      <c r="K669" s="195"/>
      <c r="L669" s="195"/>
      <c r="M669" s="195"/>
      <c r="N669" s="195"/>
      <c r="O669" s="195"/>
      <c r="P669" s="195"/>
      <c r="Q669" s="195"/>
      <c r="R669" s="195"/>
      <c r="S669" s="195"/>
      <c r="T669" s="195"/>
      <c r="U669" s="195"/>
      <c r="V669" s="196"/>
      <c r="W669" s="33"/>
      <c r="X669" s="33"/>
      <c r="Y669" s="33"/>
      <c r="Z669" s="33"/>
    </row>
    <row r="670" spans="1:60" s="34" customFormat="1" x14ac:dyDescent="0.25">
      <c r="A670" s="193" t="s">
        <v>57</v>
      </c>
      <c r="B670" s="194"/>
      <c r="C670" s="194"/>
      <c r="D670" s="194"/>
      <c r="E670" s="195"/>
      <c r="F670" s="195"/>
      <c r="G670" s="195"/>
      <c r="H670" s="195"/>
      <c r="I670" s="195"/>
      <c r="J670" s="195"/>
      <c r="K670" s="195"/>
      <c r="L670" s="195"/>
      <c r="M670" s="195"/>
      <c r="N670" s="195"/>
      <c r="O670" s="195"/>
      <c r="P670" s="195"/>
      <c r="Q670" s="195"/>
      <c r="R670" s="195"/>
      <c r="S670" s="195"/>
      <c r="T670" s="195"/>
      <c r="U670" s="195"/>
      <c r="V670" s="196"/>
      <c r="W670" s="33"/>
      <c r="X670" s="33"/>
      <c r="Y670" s="33"/>
      <c r="Z670" s="33"/>
    </row>
    <row r="671" spans="1:60" s="34" customFormat="1" x14ac:dyDescent="0.25">
      <c r="A671" s="38"/>
      <c r="B671" s="39"/>
      <c r="C671" s="39"/>
      <c r="D671" s="40"/>
      <c r="E671" s="40"/>
      <c r="F671" s="40"/>
      <c r="G671" s="40"/>
      <c r="H671" s="40"/>
      <c r="I671" s="40"/>
      <c r="J671" s="40"/>
      <c r="K671" s="40"/>
      <c r="L671" s="40"/>
      <c r="M671" s="40"/>
      <c r="N671" s="40"/>
      <c r="O671" s="40"/>
      <c r="P671" s="40"/>
      <c r="Q671" s="40"/>
      <c r="R671" s="40"/>
      <c r="S671" s="40"/>
      <c r="T671" s="27"/>
      <c r="U671" s="27"/>
      <c r="V671" s="28"/>
      <c r="W671" s="33"/>
      <c r="X671" s="33"/>
      <c r="Y671" s="33"/>
    </row>
    <row r="672" spans="1:60" s="34" customFormat="1" x14ac:dyDescent="0.25">
      <c r="A672" s="150" t="s">
        <v>58</v>
      </c>
      <c r="B672" s="151"/>
      <c r="C672" s="151"/>
      <c r="D672" s="151"/>
      <c r="E672" s="151"/>
      <c r="F672" s="151"/>
      <c r="G672" s="151"/>
      <c r="H672" s="151"/>
      <c r="I672" s="151"/>
      <c r="J672" s="151"/>
      <c r="K672" s="151"/>
      <c r="L672" s="151"/>
      <c r="M672" s="151"/>
      <c r="N672" s="151"/>
      <c r="O672" s="151"/>
      <c r="P672" s="151"/>
      <c r="Q672" s="151"/>
      <c r="R672" s="151"/>
      <c r="S672" s="151"/>
      <c r="T672" s="151"/>
      <c r="U672" s="151"/>
      <c r="V672" s="197"/>
      <c r="W672" s="33"/>
      <c r="X672" s="33"/>
      <c r="Y672" s="33"/>
    </row>
    <row r="673" spans="1:25" s="34" customFormat="1" x14ac:dyDescent="0.25">
      <c r="A673" s="198" t="s">
        <v>59</v>
      </c>
      <c r="B673" s="199"/>
      <c r="C673" s="199" t="s">
        <v>60</v>
      </c>
      <c r="D673" s="199"/>
      <c r="E673" s="199"/>
      <c r="F673" s="199"/>
      <c r="G673" s="199"/>
      <c r="H673" s="199"/>
      <c r="I673" s="199"/>
      <c r="J673" s="199"/>
      <c r="K673" s="199"/>
      <c r="L673" s="199"/>
      <c r="M673" s="199"/>
      <c r="N673" s="199"/>
      <c r="O673" s="199"/>
      <c r="P673" s="199"/>
      <c r="Q673" s="199"/>
      <c r="R673" s="199" t="s">
        <v>61</v>
      </c>
      <c r="S673" s="199"/>
      <c r="T673" s="200" t="s">
        <v>62</v>
      </c>
      <c r="U673" s="200"/>
      <c r="V673" s="201"/>
      <c r="W673" s="33"/>
      <c r="X673" s="33"/>
      <c r="Y673" s="33"/>
    </row>
    <row r="674" spans="1:25" s="34" customFormat="1" ht="16.5" customHeight="1" x14ac:dyDescent="0.25">
      <c r="A674" s="202">
        <v>1</v>
      </c>
      <c r="B674" s="203"/>
      <c r="C674" s="204" t="s">
        <v>63</v>
      </c>
      <c r="D674" s="205"/>
      <c r="E674" s="205"/>
      <c r="F674" s="205"/>
      <c r="G674" s="205"/>
      <c r="H674" s="205"/>
      <c r="I674" s="205"/>
      <c r="J674" s="205"/>
      <c r="K674" s="205"/>
      <c r="L674" s="205"/>
      <c r="M674" s="205"/>
      <c r="N674" s="205"/>
      <c r="O674" s="205"/>
      <c r="P674" s="205"/>
      <c r="Q674" s="205"/>
      <c r="R674" s="205"/>
      <c r="S674" s="205"/>
      <c r="T674" s="206"/>
      <c r="U674" s="206"/>
      <c r="V674" s="207"/>
      <c r="W674" s="33"/>
      <c r="X674" s="33"/>
      <c r="Y674" s="33"/>
    </row>
    <row r="675" spans="1:25" s="34" customFormat="1" x14ac:dyDescent="0.25">
      <c r="A675" s="41"/>
      <c r="B675" s="40"/>
      <c r="C675" s="40"/>
      <c r="D675" s="40"/>
      <c r="E675" s="40"/>
      <c r="F675" s="40"/>
      <c r="G675" s="40"/>
      <c r="H675" s="40"/>
      <c r="I675" s="40"/>
      <c r="J675" s="40"/>
      <c r="K675" s="40"/>
      <c r="L675" s="40"/>
      <c r="M675" s="40"/>
      <c r="N675" s="40"/>
      <c r="O675" s="40"/>
      <c r="P675" s="40"/>
      <c r="Q675" s="40"/>
      <c r="R675" s="40"/>
      <c r="S675" s="40"/>
      <c r="T675" s="27"/>
      <c r="U675" s="27"/>
      <c r="V675" s="28"/>
      <c r="W675" s="33"/>
      <c r="X675" s="33"/>
      <c r="Y675" s="33"/>
    </row>
    <row r="676" spans="1:25" s="34" customFormat="1" x14ac:dyDescent="0.25">
      <c r="A676" s="145" t="s">
        <v>64</v>
      </c>
      <c r="B676" s="146"/>
      <c r="C676" s="146"/>
      <c r="D676" s="146"/>
      <c r="E676" s="146"/>
      <c r="F676" s="146"/>
      <c r="G676" s="146"/>
      <c r="H676" s="146"/>
      <c r="I676" s="146"/>
      <c r="J676" s="146"/>
      <c r="K676" s="146"/>
      <c r="L676" s="146"/>
      <c r="M676" s="146"/>
      <c r="N676" s="146"/>
      <c r="O676" s="146"/>
      <c r="P676" s="146"/>
      <c r="Q676" s="146"/>
      <c r="R676" s="146"/>
      <c r="S676" s="146"/>
      <c r="T676" s="146"/>
      <c r="U676" s="146"/>
      <c r="V676" s="147"/>
      <c r="W676" s="33"/>
      <c r="X676" s="33"/>
      <c r="Y676" s="33"/>
    </row>
    <row r="677" spans="1:25" s="34" customFormat="1" x14ac:dyDescent="0.25">
      <c r="A677" s="132" t="s">
        <v>60</v>
      </c>
      <c r="B677" s="133"/>
      <c r="C677" s="133"/>
      <c r="D677" s="133"/>
      <c r="E677" s="133"/>
      <c r="F677" s="133"/>
      <c r="G677" s="133"/>
      <c r="H677" s="133" t="s">
        <v>65</v>
      </c>
      <c r="I677" s="133"/>
      <c r="J677" s="133"/>
      <c r="K677" s="133" t="s">
        <v>66</v>
      </c>
      <c r="L677" s="133"/>
      <c r="M677" s="133"/>
      <c r="N677" s="133"/>
      <c r="O677" s="133" t="s">
        <v>67</v>
      </c>
      <c r="P677" s="133"/>
      <c r="Q677" s="133"/>
      <c r="R677" s="133" t="s">
        <v>68</v>
      </c>
      <c r="S677" s="133"/>
      <c r="T677" s="134" t="s">
        <v>69</v>
      </c>
      <c r="U677" s="134"/>
      <c r="V677" s="135"/>
      <c r="W677" s="33"/>
      <c r="X677" s="33"/>
      <c r="Y677" s="33"/>
    </row>
    <row r="678" spans="1:25" s="34" customFormat="1" x14ac:dyDescent="0.25">
      <c r="A678" s="132"/>
      <c r="B678" s="133"/>
      <c r="C678" s="133"/>
      <c r="D678" s="133"/>
      <c r="E678" s="133"/>
      <c r="F678" s="133"/>
      <c r="G678" s="133"/>
      <c r="H678" s="133"/>
      <c r="I678" s="133"/>
      <c r="J678" s="133"/>
      <c r="K678" s="133"/>
      <c r="L678" s="133"/>
      <c r="M678" s="133"/>
      <c r="N678" s="133"/>
      <c r="O678" s="153"/>
      <c r="P678" s="153"/>
      <c r="Q678" s="153"/>
      <c r="R678" s="133"/>
      <c r="S678" s="133"/>
      <c r="T678" s="134"/>
      <c r="U678" s="134"/>
      <c r="V678" s="135"/>
      <c r="W678" s="33"/>
      <c r="X678" s="33"/>
      <c r="Y678" s="33"/>
    </row>
    <row r="679" spans="1:25" s="34" customFormat="1" x14ac:dyDescent="0.25">
      <c r="A679" s="132" t="s">
        <v>70</v>
      </c>
      <c r="B679" s="133"/>
      <c r="C679" s="133"/>
      <c r="D679" s="133"/>
      <c r="E679" s="133"/>
      <c r="F679" s="133"/>
      <c r="G679" s="133"/>
      <c r="H679" s="133"/>
      <c r="I679" s="133"/>
      <c r="J679" s="133"/>
      <c r="K679" s="133"/>
      <c r="L679" s="133"/>
      <c r="M679" s="133"/>
      <c r="N679" s="133"/>
      <c r="O679" s="153"/>
      <c r="P679" s="153"/>
      <c r="Q679" s="153"/>
      <c r="R679" s="209">
        <v>0.03</v>
      </c>
      <c r="S679" s="210"/>
      <c r="T679" s="134"/>
      <c r="U679" s="134"/>
      <c r="V679" s="135"/>
      <c r="W679" s="33"/>
      <c r="X679" s="33"/>
      <c r="Y679" s="33"/>
    </row>
    <row r="680" spans="1:25" s="34" customFormat="1" x14ac:dyDescent="0.25">
      <c r="A680" s="132"/>
      <c r="B680" s="133"/>
      <c r="C680" s="133"/>
      <c r="D680" s="133"/>
      <c r="E680" s="133"/>
      <c r="F680" s="133"/>
      <c r="G680" s="133"/>
      <c r="H680" s="133"/>
      <c r="I680" s="133"/>
      <c r="J680" s="133"/>
      <c r="K680" s="133"/>
      <c r="L680" s="133"/>
      <c r="M680" s="133"/>
      <c r="N680" s="133"/>
      <c r="O680" s="133"/>
      <c r="P680" s="133"/>
      <c r="Q680" s="133"/>
      <c r="R680" s="133"/>
      <c r="S680" s="133"/>
      <c r="T680" s="134"/>
      <c r="U680" s="134"/>
      <c r="V680" s="135"/>
      <c r="W680" s="33"/>
      <c r="X680" s="33"/>
      <c r="Y680" s="33"/>
    </row>
    <row r="681" spans="1:25" s="34" customFormat="1" x14ac:dyDescent="0.25">
      <c r="A681" s="136" t="s">
        <v>71</v>
      </c>
      <c r="B681" s="137"/>
      <c r="C681" s="137"/>
      <c r="D681" s="137"/>
      <c r="E681" s="137"/>
      <c r="F681" s="137"/>
      <c r="G681" s="137"/>
      <c r="H681" s="137"/>
      <c r="I681" s="137"/>
      <c r="J681" s="137"/>
      <c r="K681" s="137"/>
      <c r="L681" s="137"/>
      <c r="M681" s="137"/>
      <c r="N681" s="137"/>
      <c r="O681" s="137"/>
      <c r="P681" s="137"/>
      <c r="Q681" s="137"/>
      <c r="R681" s="137"/>
      <c r="S681" s="137"/>
      <c r="T681" s="134">
        <f>+T679+T678</f>
        <v>0</v>
      </c>
      <c r="U681" s="134"/>
      <c r="V681" s="135"/>
      <c r="W681" s="33"/>
      <c r="X681" s="33"/>
      <c r="Y681" s="33"/>
    </row>
    <row r="682" spans="1:25" s="34" customFormat="1" x14ac:dyDescent="0.25">
      <c r="A682" s="19"/>
      <c r="B682" s="20"/>
      <c r="C682" s="20"/>
      <c r="D682" s="20"/>
      <c r="E682" s="20"/>
      <c r="F682" s="20"/>
      <c r="G682" s="20"/>
      <c r="H682" s="20"/>
      <c r="I682" s="20"/>
      <c r="J682" s="20"/>
      <c r="K682" s="20"/>
      <c r="L682" s="20"/>
      <c r="M682" s="20"/>
      <c r="N682" s="20"/>
      <c r="O682" s="20"/>
      <c r="P682" s="20"/>
      <c r="Q682" s="20"/>
      <c r="R682" s="20"/>
      <c r="S682" s="21"/>
      <c r="T682" s="22"/>
      <c r="U682" s="22"/>
      <c r="V682" s="23"/>
      <c r="W682" s="33"/>
      <c r="X682" s="33"/>
      <c r="Y682" s="33"/>
    </row>
    <row r="683" spans="1:25" s="34" customFormat="1" x14ac:dyDescent="0.25">
      <c r="A683" s="145" t="s">
        <v>72</v>
      </c>
      <c r="B683" s="146"/>
      <c r="C683" s="146"/>
      <c r="D683" s="146"/>
      <c r="E683" s="146"/>
      <c r="F683" s="146"/>
      <c r="G683" s="146"/>
      <c r="H683" s="146"/>
      <c r="I683" s="146"/>
      <c r="J683" s="146"/>
      <c r="K683" s="146"/>
      <c r="L683" s="146"/>
      <c r="M683" s="146"/>
      <c r="N683" s="146"/>
      <c r="O683" s="146"/>
      <c r="P683" s="146"/>
      <c r="Q683" s="146"/>
      <c r="R683" s="146"/>
      <c r="S683" s="146"/>
      <c r="T683" s="146"/>
      <c r="U683" s="146"/>
      <c r="V683" s="147"/>
      <c r="W683" s="33"/>
      <c r="X683" s="33"/>
      <c r="Y683" s="33"/>
    </row>
    <row r="684" spans="1:25" s="34" customFormat="1" x14ac:dyDescent="0.25">
      <c r="A684" s="132" t="s">
        <v>60</v>
      </c>
      <c r="B684" s="133"/>
      <c r="C684" s="133"/>
      <c r="D684" s="133"/>
      <c r="E684" s="133"/>
      <c r="F684" s="133"/>
      <c r="G684" s="133"/>
      <c r="H684" s="133"/>
      <c r="I684" s="133"/>
      <c r="J684" s="133"/>
      <c r="K684" s="133"/>
      <c r="L684" s="133"/>
      <c r="M684" s="133" t="s">
        <v>61</v>
      </c>
      <c r="N684" s="133"/>
      <c r="O684" s="133" t="s">
        <v>62</v>
      </c>
      <c r="P684" s="133"/>
      <c r="Q684" s="133" t="s">
        <v>73</v>
      </c>
      <c r="R684" s="133"/>
      <c r="S684" s="133"/>
      <c r="T684" s="134" t="s">
        <v>74</v>
      </c>
      <c r="U684" s="134"/>
      <c r="V684" s="135"/>
      <c r="W684" s="33"/>
      <c r="X684" s="33"/>
      <c r="Y684" s="33"/>
    </row>
    <row r="685" spans="1:25" s="34" customFormat="1" x14ac:dyDescent="0.25">
      <c r="A685" s="132"/>
      <c r="B685" s="133"/>
      <c r="C685" s="133"/>
      <c r="D685" s="133"/>
      <c r="E685" s="133"/>
      <c r="F685" s="133"/>
      <c r="G685" s="133"/>
      <c r="H685" s="133"/>
      <c r="I685" s="133"/>
      <c r="J685" s="133"/>
      <c r="K685" s="133"/>
      <c r="L685" s="133"/>
      <c r="M685" s="133"/>
      <c r="N685" s="133"/>
      <c r="O685" s="133"/>
      <c r="P685" s="133"/>
      <c r="Q685" s="134"/>
      <c r="R685" s="134"/>
      <c r="S685" s="134"/>
      <c r="T685" s="134">
        <f>+Q685*O685</f>
        <v>0</v>
      </c>
      <c r="U685" s="134"/>
      <c r="V685" s="135"/>
      <c r="W685" s="33"/>
      <c r="X685" s="33"/>
      <c r="Y685" s="33"/>
    </row>
    <row r="686" spans="1:25" s="34" customFormat="1" x14ac:dyDescent="0.25">
      <c r="A686" s="132"/>
      <c r="B686" s="133"/>
      <c r="C686" s="133"/>
      <c r="D686" s="133"/>
      <c r="E686" s="133"/>
      <c r="F686" s="133"/>
      <c r="G686" s="133"/>
      <c r="H686" s="133"/>
      <c r="I686" s="133"/>
      <c r="J686" s="133"/>
      <c r="K686" s="133"/>
      <c r="L686" s="133"/>
      <c r="M686" s="133"/>
      <c r="N686" s="133"/>
      <c r="O686" s="133"/>
      <c r="P686" s="133"/>
      <c r="Q686" s="134"/>
      <c r="R686" s="134"/>
      <c r="S686" s="134"/>
      <c r="T686" s="134">
        <f>+Q686*O686</f>
        <v>0</v>
      </c>
      <c r="U686" s="134"/>
      <c r="V686" s="135"/>
      <c r="W686" s="33"/>
      <c r="X686" s="33"/>
      <c r="Y686" s="33"/>
    </row>
    <row r="687" spans="1:25" s="34" customFormat="1" x14ac:dyDescent="0.25">
      <c r="A687" s="132"/>
      <c r="B687" s="133"/>
      <c r="C687" s="133"/>
      <c r="D687" s="133"/>
      <c r="E687" s="133"/>
      <c r="F687" s="133"/>
      <c r="G687" s="133"/>
      <c r="H687" s="133"/>
      <c r="I687" s="133"/>
      <c r="J687" s="133"/>
      <c r="K687" s="133"/>
      <c r="L687" s="133"/>
      <c r="M687" s="133"/>
      <c r="N687" s="133"/>
      <c r="O687" s="133"/>
      <c r="P687" s="133"/>
      <c r="Q687" s="133"/>
      <c r="R687" s="133"/>
      <c r="S687" s="133"/>
      <c r="T687" s="134"/>
      <c r="U687" s="134"/>
      <c r="V687" s="135"/>
      <c r="W687" s="33"/>
      <c r="X687" s="33"/>
      <c r="Y687" s="33"/>
    </row>
    <row r="688" spans="1:25" s="34" customFormat="1" x14ac:dyDescent="0.25">
      <c r="A688" s="136" t="s">
        <v>71</v>
      </c>
      <c r="B688" s="137"/>
      <c r="C688" s="137"/>
      <c r="D688" s="137"/>
      <c r="E688" s="137"/>
      <c r="F688" s="137"/>
      <c r="G688" s="137"/>
      <c r="H688" s="137"/>
      <c r="I688" s="137"/>
      <c r="J688" s="137"/>
      <c r="K688" s="137"/>
      <c r="L688" s="137"/>
      <c r="M688" s="137"/>
      <c r="N688" s="137"/>
      <c r="O688" s="137"/>
      <c r="P688" s="137"/>
      <c r="Q688" s="137"/>
      <c r="R688" s="137"/>
      <c r="S688" s="137"/>
      <c r="T688" s="134">
        <f>+T686+T685</f>
        <v>0</v>
      </c>
      <c r="U688" s="134"/>
      <c r="V688" s="135"/>
      <c r="W688" s="33"/>
      <c r="X688" s="33"/>
      <c r="Y688" s="33"/>
    </row>
    <row r="689" spans="1:25" s="34" customFormat="1" x14ac:dyDescent="0.25">
      <c r="A689" s="19"/>
      <c r="B689" s="20"/>
      <c r="C689" s="20"/>
      <c r="D689" s="20"/>
      <c r="E689" s="20"/>
      <c r="F689" s="20"/>
      <c r="G689" s="20"/>
      <c r="H689" s="20"/>
      <c r="I689" s="20"/>
      <c r="J689" s="20"/>
      <c r="K689" s="20"/>
      <c r="L689" s="20"/>
      <c r="M689" s="20"/>
      <c r="N689" s="20"/>
      <c r="O689" s="20"/>
      <c r="P689" s="20"/>
      <c r="Q689" s="20"/>
      <c r="R689" s="20"/>
      <c r="S689" s="21"/>
      <c r="T689" s="22"/>
      <c r="U689" s="22"/>
      <c r="V689" s="23"/>
      <c r="W689" s="33"/>
      <c r="X689" s="33"/>
      <c r="Y689" s="33"/>
    </row>
    <row r="690" spans="1:25" s="34" customFormat="1" x14ac:dyDescent="0.25">
      <c r="A690" s="145" t="s">
        <v>75</v>
      </c>
      <c r="B690" s="146"/>
      <c r="C690" s="146"/>
      <c r="D690" s="146"/>
      <c r="E690" s="146"/>
      <c r="F690" s="146"/>
      <c r="G690" s="146"/>
      <c r="H690" s="146"/>
      <c r="I690" s="146"/>
      <c r="J690" s="146"/>
      <c r="K690" s="146"/>
      <c r="L690" s="146"/>
      <c r="M690" s="146"/>
      <c r="N690" s="146"/>
      <c r="O690" s="146"/>
      <c r="P690" s="146"/>
      <c r="Q690" s="146"/>
      <c r="R690" s="146"/>
      <c r="S690" s="146"/>
      <c r="T690" s="146"/>
      <c r="U690" s="146"/>
      <c r="V690" s="147"/>
      <c r="W690" s="33"/>
      <c r="X690" s="33"/>
      <c r="Y690" s="33"/>
    </row>
    <row r="691" spans="1:25" s="34" customFormat="1" x14ac:dyDescent="0.25">
      <c r="A691" s="132" t="s">
        <v>76</v>
      </c>
      <c r="B691" s="133"/>
      <c r="C691" s="133"/>
      <c r="D691" s="133"/>
      <c r="E691" s="133"/>
      <c r="F691" s="133"/>
      <c r="G691" s="133"/>
      <c r="H691" s="133"/>
      <c r="I691" s="133"/>
      <c r="J691" s="133"/>
      <c r="K691" s="133" t="s">
        <v>77</v>
      </c>
      <c r="L691" s="133"/>
      <c r="M691" s="133" t="s">
        <v>78</v>
      </c>
      <c r="N691" s="133"/>
      <c r="O691" s="133" t="s">
        <v>79</v>
      </c>
      <c r="P691" s="133"/>
      <c r="Q691" s="133"/>
      <c r="R691" s="133" t="s">
        <v>80</v>
      </c>
      <c r="S691" s="133"/>
      <c r="T691" s="134" t="s">
        <v>69</v>
      </c>
      <c r="U691" s="134"/>
      <c r="V691" s="135"/>
      <c r="W691" s="33"/>
      <c r="X691" s="33"/>
      <c r="Y691" s="33"/>
    </row>
    <row r="692" spans="1:25" s="34" customFormat="1" x14ac:dyDescent="0.25">
      <c r="A692" s="132"/>
      <c r="B692" s="133"/>
      <c r="C692" s="133"/>
      <c r="D692" s="133"/>
      <c r="E692" s="133"/>
      <c r="F692" s="133"/>
      <c r="G692" s="133"/>
      <c r="H692" s="133"/>
      <c r="I692" s="133"/>
      <c r="J692" s="133"/>
      <c r="K692" s="133"/>
      <c r="L692" s="133"/>
      <c r="M692" s="133"/>
      <c r="N692" s="133"/>
      <c r="O692" s="133"/>
      <c r="P692" s="133"/>
      <c r="Q692" s="133"/>
      <c r="R692" s="133"/>
      <c r="S692" s="133"/>
      <c r="T692" s="134"/>
      <c r="U692" s="134"/>
      <c r="V692" s="135"/>
      <c r="W692" s="33"/>
      <c r="X692" s="33"/>
      <c r="Y692" s="33"/>
    </row>
    <row r="693" spans="1:25" s="34" customFormat="1" x14ac:dyDescent="0.25">
      <c r="A693" s="132"/>
      <c r="B693" s="133"/>
      <c r="C693" s="133"/>
      <c r="D693" s="133"/>
      <c r="E693" s="133"/>
      <c r="F693" s="133"/>
      <c r="G693" s="133"/>
      <c r="H693" s="133"/>
      <c r="I693" s="133"/>
      <c r="J693" s="133"/>
      <c r="K693" s="133"/>
      <c r="L693" s="133"/>
      <c r="M693" s="133"/>
      <c r="N693" s="133"/>
      <c r="O693" s="133"/>
      <c r="P693" s="133"/>
      <c r="Q693" s="133"/>
      <c r="R693" s="133"/>
      <c r="S693" s="133"/>
      <c r="T693" s="134"/>
      <c r="U693" s="134"/>
      <c r="V693" s="135"/>
      <c r="W693" s="33"/>
      <c r="X693" s="33"/>
      <c r="Y693" s="33"/>
    </row>
    <row r="694" spans="1:25" s="34" customFormat="1" x14ac:dyDescent="0.25">
      <c r="A694" s="132"/>
      <c r="B694" s="133"/>
      <c r="C694" s="133"/>
      <c r="D694" s="133"/>
      <c r="E694" s="133"/>
      <c r="F694" s="133"/>
      <c r="G694" s="133"/>
      <c r="H694" s="133"/>
      <c r="I694" s="133"/>
      <c r="J694" s="133"/>
      <c r="K694" s="133"/>
      <c r="L694" s="133"/>
      <c r="M694" s="133"/>
      <c r="N694" s="133"/>
      <c r="O694" s="133"/>
      <c r="P694" s="133"/>
      <c r="Q694" s="133"/>
      <c r="R694" s="133"/>
      <c r="S694" s="133"/>
      <c r="T694" s="134"/>
      <c r="U694" s="134"/>
      <c r="V694" s="135"/>
      <c r="W694" s="33"/>
      <c r="X694" s="33"/>
      <c r="Y694" s="33"/>
    </row>
    <row r="695" spans="1:25" s="34" customFormat="1" x14ac:dyDescent="0.25">
      <c r="A695" s="136" t="s">
        <v>71</v>
      </c>
      <c r="B695" s="137"/>
      <c r="C695" s="137"/>
      <c r="D695" s="137"/>
      <c r="E695" s="137"/>
      <c r="F695" s="137"/>
      <c r="G695" s="137"/>
      <c r="H695" s="137"/>
      <c r="I695" s="137"/>
      <c r="J695" s="137"/>
      <c r="K695" s="137"/>
      <c r="L695" s="137"/>
      <c r="M695" s="137"/>
      <c r="N695" s="137"/>
      <c r="O695" s="137"/>
      <c r="P695" s="137"/>
      <c r="Q695" s="137"/>
      <c r="R695" s="137"/>
      <c r="S695" s="137"/>
      <c r="T695" s="134"/>
      <c r="U695" s="134"/>
      <c r="V695" s="135"/>
      <c r="W695" s="33"/>
      <c r="X695" s="33"/>
      <c r="Y695" s="33"/>
    </row>
    <row r="696" spans="1:25" s="34" customFormat="1" x14ac:dyDescent="0.25">
      <c r="A696" s="19"/>
      <c r="B696" s="20"/>
      <c r="C696" s="20"/>
      <c r="D696" s="20"/>
      <c r="E696" s="20"/>
      <c r="F696" s="20"/>
      <c r="G696" s="20"/>
      <c r="H696" s="20"/>
      <c r="I696" s="20"/>
      <c r="J696" s="20"/>
      <c r="K696" s="20"/>
      <c r="L696" s="20"/>
      <c r="M696" s="20"/>
      <c r="N696" s="20"/>
      <c r="O696" s="20"/>
      <c r="P696" s="20"/>
      <c r="Q696" s="20"/>
      <c r="R696" s="20"/>
      <c r="S696" s="21"/>
      <c r="T696" s="22"/>
      <c r="U696" s="22"/>
      <c r="V696" s="23"/>
      <c r="W696" s="42"/>
      <c r="X696" s="42"/>
      <c r="Y696" s="42"/>
    </row>
    <row r="697" spans="1:25" s="34" customFormat="1" x14ac:dyDescent="0.25">
      <c r="A697" s="145" t="s">
        <v>81</v>
      </c>
      <c r="B697" s="146"/>
      <c r="C697" s="146"/>
      <c r="D697" s="146"/>
      <c r="E697" s="146"/>
      <c r="F697" s="146"/>
      <c r="G697" s="146"/>
      <c r="H697" s="146"/>
      <c r="I697" s="146"/>
      <c r="J697" s="146"/>
      <c r="K697" s="146"/>
      <c r="L697" s="146"/>
      <c r="M697" s="146"/>
      <c r="N697" s="146"/>
      <c r="O697" s="146"/>
      <c r="P697" s="146"/>
      <c r="Q697" s="146"/>
      <c r="R697" s="146"/>
      <c r="S697" s="146"/>
      <c r="T697" s="146"/>
      <c r="U697" s="146"/>
      <c r="V697" s="147"/>
      <c r="W697" s="33"/>
      <c r="X697" s="33"/>
      <c r="Y697" s="33"/>
    </row>
    <row r="698" spans="1:25" s="34" customFormat="1" x14ac:dyDescent="0.25">
      <c r="A698" s="132" t="s">
        <v>82</v>
      </c>
      <c r="B698" s="133"/>
      <c r="C698" s="133"/>
      <c r="D698" s="133"/>
      <c r="E698" s="133"/>
      <c r="F698" s="133"/>
      <c r="G698" s="133"/>
      <c r="H698" s="133"/>
      <c r="I698" s="133"/>
      <c r="J698" s="133" t="s">
        <v>83</v>
      </c>
      <c r="K698" s="133"/>
      <c r="L698" s="133" t="s">
        <v>84</v>
      </c>
      <c r="M698" s="133"/>
      <c r="N698" s="133" t="s">
        <v>85</v>
      </c>
      <c r="O698" s="133"/>
      <c r="P698" s="133"/>
      <c r="Q698" s="133" t="s">
        <v>68</v>
      </c>
      <c r="R698" s="133"/>
      <c r="S698" s="133"/>
      <c r="T698" s="134" t="s">
        <v>69</v>
      </c>
      <c r="U698" s="134"/>
      <c r="V698" s="135"/>
      <c r="W698" s="33"/>
      <c r="X698" s="33"/>
      <c r="Y698" s="33"/>
    </row>
    <row r="699" spans="1:25" s="34" customFormat="1" x14ac:dyDescent="0.25">
      <c r="A699" s="132" t="s">
        <v>86</v>
      </c>
      <c r="B699" s="133"/>
      <c r="C699" s="133"/>
      <c r="D699" s="133"/>
      <c r="E699" s="133"/>
      <c r="F699" s="133"/>
      <c r="G699" s="133"/>
      <c r="H699" s="133"/>
      <c r="I699" s="133"/>
      <c r="J699" s="148">
        <f>+'[1]CARGA PRESTACIONAL'!E640+'[1]CARGA PRESTACIONAL'!E641</f>
        <v>0</v>
      </c>
      <c r="K699" s="133"/>
      <c r="L699" s="149">
        <v>1.8157000000000001</v>
      </c>
      <c r="M699" s="149"/>
      <c r="N699" s="134">
        <f>+(L699*J699)/8</f>
        <v>0</v>
      </c>
      <c r="O699" s="134"/>
      <c r="P699" s="134"/>
      <c r="Q699" s="133"/>
      <c r="R699" s="133"/>
      <c r="S699" s="133"/>
      <c r="T699" s="134">
        <f>+Q699*N699</f>
        <v>0</v>
      </c>
      <c r="U699" s="134"/>
      <c r="V699" s="135"/>
      <c r="W699" s="33"/>
      <c r="X699" s="33"/>
      <c r="Y699" s="33"/>
    </row>
    <row r="700" spans="1:25" s="34" customFormat="1" x14ac:dyDescent="0.25">
      <c r="A700" s="132"/>
      <c r="B700" s="133"/>
      <c r="C700" s="133"/>
      <c r="D700" s="133"/>
      <c r="E700" s="133"/>
      <c r="F700" s="133"/>
      <c r="G700" s="133"/>
      <c r="H700" s="133"/>
      <c r="I700" s="133"/>
      <c r="J700" s="133"/>
      <c r="K700" s="133"/>
      <c r="L700" s="133"/>
      <c r="M700" s="133"/>
      <c r="N700" s="133"/>
      <c r="O700" s="133"/>
      <c r="P700" s="133"/>
      <c r="Q700" s="133"/>
      <c r="R700" s="133"/>
      <c r="S700" s="133"/>
      <c r="T700" s="134"/>
      <c r="U700" s="134"/>
      <c r="V700" s="135"/>
      <c r="W700" s="33"/>
      <c r="X700" s="33"/>
      <c r="Y700" s="33"/>
    </row>
    <row r="701" spans="1:25" s="34" customFormat="1" x14ac:dyDescent="0.25">
      <c r="A701" s="132"/>
      <c r="B701" s="133"/>
      <c r="C701" s="133"/>
      <c r="D701" s="133"/>
      <c r="E701" s="133"/>
      <c r="F701" s="133"/>
      <c r="G701" s="133"/>
      <c r="H701" s="133"/>
      <c r="I701" s="133"/>
      <c r="J701" s="133"/>
      <c r="K701" s="133"/>
      <c r="L701" s="133"/>
      <c r="M701" s="133"/>
      <c r="N701" s="133"/>
      <c r="O701" s="133"/>
      <c r="P701" s="133"/>
      <c r="Q701" s="133"/>
      <c r="R701" s="133"/>
      <c r="S701" s="133"/>
      <c r="T701" s="134"/>
      <c r="U701" s="134"/>
      <c r="V701" s="135"/>
      <c r="W701" s="33"/>
      <c r="X701" s="33"/>
      <c r="Y701" s="33"/>
    </row>
    <row r="702" spans="1:25" s="34" customFormat="1" x14ac:dyDescent="0.25">
      <c r="A702" s="136" t="s">
        <v>71</v>
      </c>
      <c r="B702" s="137"/>
      <c r="C702" s="137"/>
      <c r="D702" s="137"/>
      <c r="E702" s="137"/>
      <c r="F702" s="137"/>
      <c r="G702" s="137"/>
      <c r="H702" s="137"/>
      <c r="I702" s="137"/>
      <c r="J702" s="137"/>
      <c r="K702" s="137"/>
      <c r="L702" s="137"/>
      <c r="M702" s="137"/>
      <c r="N702" s="137"/>
      <c r="O702" s="137"/>
      <c r="P702" s="137"/>
      <c r="Q702" s="137"/>
      <c r="R702" s="137"/>
      <c r="S702" s="137"/>
      <c r="T702" s="134">
        <f>+T699</f>
        <v>0</v>
      </c>
      <c r="U702" s="134"/>
      <c r="V702" s="135"/>
      <c r="W702" s="33"/>
      <c r="X702" s="33"/>
      <c r="Y702" s="33"/>
    </row>
    <row r="703" spans="1:25" s="43" customFormat="1" x14ac:dyDescent="0.25">
      <c r="A703" s="136" t="s">
        <v>15</v>
      </c>
      <c r="B703" s="137"/>
      <c r="C703" s="137"/>
      <c r="D703" s="137"/>
      <c r="E703" s="137"/>
      <c r="F703" s="137"/>
      <c r="G703" s="137"/>
      <c r="H703" s="137"/>
      <c r="I703" s="137"/>
      <c r="J703" s="137"/>
      <c r="K703" s="137"/>
      <c r="L703" s="137"/>
      <c r="M703" s="137"/>
      <c r="N703" s="137"/>
      <c r="O703" s="137"/>
      <c r="P703" s="137"/>
      <c r="Q703" s="137"/>
      <c r="R703" s="137"/>
      <c r="S703" s="137"/>
      <c r="T703" s="134">
        <f>ROUND(T702+T695+T688+T681,0)</f>
        <v>0</v>
      </c>
      <c r="U703" s="134"/>
      <c r="V703" s="135"/>
      <c r="W703" s="33"/>
      <c r="X703" s="33"/>
      <c r="Y703" s="33"/>
    </row>
    <row r="704" spans="1:25" s="43" customFormat="1" x14ac:dyDescent="0.25">
      <c r="A704" s="44" t="s">
        <v>87</v>
      </c>
      <c r="B704" s="45">
        <f>+'[1]CARGA PRESTACIONAL'!$E$40</f>
        <v>0.29949999999999999</v>
      </c>
      <c r="C704" s="46"/>
      <c r="D704" s="47"/>
      <c r="E704" s="48"/>
      <c r="F704" s="46"/>
      <c r="G704" s="46"/>
      <c r="H704" s="46"/>
      <c r="I704" s="46"/>
      <c r="J704" s="46"/>
      <c r="K704" s="46"/>
      <c r="L704" s="46"/>
      <c r="M704" s="47"/>
      <c r="N704" s="18"/>
      <c r="O704" s="18"/>
      <c r="P704" s="18"/>
      <c r="Q704" s="18"/>
      <c r="R704" s="18"/>
      <c r="S704" s="18" t="s">
        <v>19</v>
      </c>
      <c r="T704" s="134">
        <f>+T703*B704</f>
        <v>0</v>
      </c>
      <c r="U704" s="134"/>
      <c r="V704" s="135"/>
      <c r="W704" s="33"/>
      <c r="X704" s="33"/>
      <c r="Y704" s="33"/>
    </row>
    <row r="705" spans="1:60" s="43" customFormat="1" x14ac:dyDescent="0.25">
      <c r="A705" s="138" t="s">
        <v>88</v>
      </c>
      <c r="B705" s="139"/>
      <c r="C705" s="139"/>
      <c r="D705" s="139"/>
      <c r="E705" s="139"/>
      <c r="F705" s="139"/>
      <c r="G705" s="139"/>
      <c r="H705" s="139"/>
      <c r="I705" s="139"/>
      <c r="J705" s="139"/>
      <c r="K705" s="139"/>
      <c r="L705" s="139"/>
      <c r="M705" s="139"/>
      <c r="N705" s="139"/>
      <c r="O705" s="139"/>
      <c r="P705" s="139"/>
      <c r="Q705" s="139"/>
      <c r="R705" s="139"/>
      <c r="S705" s="139"/>
      <c r="T705" s="140">
        <f>+T704+T703</f>
        <v>0</v>
      </c>
      <c r="U705" s="140"/>
      <c r="V705" s="141"/>
      <c r="W705" s="33"/>
      <c r="X705" s="33"/>
      <c r="Y705" s="33"/>
    </row>
    <row r="706" spans="1:60" s="43" customFormat="1" x14ac:dyDescent="0.25">
      <c r="A706" s="138" t="s">
        <v>89</v>
      </c>
      <c r="B706" s="139"/>
      <c r="C706" s="139"/>
      <c r="D706" s="139"/>
      <c r="E706" s="139"/>
      <c r="F706" s="139"/>
      <c r="G706" s="139"/>
      <c r="H706" s="139"/>
      <c r="I706" s="139"/>
      <c r="J706" s="139"/>
      <c r="K706" s="139"/>
      <c r="L706" s="139"/>
      <c r="M706" s="139"/>
      <c r="N706" s="139"/>
      <c r="O706" s="139"/>
      <c r="P706" s="139"/>
      <c r="Q706" s="139"/>
      <c r="R706" s="139"/>
      <c r="S706" s="139"/>
      <c r="T706" s="140">
        <f>ROUND(T705*T674,0)</f>
        <v>0</v>
      </c>
      <c r="U706" s="140"/>
      <c r="V706" s="141"/>
      <c r="W706" s="33"/>
      <c r="X706" s="33"/>
      <c r="Y706" s="33"/>
    </row>
    <row r="707" spans="1:60" s="43" customFormat="1" x14ac:dyDescent="0.25">
      <c r="A707" s="49"/>
      <c r="B707" s="29"/>
      <c r="C707" s="29"/>
      <c r="D707" s="29"/>
      <c r="E707" s="29"/>
      <c r="F707" s="29"/>
      <c r="G707" s="29"/>
      <c r="H707" s="29"/>
      <c r="I707" s="29"/>
      <c r="J707" s="29"/>
      <c r="K707" s="29"/>
      <c r="L707" s="29"/>
      <c r="M707" s="29"/>
      <c r="N707" s="29"/>
      <c r="O707" s="29"/>
      <c r="P707" s="29"/>
      <c r="Q707" s="29"/>
      <c r="R707" s="29"/>
      <c r="S707" s="29"/>
      <c r="T707" s="50"/>
      <c r="U707" s="50"/>
      <c r="V707" s="51"/>
      <c r="W707" s="33"/>
      <c r="X707" s="33"/>
      <c r="Y707" s="52"/>
    </row>
    <row r="708" spans="1:60" s="34" customFormat="1" ht="43.5" customHeight="1" x14ac:dyDescent="0.25">
      <c r="A708" s="142" t="s">
        <v>121</v>
      </c>
      <c r="B708" s="143"/>
      <c r="C708" s="143"/>
      <c r="D708" s="143"/>
      <c r="E708" s="143"/>
      <c r="F708" s="143"/>
      <c r="G708" s="143"/>
      <c r="H708" s="143"/>
      <c r="I708" s="143"/>
      <c r="J708" s="143"/>
      <c r="K708" s="143"/>
      <c r="L708" s="143"/>
      <c r="M708" s="143"/>
      <c r="N708" s="143"/>
      <c r="O708" s="143"/>
      <c r="P708" s="143"/>
      <c r="Q708" s="143"/>
      <c r="R708" s="143"/>
      <c r="S708" s="143"/>
      <c r="T708" s="143"/>
      <c r="U708" s="143"/>
      <c r="V708" s="144"/>
      <c r="W708" s="33"/>
      <c r="X708" s="33"/>
      <c r="Y708" s="53"/>
    </row>
    <row r="709" spans="1:60" s="34" customFormat="1" x14ac:dyDescent="0.25">
      <c r="A709" s="24"/>
      <c r="B709" s="25"/>
      <c r="C709" s="25"/>
      <c r="D709" s="25"/>
      <c r="E709" s="25"/>
      <c r="F709" s="25"/>
      <c r="G709" s="25"/>
      <c r="H709" s="25"/>
      <c r="I709" s="25"/>
      <c r="J709" s="25"/>
      <c r="K709" s="25"/>
      <c r="L709" s="25"/>
      <c r="M709" s="25"/>
      <c r="N709" s="25"/>
      <c r="O709" s="25"/>
      <c r="P709" s="25"/>
      <c r="Q709" s="25"/>
      <c r="R709" s="25"/>
      <c r="S709" s="26"/>
      <c r="T709" s="27"/>
      <c r="U709" s="27"/>
      <c r="V709" s="28"/>
      <c r="W709" s="33"/>
      <c r="X709" s="33"/>
      <c r="Y709" s="33"/>
    </row>
    <row r="710" spans="1:60" s="34" customFormat="1" ht="46.5" customHeight="1" x14ac:dyDescent="0.3">
      <c r="A710" s="24"/>
      <c r="B710" s="25"/>
      <c r="C710" s="25"/>
      <c r="D710" s="29"/>
      <c r="E710" s="30" t="s">
        <v>90</v>
      </c>
      <c r="F710" s="54"/>
      <c r="G710" s="54"/>
      <c r="H710" s="54"/>
      <c r="I710" s="54"/>
      <c r="J710" s="54"/>
      <c r="K710" s="54"/>
      <c r="L710" s="54"/>
      <c r="M710" s="55"/>
      <c r="N710" s="25"/>
      <c r="O710" s="25"/>
      <c r="P710" s="25"/>
      <c r="Q710" s="25"/>
      <c r="R710" s="25"/>
      <c r="S710" s="26"/>
      <c r="T710" s="27"/>
      <c r="U710" s="27"/>
      <c r="V710" s="28"/>
      <c r="W710" s="33"/>
      <c r="X710" s="33"/>
      <c r="Y710" s="56"/>
    </row>
    <row r="711" spans="1:60" s="34" customFormat="1" x14ac:dyDescent="0.25">
      <c r="A711" s="24"/>
      <c r="B711" s="25"/>
      <c r="C711" s="25"/>
      <c r="D711" s="25"/>
      <c r="E711" s="131" t="s">
        <v>105</v>
      </c>
      <c r="F711" s="131"/>
      <c r="G711" s="131"/>
      <c r="H711" s="131"/>
      <c r="I711" s="131"/>
      <c r="J711" s="131"/>
      <c r="K711" s="131"/>
      <c r="L711" s="131"/>
      <c r="M711" s="131"/>
      <c r="N711" s="57"/>
      <c r="O711" s="57"/>
      <c r="P711" s="25"/>
      <c r="Q711" s="25"/>
      <c r="R711" s="25"/>
      <c r="S711" s="26"/>
      <c r="T711" s="27"/>
      <c r="U711" s="27"/>
      <c r="V711" s="28"/>
      <c r="W711" s="33"/>
      <c r="X711" s="33"/>
      <c r="Y711" s="33"/>
    </row>
    <row r="712" spans="1:60" s="34" customFormat="1" x14ac:dyDescent="0.25">
      <c r="A712" s="24"/>
      <c r="B712" s="25"/>
      <c r="C712" s="25"/>
      <c r="D712" s="25"/>
      <c r="E712" s="131"/>
      <c r="F712" s="131"/>
      <c r="G712" s="131"/>
      <c r="H712" s="131"/>
      <c r="I712" s="131"/>
      <c r="J712" s="131"/>
      <c r="K712" s="131"/>
      <c r="L712" s="131"/>
      <c r="M712" s="131"/>
      <c r="N712" s="57"/>
      <c r="O712" s="57"/>
      <c r="P712" s="25"/>
      <c r="Q712" s="25"/>
      <c r="R712" s="25"/>
      <c r="S712" s="26"/>
      <c r="T712" s="27"/>
      <c r="U712" s="27"/>
      <c r="V712" s="28"/>
      <c r="W712" s="33"/>
      <c r="X712" s="33"/>
      <c r="Y712" s="33"/>
    </row>
    <row r="713" spans="1:60" s="34" customFormat="1" ht="14.25" thickBot="1" x14ac:dyDescent="0.3">
      <c r="A713" s="58"/>
      <c r="B713" s="59"/>
      <c r="C713" s="59"/>
      <c r="D713" s="59"/>
      <c r="E713" s="59"/>
      <c r="F713" s="60"/>
      <c r="G713" s="60"/>
      <c r="H713" s="60"/>
      <c r="I713" s="60"/>
      <c r="J713" s="60"/>
      <c r="K713" s="60"/>
      <c r="L713" s="59"/>
      <c r="M713" s="59"/>
      <c r="N713" s="59"/>
      <c r="O713" s="59"/>
      <c r="P713" s="59"/>
      <c r="Q713" s="59"/>
      <c r="R713" s="59"/>
      <c r="S713" s="59"/>
      <c r="T713" s="61"/>
      <c r="U713" s="61"/>
      <c r="V713" s="62"/>
      <c r="W713" s="33"/>
      <c r="X713" s="33"/>
      <c r="Y713" s="33"/>
    </row>
    <row r="714" spans="1:60" ht="14.25" thickBot="1" x14ac:dyDescent="0.3"/>
    <row r="715" spans="1:60" s="32" customFormat="1" ht="30" customHeight="1" x14ac:dyDescent="0.25">
      <c r="A715" s="154"/>
      <c r="B715" s="155"/>
      <c r="C715" s="155"/>
      <c r="D715" s="156"/>
      <c r="E715" s="163" t="s">
        <v>92</v>
      </c>
      <c r="F715" s="164"/>
      <c r="G715" s="164"/>
      <c r="H715" s="164"/>
      <c r="I715" s="164"/>
      <c r="J715" s="164"/>
      <c r="K715" s="164"/>
      <c r="L715" s="164"/>
      <c r="M715" s="164"/>
      <c r="N715" s="164"/>
      <c r="O715" s="164"/>
      <c r="P715" s="164"/>
      <c r="Q715" s="164"/>
      <c r="R715" s="164"/>
      <c r="S715" s="165"/>
      <c r="T715" s="169" t="s">
        <v>47</v>
      </c>
      <c r="U715" s="170"/>
      <c r="V715" s="171"/>
    </row>
    <row r="716" spans="1:60" s="32" customFormat="1" ht="30" customHeight="1" thickBot="1" x14ac:dyDescent="0.3">
      <c r="A716" s="157"/>
      <c r="B716" s="158"/>
      <c r="C716" s="158"/>
      <c r="D716" s="159"/>
      <c r="E716" s="166"/>
      <c r="F716" s="167"/>
      <c r="G716" s="167"/>
      <c r="H716" s="167"/>
      <c r="I716" s="167"/>
      <c r="J716" s="167"/>
      <c r="K716" s="167"/>
      <c r="L716" s="167"/>
      <c r="M716" s="167"/>
      <c r="N716" s="167"/>
      <c r="O716" s="167"/>
      <c r="P716" s="167"/>
      <c r="Q716" s="167"/>
      <c r="R716" s="167"/>
      <c r="S716" s="168"/>
      <c r="T716" s="172"/>
      <c r="U716" s="173"/>
      <c r="V716" s="174"/>
    </row>
    <row r="717" spans="1:60" s="32" customFormat="1" ht="5.0999999999999996" customHeight="1" thickBot="1" x14ac:dyDescent="0.25">
      <c r="A717" s="157"/>
      <c r="B717" s="158"/>
      <c r="C717" s="158"/>
      <c r="D717" s="159"/>
      <c r="E717" s="175"/>
      <c r="F717" s="176"/>
      <c r="G717" s="176"/>
      <c r="H717" s="176"/>
      <c r="I717" s="176"/>
      <c r="J717" s="176"/>
      <c r="K717" s="176"/>
      <c r="L717" s="176"/>
      <c r="M717" s="176"/>
      <c r="N717" s="176"/>
      <c r="O717" s="176"/>
      <c r="P717" s="176"/>
      <c r="Q717" s="176"/>
      <c r="R717" s="176"/>
      <c r="S717" s="176"/>
      <c r="T717" s="176"/>
      <c r="U717" s="176"/>
      <c r="V717" s="177"/>
    </row>
    <row r="718" spans="1:60" s="32" customFormat="1" ht="24.95" customHeight="1" thickBot="1" x14ac:dyDescent="0.3">
      <c r="A718" s="157"/>
      <c r="B718" s="158"/>
      <c r="C718" s="158"/>
      <c r="D718" s="159"/>
      <c r="E718" s="178" t="s">
        <v>48</v>
      </c>
      <c r="F718" s="179"/>
      <c r="G718" s="179"/>
      <c r="H718" s="179"/>
      <c r="I718" s="179"/>
      <c r="J718" s="179"/>
      <c r="K718" s="179"/>
      <c r="L718" s="179"/>
      <c r="M718" s="179"/>
      <c r="N718" s="179"/>
      <c r="O718" s="179"/>
      <c r="P718" s="179"/>
      <c r="Q718" s="179"/>
      <c r="R718" s="179"/>
      <c r="S718" s="179"/>
      <c r="T718" s="179"/>
      <c r="U718" s="179"/>
      <c r="V718" s="180"/>
    </row>
    <row r="719" spans="1:60" s="32" customFormat="1" ht="5.0999999999999996" customHeight="1" thickBot="1" x14ac:dyDescent="0.3">
      <c r="A719" s="160"/>
      <c r="B719" s="161"/>
      <c r="C719" s="161"/>
      <c r="D719" s="162"/>
      <c r="E719" s="181"/>
      <c r="F719" s="182"/>
      <c r="G719" s="182"/>
      <c r="H719" s="182"/>
      <c r="I719" s="182"/>
      <c r="J719" s="182"/>
      <c r="K719" s="182"/>
      <c r="L719" s="182"/>
      <c r="M719" s="182"/>
      <c r="N719" s="182"/>
      <c r="O719" s="182"/>
      <c r="P719" s="182"/>
      <c r="Q719" s="182"/>
      <c r="R719" s="182"/>
      <c r="S719" s="182"/>
      <c r="T719" s="182"/>
      <c r="U719" s="182"/>
      <c r="V719" s="183"/>
    </row>
    <row r="720" spans="1:60" s="34" customFormat="1" x14ac:dyDescent="0.25">
      <c r="A720" s="211" t="s">
        <v>49</v>
      </c>
      <c r="B720" s="212"/>
      <c r="C720" s="212"/>
      <c r="D720" s="212"/>
      <c r="E720" s="212"/>
      <c r="F720" s="212"/>
      <c r="G720" s="212"/>
      <c r="H720" s="212"/>
      <c r="I720" s="212"/>
      <c r="J720" s="212"/>
      <c r="K720" s="212"/>
      <c r="L720" s="212"/>
      <c r="M720" s="212"/>
      <c r="N720" s="212"/>
      <c r="O720" s="212"/>
      <c r="P720" s="212"/>
      <c r="Q720" s="212"/>
      <c r="R720" s="212"/>
      <c r="S720" s="212"/>
      <c r="T720" s="212"/>
      <c r="U720" s="212"/>
      <c r="V720" s="213"/>
      <c r="W720" s="33"/>
      <c r="X720" s="33"/>
      <c r="Y720" s="33"/>
      <c r="AZ720" s="35"/>
      <c r="BA720" s="35"/>
      <c r="BB720" s="35"/>
      <c r="BC720" s="35"/>
      <c r="BD720" s="35"/>
      <c r="BE720" s="35"/>
      <c r="BF720" s="35"/>
      <c r="BG720" s="35"/>
      <c r="BH720" s="35"/>
    </row>
    <row r="721" spans="1:60" s="34" customFormat="1" x14ac:dyDescent="0.25">
      <c r="A721" s="184" t="s">
        <v>50</v>
      </c>
      <c r="B721" s="185"/>
      <c r="C721" s="185"/>
      <c r="D721" s="185"/>
      <c r="E721" s="36" t="s">
        <v>51</v>
      </c>
      <c r="F721" s="37"/>
      <c r="G721" s="37"/>
      <c r="H721" s="37"/>
      <c r="I721" s="37"/>
      <c r="J721" s="186" t="s">
        <v>52</v>
      </c>
      <c r="K721" s="186"/>
      <c r="L721" s="186"/>
      <c r="M721" s="186"/>
      <c r="N721" s="186"/>
      <c r="O721" s="186"/>
      <c r="P721" s="186" t="s">
        <v>53</v>
      </c>
      <c r="Q721" s="186"/>
      <c r="R721" s="186"/>
      <c r="S721" s="186"/>
      <c r="T721" s="186"/>
      <c r="U721" s="186"/>
      <c r="V721" s="187"/>
      <c r="W721" s="33"/>
      <c r="X721" s="33"/>
      <c r="Y721" s="33"/>
      <c r="AZ721" s="35"/>
      <c r="BA721" s="35"/>
      <c r="BB721" s="35"/>
      <c r="BC721" s="35"/>
      <c r="BD721" s="35"/>
      <c r="BE721" s="35"/>
      <c r="BF721" s="35"/>
      <c r="BG721" s="35"/>
      <c r="BH721" s="35"/>
    </row>
    <row r="722" spans="1:60" s="34" customFormat="1" ht="30.75" customHeight="1" x14ac:dyDescent="0.25">
      <c r="A722" s="188" t="s">
        <v>54</v>
      </c>
      <c r="B722" s="189"/>
      <c r="C722" s="189"/>
      <c r="D722" s="190"/>
      <c r="E722" s="191" t="s">
        <v>24</v>
      </c>
      <c r="F722" s="191"/>
      <c r="G722" s="191"/>
      <c r="H722" s="191"/>
      <c r="I722" s="191"/>
      <c r="J722" s="191"/>
      <c r="K722" s="191"/>
      <c r="L722" s="191"/>
      <c r="M722" s="191"/>
      <c r="N722" s="191"/>
      <c r="O722" s="191"/>
      <c r="P722" s="191"/>
      <c r="Q722" s="191"/>
      <c r="R722" s="191"/>
      <c r="S722" s="191"/>
      <c r="T722" s="191"/>
      <c r="U722" s="191"/>
      <c r="V722" s="192"/>
      <c r="W722" s="33"/>
      <c r="X722" s="33"/>
      <c r="Y722" s="33"/>
    </row>
    <row r="723" spans="1:60" s="34" customFormat="1" x14ac:dyDescent="0.25">
      <c r="A723" s="193" t="s">
        <v>55</v>
      </c>
      <c r="B723" s="194"/>
      <c r="C723" s="194"/>
      <c r="D723" s="194"/>
      <c r="E723" s="195"/>
      <c r="F723" s="195"/>
      <c r="G723" s="195"/>
      <c r="H723" s="195"/>
      <c r="I723" s="195"/>
      <c r="J723" s="195"/>
      <c r="K723" s="195"/>
      <c r="L723" s="195"/>
      <c r="M723" s="195"/>
      <c r="N723" s="195"/>
      <c r="O723" s="195"/>
      <c r="P723" s="195"/>
      <c r="Q723" s="195"/>
      <c r="R723" s="195"/>
      <c r="S723" s="195"/>
      <c r="T723" s="195"/>
      <c r="U723" s="195"/>
      <c r="V723" s="196"/>
      <c r="W723" s="33"/>
      <c r="X723" s="33"/>
      <c r="Y723" s="33"/>
      <c r="Z723" s="33"/>
    </row>
    <row r="724" spans="1:60" s="34" customFormat="1" x14ac:dyDescent="0.25">
      <c r="A724" s="193" t="s">
        <v>56</v>
      </c>
      <c r="B724" s="194"/>
      <c r="C724" s="194"/>
      <c r="D724" s="194"/>
      <c r="E724" s="195"/>
      <c r="F724" s="195"/>
      <c r="G724" s="195"/>
      <c r="H724" s="195"/>
      <c r="I724" s="195"/>
      <c r="J724" s="195"/>
      <c r="K724" s="195"/>
      <c r="L724" s="195"/>
      <c r="M724" s="195"/>
      <c r="N724" s="195"/>
      <c r="O724" s="195"/>
      <c r="P724" s="195"/>
      <c r="Q724" s="195"/>
      <c r="R724" s="195"/>
      <c r="S724" s="195"/>
      <c r="T724" s="195"/>
      <c r="U724" s="195"/>
      <c r="V724" s="196"/>
      <c r="W724" s="33"/>
      <c r="X724" s="33"/>
      <c r="Y724" s="33"/>
      <c r="Z724" s="33"/>
    </row>
    <row r="725" spans="1:60" s="34" customFormat="1" x14ac:dyDescent="0.25">
      <c r="A725" s="193" t="s">
        <v>57</v>
      </c>
      <c r="B725" s="194"/>
      <c r="C725" s="194"/>
      <c r="D725" s="194"/>
      <c r="E725" s="195"/>
      <c r="F725" s="195"/>
      <c r="G725" s="195"/>
      <c r="H725" s="195"/>
      <c r="I725" s="195"/>
      <c r="J725" s="195"/>
      <c r="K725" s="195"/>
      <c r="L725" s="195"/>
      <c r="M725" s="195"/>
      <c r="N725" s="195"/>
      <c r="O725" s="195"/>
      <c r="P725" s="195"/>
      <c r="Q725" s="195"/>
      <c r="R725" s="195"/>
      <c r="S725" s="195"/>
      <c r="T725" s="195"/>
      <c r="U725" s="195"/>
      <c r="V725" s="196"/>
      <c r="W725" s="33"/>
      <c r="X725" s="33"/>
      <c r="Y725" s="33"/>
      <c r="Z725" s="33"/>
    </row>
    <row r="726" spans="1:60" s="34" customFormat="1" x14ac:dyDescent="0.25">
      <c r="A726" s="38"/>
      <c r="B726" s="39"/>
      <c r="C726" s="39"/>
      <c r="D726" s="40"/>
      <c r="E726" s="40"/>
      <c r="F726" s="40"/>
      <c r="G726" s="40"/>
      <c r="H726" s="40"/>
      <c r="I726" s="40"/>
      <c r="J726" s="40"/>
      <c r="K726" s="40"/>
      <c r="L726" s="40"/>
      <c r="M726" s="40"/>
      <c r="N726" s="40"/>
      <c r="O726" s="40"/>
      <c r="P726" s="40"/>
      <c r="Q726" s="40"/>
      <c r="R726" s="40"/>
      <c r="S726" s="40"/>
      <c r="T726" s="27"/>
      <c r="U726" s="27"/>
      <c r="V726" s="28"/>
      <c r="W726" s="33"/>
      <c r="X726" s="33"/>
      <c r="Y726" s="33"/>
    </row>
    <row r="727" spans="1:60" s="34" customFormat="1" x14ac:dyDescent="0.25">
      <c r="A727" s="150" t="s">
        <v>58</v>
      </c>
      <c r="B727" s="151"/>
      <c r="C727" s="151"/>
      <c r="D727" s="151"/>
      <c r="E727" s="151"/>
      <c r="F727" s="151"/>
      <c r="G727" s="151"/>
      <c r="H727" s="151"/>
      <c r="I727" s="151"/>
      <c r="J727" s="151"/>
      <c r="K727" s="151"/>
      <c r="L727" s="151"/>
      <c r="M727" s="151"/>
      <c r="N727" s="151"/>
      <c r="O727" s="151"/>
      <c r="P727" s="151"/>
      <c r="Q727" s="151"/>
      <c r="R727" s="151"/>
      <c r="S727" s="151"/>
      <c r="T727" s="151"/>
      <c r="U727" s="151"/>
      <c r="V727" s="197"/>
      <c r="W727" s="33"/>
      <c r="X727" s="33"/>
      <c r="Y727" s="33"/>
    </row>
    <row r="728" spans="1:60" s="34" customFormat="1" x14ac:dyDescent="0.25">
      <c r="A728" s="198" t="s">
        <v>59</v>
      </c>
      <c r="B728" s="199"/>
      <c r="C728" s="199" t="s">
        <v>60</v>
      </c>
      <c r="D728" s="199"/>
      <c r="E728" s="199"/>
      <c r="F728" s="199"/>
      <c r="G728" s="199"/>
      <c r="H728" s="199"/>
      <c r="I728" s="199"/>
      <c r="J728" s="199"/>
      <c r="K728" s="199"/>
      <c r="L728" s="199"/>
      <c r="M728" s="199"/>
      <c r="N728" s="199"/>
      <c r="O728" s="199"/>
      <c r="P728" s="199"/>
      <c r="Q728" s="199"/>
      <c r="R728" s="199" t="s">
        <v>61</v>
      </c>
      <c r="S728" s="199"/>
      <c r="T728" s="200" t="s">
        <v>62</v>
      </c>
      <c r="U728" s="200"/>
      <c r="V728" s="201"/>
      <c r="W728" s="33"/>
      <c r="X728" s="33"/>
      <c r="Y728" s="33"/>
    </row>
    <row r="729" spans="1:60" s="34" customFormat="1" ht="16.5" customHeight="1" x14ac:dyDescent="0.25">
      <c r="A729" s="202">
        <v>1</v>
      </c>
      <c r="B729" s="203"/>
      <c r="C729" s="204" t="s">
        <v>63</v>
      </c>
      <c r="D729" s="205"/>
      <c r="E729" s="205"/>
      <c r="F729" s="205"/>
      <c r="G729" s="205"/>
      <c r="H729" s="205"/>
      <c r="I729" s="205"/>
      <c r="J729" s="205"/>
      <c r="K729" s="205"/>
      <c r="L729" s="205"/>
      <c r="M729" s="205"/>
      <c r="N729" s="205"/>
      <c r="O729" s="205"/>
      <c r="P729" s="205"/>
      <c r="Q729" s="205"/>
      <c r="R729" s="205"/>
      <c r="S729" s="205"/>
      <c r="T729" s="206"/>
      <c r="U729" s="206"/>
      <c r="V729" s="207"/>
      <c r="W729" s="33"/>
      <c r="X729" s="33"/>
      <c r="Y729" s="33"/>
    </row>
    <row r="730" spans="1:60" s="34" customFormat="1" x14ac:dyDescent="0.25">
      <c r="A730" s="41"/>
      <c r="B730" s="40"/>
      <c r="C730" s="40"/>
      <c r="D730" s="40"/>
      <c r="E730" s="40"/>
      <c r="F730" s="40"/>
      <c r="G730" s="40"/>
      <c r="H730" s="40"/>
      <c r="I730" s="40"/>
      <c r="J730" s="40"/>
      <c r="K730" s="40"/>
      <c r="L730" s="40"/>
      <c r="M730" s="40"/>
      <c r="N730" s="40"/>
      <c r="O730" s="40"/>
      <c r="P730" s="40"/>
      <c r="Q730" s="40"/>
      <c r="R730" s="40"/>
      <c r="S730" s="40"/>
      <c r="T730" s="27"/>
      <c r="U730" s="27"/>
      <c r="V730" s="28"/>
      <c r="W730" s="33"/>
      <c r="X730" s="33"/>
      <c r="Y730" s="33"/>
    </row>
    <row r="731" spans="1:60" s="34" customFormat="1" x14ac:dyDescent="0.25">
      <c r="A731" s="145" t="s">
        <v>64</v>
      </c>
      <c r="B731" s="146"/>
      <c r="C731" s="146"/>
      <c r="D731" s="146"/>
      <c r="E731" s="146"/>
      <c r="F731" s="146"/>
      <c r="G731" s="146"/>
      <c r="H731" s="146"/>
      <c r="I731" s="146"/>
      <c r="J731" s="146"/>
      <c r="K731" s="146"/>
      <c r="L731" s="146"/>
      <c r="M731" s="146"/>
      <c r="N731" s="146"/>
      <c r="O731" s="146"/>
      <c r="P731" s="146"/>
      <c r="Q731" s="146"/>
      <c r="R731" s="146"/>
      <c r="S731" s="146"/>
      <c r="T731" s="146"/>
      <c r="U731" s="146"/>
      <c r="V731" s="147"/>
      <c r="W731" s="33"/>
      <c r="X731" s="33"/>
      <c r="Y731" s="33"/>
    </row>
    <row r="732" spans="1:60" s="34" customFormat="1" x14ac:dyDescent="0.25">
      <c r="A732" s="132" t="s">
        <v>60</v>
      </c>
      <c r="B732" s="133"/>
      <c r="C732" s="133"/>
      <c r="D732" s="133"/>
      <c r="E732" s="133"/>
      <c r="F732" s="133"/>
      <c r="G732" s="133"/>
      <c r="H732" s="133" t="s">
        <v>65</v>
      </c>
      <c r="I732" s="133"/>
      <c r="J732" s="133"/>
      <c r="K732" s="133" t="s">
        <v>66</v>
      </c>
      <c r="L732" s="133"/>
      <c r="M732" s="133"/>
      <c r="N732" s="133"/>
      <c r="O732" s="133" t="s">
        <v>67</v>
      </c>
      <c r="P732" s="133"/>
      <c r="Q732" s="133"/>
      <c r="R732" s="133" t="s">
        <v>68</v>
      </c>
      <c r="S732" s="133"/>
      <c r="T732" s="134" t="s">
        <v>69</v>
      </c>
      <c r="U732" s="134"/>
      <c r="V732" s="135"/>
      <c r="W732" s="33"/>
      <c r="X732" s="33"/>
      <c r="Y732" s="33"/>
    </row>
    <row r="733" spans="1:60" s="34" customFormat="1" x14ac:dyDescent="0.25">
      <c r="A733" s="132"/>
      <c r="B733" s="133"/>
      <c r="C733" s="133"/>
      <c r="D733" s="133"/>
      <c r="E733" s="133"/>
      <c r="F733" s="133"/>
      <c r="G733" s="133"/>
      <c r="H733" s="133"/>
      <c r="I733" s="133"/>
      <c r="J733" s="133"/>
      <c r="K733" s="133"/>
      <c r="L733" s="133"/>
      <c r="M733" s="133"/>
      <c r="N733" s="133"/>
      <c r="O733" s="153"/>
      <c r="P733" s="153"/>
      <c r="Q733" s="153"/>
      <c r="R733" s="133"/>
      <c r="S733" s="133"/>
      <c r="T733" s="134"/>
      <c r="U733" s="134"/>
      <c r="V733" s="135"/>
      <c r="W733" s="33"/>
      <c r="X733" s="33"/>
      <c r="Y733" s="33"/>
    </row>
    <row r="734" spans="1:60" s="34" customFormat="1" x14ac:dyDescent="0.25">
      <c r="A734" s="132" t="s">
        <v>70</v>
      </c>
      <c r="B734" s="133"/>
      <c r="C734" s="133"/>
      <c r="D734" s="133"/>
      <c r="E734" s="133"/>
      <c r="F734" s="133"/>
      <c r="G734" s="133"/>
      <c r="H734" s="133"/>
      <c r="I734" s="133"/>
      <c r="J734" s="133"/>
      <c r="K734" s="133"/>
      <c r="L734" s="133"/>
      <c r="M734" s="133"/>
      <c r="N734" s="133"/>
      <c r="O734" s="153"/>
      <c r="P734" s="153"/>
      <c r="Q734" s="153"/>
      <c r="R734" s="209">
        <v>0.03</v>
      </c>
      <c r="S734" s="210"/>
      <c r="T734" s="134"/>
      <c r="U734" s="134"/>
      <c r="V734" s="135"/>
      <c r="W734" s="33"/>
      <c r="X734" s="33"/>
      <c r="Y734" s="33"/>
    </row>
    <row r="735" spans="1:60" s="34" customFormat="1" x14ac:dyDescent="0.25">
      <c r="A735" s="132"/>
      <c r="B735" s="133"/>
      <c r="C735" s="133"/>
      <c r="D735" s="133"/>
      <c r="E735" s="133"/>
      <c r="F735" s="133"/>
      <c r="G735" s="133"/>
      <c r="H735" s="133"/>
      <c r="I735" s="133"/>
      <c r="J735" s="133"/>
      <c r="K735" s="133"/>
      <c r="L735" s="133"/>
      <c r="M735" s="133"/>
      <c r="N735" s="133"/>
      <c r="O735" s="133"/>
      <c r="P735" s="133"/>
      <c r="Q735" s="133"/>
      <c r="R735" s="133"/>
      <c r="S735" s="133"/>
      <c r="T735" s="134"/>
      <c r="U735" s="134"/>
      <c r="V735" s="135"/>
      <c r="W735" s="33"/>
      <c r="X735" s="33"/>
      <c r="Y735" s="33"/>
    </row>
    <row r="736" spans="1:60" s="34" customFormat="1" x14ac:dyDescent="0.25">
      <c r="A736" s="136" t="s">
        <v>71</v>
      </c>
      <c r="B736" s="137"/>
      <c r="C736" s="137"/>
      <c r="D736" s="137"/>
      <c r="E736" s="137"/>
      <c r="F736" s="137"/>
      <c r="G736" s="137"/>
      <c r="H736" s="137"/>
      <c r="I736" s="137"/>
      <c r="J736" s="137"/>
      <c r="K736" s="137"/>
      <c r="L736" s="137"/>
      <c r="M736" s="137"/>
      <c r="N736" s="137"/>
      <c r="O736" s="137"/>
      <c r="P736" s="137"/>
      <c r="Q736" s="137"/>
      <c r="R736" s="137"/>
      <c r="S736" s="137"/>
      <c r="T736" s="134">
        <f>+T734+T733</f>
        <v>0</v>
      </c>
      <c r="U736" s="134"/>
      <c r="V736" s="135"/>
      <c r="W736" s="33"/>
      <c r="X736" s="33"/>
      <c r="Y736" s="33"/>
    </row>
    <row r="737" spans="1:25" s="34" customFormat="1" x14ac:dyDescent="0.25">
      <c r="A737" s="19"/>
      <c r="B737" s="20"/>
      <c r="C737" s="20"/>
      <c r="D737" s="20"/>
      <c r="E737" s="20"/>
      <c r="F737" s="20"/>
      <c r="G737" s="20"/>
      <c r="H737" s="20"/>
      <c r="I737" s="20"/>
      <c r="J737" s="20"/>
      <c r="K737" s="20"/>
      <c r="L737" s="20"/>
      <c r="M737" s="20"/>
      <c r="N737" s="20"/>
      <c r="O737" s="20"/>
      <c r="P737" s="20"/>
      <c r="Q737" s="20"/>
      <c r="R737" s="20"/>
      <c r="S737" s="21"/>
      <c r="T737" s="22"/>
      <c r="U737" s="22"/>
      <c r="V737" s="23"/>
      <c r="W737" s="33"/>
      <c r="X737" s="33"/>
      <c r="Y737" s="33"/>
    </row>
    <row r="738" spans="1:25" s="34" customFormat="1" x14ac:dyDescent="0.25">
      <c r="A738" s="145" t="s">
        <v>72</v>
      </c>
      <c r="B738" s="146"/>
      <c r="C738" s="146"/>
      <c r="D738" s="146"/>
      <c r="E738" s="146"/>
      <c r="F738" s="146"/>
      <c r="G738" s="146"/>
      <c r="H738" s="146"/>
      <c r="I738" s="146"/>
      <c r="J738" s="146"/>
      <c r="K738" s="146"/>
      <c r="L738" s="146"/>
      <c r="M738" s="146"/>
      <c r="N738" s="146"/>
      <c r="O738" s="146"/>
      <c r="P738" s="146"/>
      <c r="Q738" s="146"/>
      <c r="R738" s="146"/>
      <c r="S738" s="146"/>
      <c r="T738" s="146"/>
      <c r="U738" s="146"/>
      <c r="V738" s="147"/>
      <c r="W738" s="33"/>
      <c r="X738" s="33"/>
      <c r="Y738" s="33"/>
    </row>
    <row r="739" spans="1:25" s="34" customFormat="1" x14ac:dyDescent="0.25">
      <c r="A739" s="132" t="s">
        <v>60</v>
      </c>
      <c r="B739" s="133"/>
      <c r="C739" s="133"/>
      <c r="D739" s="133"/>
      <c r="E739" s="133"/>
      <c r="F739" s="133"/>
      <c r="G739" s="133"/>
      <c r="H739" s="133"/>
      <c r="I739" s="133"/>
      <c r="J739" s="133"/>
      <c r="K739" s="133"/>
      <c r="L739" s="133"/>
      <c r="M739" s="133" t="s">
        <v>61</v>
      </c>
      <c r="N739" s="133"/>
      <c r="O739" s="133" t="s">
        <v>62</v>
      </c>
      <c r="P739" s="133"/>
      <c r="Q739" s="133" t="s">
        <v>73</v>
      </c>
      <c r="R739" s="133"/>
      <c r="S739" s="133"/>
      <c r="T739" s="134" t="s">
        <v>74</v>
      </c>
      <c r="U739" s="134"/>
      <c r="V739" s="135"/>
      <c r="W739" s="33"/>
      <c r="X739" s="33"/>
      <c r="Y739" s="33"/>
    </row>
    <row r="740" spans="1:25" s="34" customFormat="1" x14ac:dyDescent="0.25">
      <c r="A740" s="132"/>
      <c r="B740" s="133"/>
      <c r="C740" s="133"/>
      <c r="D740" s="133"/>
      <c r="E740" s="133"/>
      <c r="F740" s="133"/>
      <c r="G740" s="133"/>
      <c r="H740" s="133"/>
      <c r="I740" s="133"/>
      <c r="J740" s="133"/>
      <c r="K740" s="133"/>
      <c r="L740" s="133"/>
      <c r="M740" s="133"/>
      <c r="N740" s="133"/>
      <c r="O740" s="133"/>
      <c r="P740" s="133"/>
      <c r="Q740" s="134"/>
      <c r="R740" s="134"/>
      <c r="S740" s="134"/>
      <c r="T740" s="134">
        <f>+Q740*O740</f>
        <v>0</v>
      </c>
      <c r="U740" s="134"/>
      <c r="V740" s="135"/>
      <c r="W740" s="33"/>
      <c r="X740" s="33"/>
      <c r="Y740" s="33"/>
    </row>
    <row r="741" spans="1:25" s="34" customFormat="1" x14ac:dyDescent="0.25">
      <c r="A741" s="132"/>
      <c r="B741" s="133"/>
      <c r="C741" s="133"/>
      <c r="D741" s="133"/>
      <c r="E741" s="133"/>
      <c r="F741" s="133"/>
      <c r="G741" s="133"/>
      <c r="H741" s="133"/>
      <c r="I741" s="133"/>
      <c r="J741" s="133"/>
      <c r="K741" s="133"/>
      <c r="L741" s="133"/>
      <c r="M741" s="133"/>
      <c r="N741" s="133"/>
      <c r="O741" s="133"/>
      <c r="P741" s="133"/>
      <c r="Q741" s="134"/>
      <c r="R741" s="134"/>
      <c r="S741" s="134"/>
      <c r="T741" s="134">
        <f>+Q741*O741</f>
        <v>0</v>
      </c>
      <c r="U741" s="134"/>
      <c r="V741" s="135"/>
      <c r="W741" s="33"/>
      <c r="X741" s="33"/>
      <c r="Y741" s="33"/>
    </row>
    <row r="742" spans="1:25" s="34" customFormat="1" x14ac:dyDescent="0.25">
      <c r="A742" s="132"/>
      <c r="B742" s="133"/>
      <c r="C742" s="133"/>
      <c r="D742" s="133"/>
      <c r="E742" s="133"/>
      <c r="F742" s="133"/>
      <c r="G742" s="133"/>
      <c r="H742" s="133"/>
      <c r="I742" s="133"/>
      <c r="J742" s="133"/>
      <c r="K742" s="133"/>
      <c r="L742" s="133"/>
      <c r="M742" s="133"/>
      <c r="N742" s="133"/>
      <c r="O742" s="133"/>
      <c r="P742" s="133"/>
      <c r="Q742" s="133"/>
      <c r="R742" s="133"/>
      <c r="S742" s="133"/>
      <c r="T742" s="134"/>
      <c r="U742" s="134"/>
      <c r="V742" s="135"/>
      <c r="W742" s="33"/>
      <c r="X742" s="33"/>
      <c r="Y742" s="33"/>
    </row>
    <row r="743" spans="1:25" s="34" customFormat="1" x14ac:dyDescent="0.25">
      <c r="A743" s="136" t="s">
        <v>71</v>
      </c>
      <c r="B743" s="137"/>
      <c r="C743" s="137"/>
      <c r="D743" s="137"/>
      <c r="E743" s="137"/>
      <c r="F743" s="137"/>
      <c r="G743" s="137"/>
      <c r="H743" s="137"/>
      <c r="I743" s="137"/>
      <c r="J743" s="137"/>
      <c r="K743" s="137"/>
      <c r="L743" s="137"/>
      <c r="M743" s="137"/>
      <c r="N743" s="137"/>
      <c r="O743" s="137"/>
      <c r="P743" s="137"/>
      <c r="Q743" s="137"/>
      <c r="R743" s="137"/>
      <c r="S743" s="137"/>
      <c r="T743" s="134">
        <f>+T741+T740</f>
        <v>0</v>
      </c>
      <c r="U743" s="134"/>
      <c r="V743" s="135"/>
      <c r="W743" s="33"/>
      <c r="X743" s="33"/>
      <c r="Y743" s="33"/>
    </row>
    <row r="744" spans="1:25" s="34" customFormat="1" x14ac:dyDescent="0.25">
      <c r="A744" s="19"/>
      <c r="B744" s="20"/>
      <c r="C744" s="20"/>
      <c r="D744" s="20"/>
      <c r="E744" s="20"/>
      <c r="F744" s="20"/>
      <c r="G744" s="20"/>
      <c r="H744" s="20"/>
      <c r="I744" s="20"/>
      <c r="J744" s="20"/>
      <c r="K744" s="20"/>
      <c r="L744" s="20"/>
      <c r="M744" s="20"/>
      <c r="N744" s="20"/>
      <c r="O744" s="20"/>
      <c r="P744" s="20"/>
      <c r="Q744" s="20"/>
      <c r="R744" s="20"/>
      <c r="S744" s="21"/>
      <c r="T744" s="22"/>
      <c r="U744" s="22"/>
      <c r="V744" s="23"/>
      <c r="W744" s="33"/>
      <c r="X744" s="33"/>
      <c r="Y744" s="33"/>
    </row>
    <row r="745" spans="1:25" s="34" customFormat="1" x14ac:dyDescent="0.25">
      <c r="A745" s="145" t="s">
        <v>75</v>
      </c>
      <c r="B745" s="146"/>
      <c r="C745" s="146"/>
      <c r="D745" s="146"/>
      <c r="E745" s="146"/>
      <c r="F745" s="146"/>
      <c r="G745" s="146"/>
      <c r="H745" s="146"/>
      <c r="I745" s="146"/>
      <c r="J745" s="146"/>
      <c r="K745" s="146"/>
      <c r="L745" s="146"/>
      <c r="M745" s="146"/>
      <c r="N745" s="146"/>
      <c r="O745" s="146"/>
      <c r="P745" s="146"/>
      <c r="Q745" s="146"/>
      <c r="R745" s="146"/>
      <c r="S745" s="146"/>
      <c r="T745" s="146"/>
      <c r="U745" s="146"/>
      <c r="V745" s="147"/>
      <c r="W745" s="33"/>
      <c r="X745" s="33"/>
      <c r="Y745" s="33"/>
    </row>
    <row r="746" spans="1:25" s="34" customFormat="1" x14ac:dyDescent="0.25">
      <c r="A746" s="132" t="s">
        <v>76</v>
      </c>
      <c r="B746" s="133"/>
      <c r="C746" s="133"/>
      <c r="D746" s="133"/>
      <c r="E746" s="133"/>
      <c r="F746" s="133"/>
      <c r="G746" s="133"/>
      <c r="H746" s="133"/>
      <c r="I746" s="133"/>
      <c r="J746" s="133"/>
      <c r="K746" s="133" t="s">
        <v>77</v>
      </c>
      <c r="L746" s="133"/>
      <c r="M746" s="133" t="s">
        <v>78</v>
      </c>
      <c r="N746" s="133"/>
      <c r="O746" s="133" t="s">
        <v>79</v>
      </c>
      <c r="P746" s="133"/>
      <c r="Q746" s="133"/>
      <c r="R746" s="133" t="s">
        <v>80</v>
      </c>
      <c r="S746" s="133"/>
      <c r="T746" s="134" t="s">
        <v>69</v>
      </c>
      <c r="U746" s="134"/>
      <c r="V746" s="135"/>
      <c r="W746" s="33"/>
      <c r="X746" s="33"/>
      <c r="Y746" s="33"/>
    </row>
    <row r="747" spans="1:25" s="34" customFormat="1" x14ac:dyDescent="0.25">
      <c r="A747" s="132"/>
      <c r="B747" s="133"/>
      <c r="C747" s="133"/>
      <c r="D747" s="133"/>
      <c r="E747" s="133"/>
      <c r="F747" s="133"/>
      <c r="G747" s="133"/>
      <c r="H747" s="133"/>
      <c r="I747" s="133"/>
      <c r="J747" s="133"/>
      <c r="K747" s="133"/>
      <c r="L747" s="133"/>
      <c r="M747" s="133"/>
      <c r="N747" s="133"/>
      <c r="O747" s="133"/>
      <c r="P747" s="133"/>
      <c r="Q747" s="133"/>
      <c r="R747" s="133"/>
      <c r="S747" s="133"/>
      <c r="T747" s="134"/>
      <c r="U747" s="134"/>
      <c r="V747" s="135"/>
      <c r="W747" s="33"/>
      <c r="X747" s="33"/>
      <c r="Y747" s="33"/>
    </row>
    <row r="748" spans="1:25" s="34" customFormat="1" x14ac:dyDescent="0.25">
      <c r="A748" s="132"/>
      <c r="B748" s="133"/>
      <c r="C748" s="133"/>
      <c r="D748" s="133"/>
      <c r="E748" s="133"/>
      <c r="F748" s="133"/>
      <c r="G748" s="133"/>
      <c r="H748" s="133"/>
      <c r="I748" s="133"/>
      <c r="J748" s="133"/>
      <c r="K748" s="133"/>
      <c r="L748" s="133"/>
      <c r="M748" s="133"/>
      <c r="N748" s="133"/>
      <c r="O748" s="133"/>
      <c r="P748" s="133"/>
      <c r="Q748" s="133"/>
      <c r="R748" s="133"/>
      <c r="S748" s="133"/>
      <c r="T748" s="134"/>
      <c r="U748" s="134"/>
      <c r="V748" s="135"/>
      <c r="W748" s="33"/>
      <c r="X748" s="33"/>
      <c r="Y748" s="33"/>
    </row>
    <row r="749" spans="1:25" s="34" customFormat="1" x14ac:dyDescent="0.25">
      <c r="A749" s="132"/>
      <c r="B749" s="133"/>
      <c r="C749" s="133"/>
      <c r="D749" s="133"/>
      <c r="E749" s="133"/>
      <c r="F749" s="133"/>
      <c r="G749" s="133"/>
      <c r="H749" s="133"/>
      <c r="I749" s="133"/>
      <c r="J749" s="133"/>
      <c r="K749" s="133"/>
      <c r="L749" s="133"/>
      <c r="M749" s="133"/>
      <c r="N749" s="133"/>
      <c r="O749" s="133"/>
      <c r="P749" s="133"/>
      <c r="Q749" s="133"/>
      <c r="R749" s="133"/>
      <c r="S749" s="133"/>
      <c r="T749" s="134"/>
      <c r="U749" s="134"/>
      <c r="V749" s="135"/>
      <c r="W749" s="33"/>
      <c r="X749" s="33"/>
      <c r="Y749" s="33"/>
    </row>
    <row r="750" spans="1:25" s="34" customFormat="1" x14ac:dyDescent="0.25">
      <c r="A750" s="136" t="s">
        <v>71</v>
      </c>
      <c r="B750" s="137"/>
      <c r="C750" s="137"/>
      <c r="D750" s="137"/>
      <c r="E750" s="137"/>
      <c r="F750" s="137"/>
      <c r="G750" s="137"/>
      <c r="H750" s="137"/>
      <c r="I750" s="137"/>
      <c r="J750" s="137"/>
      <c r="K750" s="137"/>
      <c r="L750" s="137"/>
      <c r="M750" s="137"/>
      <c r="N750" s="137"/>
      <c r="O750" s="137"/>
      <c r="P750" s="137"/>
      <c r="Q750" s="137"/>
      <c r="R750" s="137"/>
      <c r="S750" s="137"/>
      <c r="T750" s="134"/>
      <c r="U750" s="134"/>
      <c r="V750" s="135"/>
      <c r="W750" s="33"/>
      <c r="X750" s="33"/>
      <c r="Y750" s="33"/>
    </row>
    <row r="751" spans="1:25" s="34" customFormat="1" x14ac:dyDescent="0.25">
      <c r="A751" s="19"/>
      <c r="B751" s="20"/>
      <c r="C751" s="20"/>
      <c r="D751" s="20"/>
      <c r="E751" s="20"/>
      <c r="F751" s="20"/>
      <c r="G751" s="20"/>
      <c r="H751" s="20"/>
      <c r="I751" s="20"/>
      <c r="J751" s="20"/>
      <c r="K751" s="20"/>
      <c r="L751" s="20"/>
      <c r="M751" s="20"/>
      <c r="N751" s="20"/>
      <c r="O751" s="20"/>
      <c r="P751" s="20"/>
      <c r="Q751" s="20"/>
      <c r="R751" s="20"/>
      <c r="S751" s="21"/>
      <c r="T751" s="22"/>
      <c r="U751" s="22"/>
      <c r="V751" s="23"/>
      <c r="W751" s="42"/>
      <c r="X751" s="42"/>
      <c r="Y751" s="42"/>
    </row>
    <row r="752" spans="1:25" s="34" customFormat="1" x14ac:dyDescent="0.25">
      <c r="A752" s="145" t="s">
        <v>81</v>
      </c>
      <c r="B752" s="146"/>
      <c r="C752" s="146"/>
      <c r="D752" s="146"/>
      <c r="E752" s="146"/>
      <c r="F752" s="146"/>
      <c r="G752" s="146"/>
      <c r="H752" s="146"/>
      <c r="I752" s="146"/>
      <c r="J752" s="146"/>
      <c r="K752" s="146"/>
      <c r="L752" s="146"/>
      <c r="M752" s="146"/>
      <c r="N752" s="146"/>
      <c r="O752" s="146"/>
      <c r="P752" s="146"/>
      <c r="Q752" s="146"/>
      <c r="R752" s="146"/>
      <c r="S752" s="146"/>
      <c r="T752" s="146"/>
      <c r="U752" s="146"/>
      <c r="V752" s="147"/>
      <c r="W752" s="33"/>
      <c r="X752" s="33"/>
      <c r="Y752" s="33"/>
    </row>
    <row r="753" spans="1:25" s="34" customFormat="1" x14ac:dyDescent="0.25">
      <c r="A753" s="132" t="s">
        <v>82</v>
      </c>
      <c r="B753" s="133"/>
      <c r="C753" s="133"/>
      <c r="D753" s="133"/>
      <c r="E753" s="133"/>
      <c r="F753" s="133"/>
      <c r="G753" s="133"/>
      <c r="H753" s="133"/>
      <c r="I753" s="133"/>
      <c r="J753" s="133" t="s">
        <v>83</v>
      </c>
      <c r="K753" s="133"/>
      <c r="L753" s="133" t="s">
        <v>84</v>
      </c>
      <c r="M753" s="133"/>
      <c r="N753" s="133" t="s">
        <v>85</v>
      </c>
      <c r="O753" s="133"/>
      <c r="P753" s="133"/>
      <c r="Q753" s="133" t="s">
        <v>68</v>
      </c>
      <c r="R753" s="133"/>
      <c r="S753" s="133"/>
      <c r="T753" s="134" t="s">
        <v>69</v>
      </c>
      <c r="U753" s="134"/>
      <c r="V753" s="135"/>
      <c r="W753" s="33"/>
      <c r="X753" s="33"/>
      <c r="Y753" s="33"/>
    </row>
    <row r="754" spans="1:25" s="34" customFormat="1" x14ac:dyDescent="0.25">
      <c r="A754" s="132" t="s">
        <v>86</v>
      </c>
      <c r="B754" s="133"/>
      <c r="C754" s="133"/>
      <c r="D754" s="133"/>
      <c r="E754" s="133"/>
      <c r="F754" s="133"/>
      <c r="G754" s="133"/>
      <c r="H754" s="133"/>
      <c r="I754" s="133"/>
      <c r="J754" s="148">
        <f>+'[1]CARGA PRESTACIONAL'!E695+'[1]CARGA PRESTACIONAL'!E696</f>
        <v>0</v>
      </c>
      <c r="K754" s="133"/>
      <c r="L754" s="149">
        <v>1.8157000000000001</v>
      </c>
      <c r="M754" s="149"/>
      <c r="N754" s="134">
        <f>+(L754*J754)/8</f>
        <v>0</v>
      </c>
      <c r="O754" s="134"/>
      <c r="P754" s="134"/>
      <c r="Q754" s="133"/>
      <c r="R754" s="133"/>
      <c r="S754" s="133"/>
      <c r="T754" s="134">
        <f>+Q754*N754</f>
        <v>0</v>
      </c>
      <c r="U754" s="134"/>
      <c r="V754" s="135"/>
      <c r="W754" s="33"/>
      <c r="X754" s="33"/>
      <c r="Y754" s="33"/>
    </row>
    <row r="755" spans="1:25" s="34" customFormat="1" x14ac:dyDescent="0.25">
      <c r="A755" s="132"/>
      <c r="B755" s="133"/>
      <c r="C755" s="133"/>
      <c r="D755" s="133"/>
      <c r="E755" s="133"/>
      <c r="F755" s="133"/>
      <c r="G755" s="133"/>
      <c r="H755" s="133"/>
      <c r="I755" s="133"/>
      <c r="J755" s="133"/>
      <c r="K755" s="133"/>
      <c r="L755" s="133"/>
      <c r="M755" s="133"/>
      <c r="N755" s="133"/>
      <c r="O755" s="133"/>
      <c r="P755" s="133"/>
      <c r="Q755" s="133"/>
      <c r="R755" s="133"/>
      <c r="S755" s="133"/>
      <c r="T755" s="134"/>
      <c r="U755" s="134"/>
      <c r="V755" s="135"/>
      <c r="W755" s="33"/>
      <c r="X755" s="33"/>
      <c r="Y755" s="33"/>
    </row>
    <row r="756" spans="1:25" s="34" customFormat="1" x14ac:dyDescent="0.25">
      <c r="A756" s="132"/>
      <c r="B756" s="133"/>
      <c r="C756" s="133"/>
      <c r="D756" s="133"/>
      <c r="E756" s="133"/>
      <c r="F756" s="133"/>
      <c r="G756" s="133"/>
      <c r="H756" s="133"/>
      <c r="I756" s="133"/>
      <c r="J756" s="133"/>
      <c r="K756" s="133"/>
      <c r="L756" s="133"/>
      <c r="M756" s="133"/>
      <c r="N756" s="133"/>
      <c r="O756" s="133"/>
      <c r="P756" s="133"/>
      <c r="Q756" s="133"/>
      <c r="R756" s="133"/>
      <c r="S756" s="133"/>
      <c r="T756" s="134"/>
      <c r="U756" s="134"/>
      <c r="V756" s="135"/>
      <c r="W756" s="33"/>
      <c r="X756" s="33"/>
      <c r="Y756" s="33"/>
    </row>
    <row r="757" spans="1:25" s="34" customFormat="1" x14ac:dyDescent="0.25">
      <c r="A757" s="136" t="s">
        <v>71</v>
      </c>
      <c r="B757" s="137"/>
      <c r="C757" s="137"/>
      <c r="D757" s="137"/>
      <c r="E757" s="137"/>
      <c r="F757" s="137"/>
      <c r="G757" s="137"/>
      <c r="H757" s="137"/>
      <c r="I757" s="137"/>
      <c r="J757" s="137"/>
      <c r="K757" s="137"/>
      <c r="L757" s="137"/>
      <c r="M757" s="137"/>
      <c r="N757" s="137"/>
      <c r="O757" s="137"/>
      <c r="P757" s="137"/>
      <c r="Q757" s="137"/>
      <c r="R757" s="137"/>
      <c r="S757" s="137"/>
      <c r="T757" s="134">
        <f>+T754</f>
        <v>0</v>
      </c>
      <c r="U757" s="134"/>
      <c r="V757" s="135"/>
      <c r="W757" s="33"/>
      <c r="X757" s="33"/>
      <c r="Y757" s="33"/>
    </row>
    <row r="758" spans="1:25" s="43" customFormat="1" x14ac:dyDescent="0.25">
      <c r="A758" s="136" t="s">
        <v>15</v>
      </c>
      <c r="B758" s="137"/>
      <c r="C758" s="137"/>
      <c r="D758" s="137"/>
      <c r="E758" s="137"/>
      <c r="F758" s="137"/>
      <c r="G758" s="137"/>
      <c r="H758" s="137"/>
      <c r="I758" s="137"/>
      <c r="J758" s="137"/>
      <c r="K758" s="137"/>
      <c r="L758" s="137"/>
      <c r="M758" s="137"/>
      <c r="N758" s="137"/>
      <c r="O758" s="137"/>
      <c r="P758" s="137"/>
      <c r="Q758" s="137"/>
      <c r="R758" s="137"/>
      <c r="S758" s="137"/>
      <c r="T758" s="134">
        <f>ROUND(T757+T750+T743+T736,0)</f>
        <v>0</v>
      </c>
      <c r="U758" s="134"/>
      <c r="V758" s="135"/>
      <c r="W758" s="33"/>
      <c r="X758" s="33"/>
      <c r="Y758" s="33"/>
    </row>
    <row r="759" spans="1:25" s="43" customFormat="1" x14ac:dyDescent="0.25">
      <c r="A759" s="44" t="s">
        <v>87</v>
      </c>
      <c r="B759" s="45">
        <f>+'[1]CARGA PRESTACIONAL'!$E$40</f>
        <v>0.29949999999999999</v>
      </c>
      <c r="C759" s="46"/>
      <c r="D759" s="47"/>
      <c r="E759" s="48"/>
      <c r="F759" s="46"/>
      <c r="G759" s="46"/>
      <c r="H759" s="46"/>
      <c r="I759" s="46"/>
      <c r="J759" s="46"/>
      <c r="K759" s="46"/>
      <c r="L759" s="46"/>
      <c r="M759" s="47"/>
      <c r="N759" s="18"/>
      <c r="O759" s="18"/>
      <c r="P759" s="18"/>
      <c r="Q759" s="18"/>
      <c r="R759" s="18"/>
      <c r="S759" s="18" t="s">
        <v>19</v>
      </c>
      <c r="T759" s="134">
        <f>+T758*B759</f>
        <v>0</v>
      </c>
      <c r="U759" s="134"/>
      <c r="V759" s="135"/>
      <c r="W759" s="33"/>
      <c r="X759" s="33"/>
      <c r="Y759" s="33"/>
    </row>
    <row r="760" spans="1:25" s="43" customFormat="1" x14ac:dyDescent="0.25">
      <c r="A760" s="138" t="s">
        <v>88</v>
      </c>
      <c r="B760" s="139"/>
      <c r="C760" s="139"/>
      <c r="D760" s="139"/>
      <c r="E760" s="139"/>
      <c r="F760" s="139"/>
      <c r="G760" s="139"/>
      <c r="H760" s="139"/>
      <c r="I760" s="139"/>
      <c r="J760" s="139"/>
      <c r="K760" s="139"/>
      <c r="L760" s="139"/>
      <c r="M760" s="139"/>
      <c r="N760" s="139"/>
      <c r="O760" s="139"/>
      <c r="P760" s="139"/>
      <c r="Q760" s="139"/>
      <c r="R760" s="139"/>
      <c r="S760" s="139"/>
      <c r="T760" s="140">
        <f>+T759+T758</f>
        <v>0</v>
      </c>
      <c r="U760" s="140"/>
      <c r="V760" s="141"/>
      <c r="W760" s="33"/>
      <c r="X760" s="33"/>
      <c r="Y760" s="33"/>
    </row>
    <row r="761" spans="1:25" s="43" customFormat="1" x14ac:dyDescent="0.25">
      <c r="A761" s="138" t="s">
        <v>89</v>
      </c>
      <c r="B761" s="139"/>
      <c r="C761" s="139"/>
      <c r="D761" s="139"/>
      <c r="E761" s="139"/>
      <c r="F761" s="139"/>
      <c r="G761" s="139"/>
      <c r="H761" s="139"/>
      <c r="I761" s="139"/>
      <c r="J761" s="139"/>
      <c r="K761" s="139"/>
      <c r="L761" s="139"/>
      <c r="M761" s="139"/>
      <c r="N761" s="139"/>
      <c r="O761" s="139"/>
      <c r="P761" s="139"/>
      <c r="Q761" s="139"/>
      <c r="R761" s="139"/>
      <c r="S761" s="139"/>
      <c r="T761" s="140">
        <f>ROUND(T760*T729,0)</f>
        <v>0</v>
      </c>
      <c r="U761" s="140"/>
      <c r="V761" s="141"/>
      <c r="W761" s="33"/>
      <c r="X761" s="33"/>
      <c r="Y761" s="33"/>
    </row>
    <row r="762" spans="1:25" s="43" customFormat="1" x14ac:dyDescent="0.25">
      <c r="A762" s="49"/>
      <c r="B762" s="29"/>
      <c r="C762" s="29"/>
      <c r="D762" s="29"/>
      <c r="E762" s="29"/>
      <c r="F762" s="29"/>
      <c r="G762" s="29"/>
      <c r="H762" s="29"/>
      <c r="I762" s="29"/>
      <c r="J762" s="29"/>
      <c r="K762" s="29"/>
      <c r="L762" s="29"/>
      <c r="M762" s="29"/>
      <c r="N762" s="29"/>
      <c r="O762" s="29"/>
      <c r="P762" s="29"/>
      <c r="Q762" s="29"/>
      <c r="R762" s="29"/>
      <c r="S762" s="29"/>
      <c r="T762" s="50"/>
      <c r="U762" s="50"/>
      <c r="V762" s="51"/>
      <c r="W762" s="33"/>
      <c r="X762" s="33"/>
      <c r="Y762" s="52"/>
    </row>
    <row r="763" spans="1:25" s="34" customFormat="1" ht="43.5" customHeight="1" x14ac:dyDescent="0.25">
      <c r="A763" s="142" t="s">
        <v>121</v>
      </c>
      <c r="B763" s="143"/>
      <c r="C763" s="143"/>
      <c r="D763" s="143"/>
      <c r="E763" s="143"/>
      <c r="F763" s="143"/>
      <c r="G763" s="143"/>
      <c r="H763" s="143"/>
      <c r="I763" s="143"/>
      <c r="J763" s="143"/>
      <c r="K763" s="143"/>
      <c r="L763" s="143"/>
      <c r="M763" s="143"/>
      <c r="N763" s="143"/>
      <c r="O763" s="143"/>
      <c r="P763" s="143"/>
      <c r="Q763" s="143"/>
      <c r="R763" s="143"/>
      <c r="S763" s="143"/>
      <c r="T763" s="143"/>
      <c r="U763" s="143"/>
      <c r="V763" s="144"/>
      <c r="W763" s="33"/>
      <c r="X763" s="33"/>
      <c r="Y763" s="53"/>
    </row>
    <row r="764" spans="1:25" s="34" customFormat="1" x14ac:dyDescent="0.25">
      <c r="A764" s="24"/>
      <c r="B764" s="25"/>
      <c r="C764" s="25"/>
      <c r="D764" s="25"/>
      <c r="E764" s="25"/>
      <c r="F764" s="25"/>
      <c r="G764" s="25"/>
      <c r="H764" s="25"/>
      <c r="I764" s="25"/>
      <c r="J764" s="25"/>
      <c r="K764" s="25"/>
      <c r="L764" s="25"/>
      <c r="M764" s="25"/>
      <c r="N764" s="25"/>
      <c r="O764" s="25"/>
      <c r="P764" s="25"/>
      <c r="Q764" s="25"/>
      <c r="R764" s="25"/>
      <c r="S764" s="26"/>
      <c r="T764" s="27"/>
      <c r="U764" s="27"/>
      <c r="V764" s="28"/>
      <c r="W764" s="33"/>
      <c r="X764" s="33"/>
      <c r="Y764" s="33"/>
    </row>
    <row r="765" spans="1:25" s="34" customFormat="1" ht="46.5" customHeight="1" x14ac:dyDescent="0.3">
      <c r="A765" s="24"/>
      <c r="B765" s="25"/>
      <c r="C765" s="25"/>
      <c r="D765" s="29"/>
      <c r="E765" s="30" t="s">
        <v>90</v>
      </c>
      <c r="F765" s="54"/>
      <c r="G765" s="54"/>
      <c r="H765" s="54"/>
      <c r="I765" s="54"/>
      <c r="J765" s="54"/>
      <c r="K765" s="54"/>
      <c r="L765" s="54"/>
      <c r="M765" s="55"/>
      <c r="N765" s="25"/>
      <c r="O765" s="25"/>
      <c r="P765" s="25"/>
      <c r="Q765" s="25"/>
      <c r="R765" s="25"/>
      <c r="S765" s="26"/>
      <c r="T765" s="27"/>
      <c r="U765" s="27"/>
      <c r="V765" s="28"/>
      <c r="W765" s="33"/>
      <c r="X765" s="33"/>
      <c r="Y765" s="56"/>
    </row>
    <row r="766" spans="1:25" s="34" customFormat="1" x14ac:dyDescent="0.25">
      <c r="A766" s="24"/>
      <c r="B766" s="25"/>
      <c r="C766" s="25"/>
      <c r="D766" s="25"/>
      <c r="E766" s="131" t="s">
        <v>105</v>
      </c>
      <c r="F766" s="131"/>
      <c r="G766" s="131"/>
      <c r="H766" s="131"/>
      <c r="I766" s="131"/>
      <c r="J766" s="131"/>
      <c r="K766" s="131"/>
      <c r="L766" s="131"/>
      <c r="M766" s="131"/>
      <c r="N766" s="57"/>
      <c r="O766" s="57"/>
      <c r="P766" s="25"/>
      <c r="Q766" s="25"/>
      <c r="R766" s="25"/>
      <c r="S766" s="26"/>
      <c r="T766" s="27"/>
      <c r="U766" s="27"/>
      <c r="V766" s="28"/>
      <c r="W766" s="33"/>
      <c r="X766" s="33"/>
      <c r="Y766" s="33"/>
    </row>
    <row r="767" spans="1:25" s="34" customFormat="1" x14ac:dyDescent="0.25">
      <c r="A767" s="24"/>
      <c r="B767" s="25"/>
      <c r="C767" s="25"/>
      <c r="D767" s="25"/>
      <c r="E767" s="131"/>
      <c r="F767" s="131"/>
      <c r="G767" s="131"/>
      <c r="H767" s="131"/>
      <c r="I767" s="131"/>
      <c r="J767" s="131"/>
      <c r="K767" s="131"/>
      <c r="L767" s="131"/>
      <c r="M767" s="131"/>
      <c r="N767" s="57"/>
      <c r="O767" s="57"/>
      <c r="P767" s="25"/>
      <c r="Q767" s="25"/>
      <c r="R767" s="25"/>
      <c r="S767" s="26"/>
      <c r="T767" s="27"/>
      <c r="U767" s="27"/>
      <c r="V767" s="28"/>
      <c r="W767" s="33"/>
      <c r="X767" s="33"/>
      <c r="Y767" s="33"/>
    </row>
    <row r="768" spans="1:25" s="34" customFormat="1" ht="14.25" thickBot="1" x14ac:dyDescent="0.3">
      <c r="A768" s="58"/>
      <c r="B768" s="59"/>
      <c r="C768" s="59"/>
      <c r="D768" s="59"/>
      <c r="E768" s="59"/>
      <c r="F768" s="60"/>
      <c r="G768" s="60"/>
      <c r="H768" s="60"/>
      <c r="I768" s="60"/>
      <c r="J768" s="60"/>
      <c r="K768" s="60"/>
      <c r="L768" s="59"/>
      <c r="M768" s="59"/>
      <c r="N768" s="59"/>
      <c r="O768" s="59"/>
      <c r="P768" s="59"/>
      <c r="Q768" s="59"/>
      <c r="R768" s="59"/>
      <c r="S768" s="59"/>
      <c r="T768" s="61"/>
      <c r="U768" s="61"/>
      <c r="V768" s="62"/>
      <c r="W768" s="33"/>
      <c r="X768" s="33"/>
      <c r="Y768" s="33"/>
    </row>
    <row r="769" spans="1:60" ht="14.25" thickBot="1" x14ac:dyDescent="0.3"/>
    <row r="770" spans="1:60" s="32" customFormat="1" ht="30" customHeight="1" x14ac:dyDescent="0.25">
      <c r="A770" s="154"/>
      <c r="B770" s="155"/>
      <c r="C770" s="155"/>
      <c r="D770" s="156"/>
      <c r="E770" s="163" t="s">
        <v>92</v>
      </c>
      <c r="F770" s="164"/>
      <c r="G770" s="164"/>
      <c r="H770" s="164"/>
      <c r="I770" s="164"/>
      <c r="J770" s="164"/>
      <c r="K770" s="164"/>
      <c r="L770" s="164"/>
      <c r="M770" s="164"/>
      <c r="N770" s="164"/>
      <c r="O770" s="164"/>
      <c r="P770" s="164"/>
      <c r="Q770" s="164"/>
      <c r="R770" s="164"/>
      <c r="S770" s="165"/>
      <c r="T770" s="169" t="s">
        <v>47</v>
      </c>
      <c r="U770" s="170"/>
      <c r="V770" s="171"/>
    </row>
    <row r="771" spans="1:60" s="32" customFormat="1" ht="30" customHeight="1" thickBot="1" x14ac:dyDescent="0.3">
      <c r="A771" s="157"/>
      <c r="B771" s="158"/>
      <c r="C771" s="158"/>
      <c r="D771" s="159"/>
      <c r="E771" s="166"/>
      <c r="F771" s="167"/>
      <c r="G771" s="167"/>
      <c r="H771" s="167"/>
      <c r="I771" s="167"/>
      <c r="J771" s="167"/>
      <c r="K771" s="167"/>
      <c r="L771" s="167"/>
      <c r="M771" s="167"/>
      <c r="N771" s="167"/>
      <c r="O771" s="167"/>
      <c r="P771" s="167"/>
      <c r="Q771" s="167"/>
      <c r="R771" s="167"/>
      <c r="S771" s="168"/>
      <c r="T771" s="172"/>
      <c r="U771" s="173"/>
      <c r="V771" s="174"/>
    </row>
    <row r="772" spans="1:60" s="32" customFormat="1" ht="5.0999999999999996" customHeight="1" thickBot="1" x14ac:dyDescent="0.25">
      <c r="A772" s="157"/>
      <c r="B772" s="158"/>
      <c r="C772" s="158"/>
      <c r="D772" s="159"/>
      <c r="E772" s="175"/>
      <c r="F772" s="176"/>
      <c r="G772" s="176"/>
      <c r="H772" s="176"/>
      <c r="I772" s="176"/>
      <c r="J772" s="176"/>
      <c r="K772" s="176"/>
      <c r="L772" s="176"/>
      <c r="M772" s="176"/>
      <c r="N772" s="176"/>
      <c r="O772" s="176"/>
      <c r="P772" s="176"/>
      <c r="Q772" s="176"/>
      <c r="R772" s="176"/>
      <c r="S772" s="176"/>
      <c r="T772" s="176"/>
      <c r="U772" s="176"/>
      <c r="V772" s="177"/>
    </row>
    <row r="773" spans="1:60" s="32" customFormat="1" ht="24.95" customHeight="1" thickBot="1" x14ac:dyDescent="0.3">
      <c r="A773" s="157"/>
      <c r="B773" s="158"/>
      <c r="C773" s="158"/>
      <c r="D773" s="159"/>
      <c r="E773" s="178" t="s">
        <v>48</v>
      </c>
      <c r="F773" s="179"/>
      <c r="G773" s="179"/>
      <c r="H773" s="179"/>
      <c r="I773" s="179"/>
      <c r="J773" s="179"/>
      <c r="K773" s="179"/>
      <c r="L773" s="179"/>
      <c r="M773" s="179"/>
      <c r="N773" s="179"/>
      <c r="O773" s="179"/>
      <c r="P773" s="179"/>
      <c r="Q773" s="179"/>
      <c r="R773" s="179"/>
      <c r="S773" s="179"/>
      <c r="T773" s="179"/>
      <c r="U773" s="179"/>
      <c r="V773" s="180"/>
    </row>
    <row r="774" spans="1:60" s="32" customFormat="1" ht="5.0999999999999996" customHeight="1" thickBot="1" x14ac:dyDescent="0.3">
      <c r="A774" s="160"/>
      <c r="B774" s="161"/>
      <c r="C774" s="161"/>
      <c r="D774" s="162"/>
      <c r="E774" s="181"/>
      <c r="F774" s="182"/>
      <c r="G774" s="182"/>
      <c r="H774" s="182"/>
      <c r="I774" s="182"/>
      <c r="J774" s="182"/>
      <c r="K774" s="182"/>
      <c r="L774" s="182"/>
      <c r="M774" s="182"/>
      <c r="N774" s="182"/>
      <c r="O774" s="182"/>
      <c r="P774" s="182"/>
      <c r="Q774" s="182"/>
      <c r="R774" s="182"/>
      <c r="S774" s="182"/>
      <c r="T774" s="182"/>
      <c r="U774" s="182"/>
      <c r="V774" s="183"/>
    </row>
    <row r="775" spans="1:60" s="34" customFormat="1" x14ac:dyDescent="0.25">
      <c r="A775" s="211" t="s">
        <v>49</v>
      </c>
      <c r="B775" s="212"/>
      <c r="C775" s="212"/>
      <c r="D775" s="212"/>
      <c r="E775" s="212"/>
      <c r="F775" s="212"/>
      <c r="G775" s="212"/>
      <c r="H775" s="212"/>
      <c r="I775" s="212"/>
      <c r="J775" s="212"/>
      <c r="K775" s="212"/>
      <c r="L775" s="212"/>
      <c r="M775" s="212"/>
      <c r="N775" s="212"/>
      <c r="O775" s="212"/>
      <c r="P775" s="212"/>
      <c r="Q775" s="212"/>
      <c r="R775" s="212"/>
      <c r="S775" s="212"/>
      <c r="T775" s="212"/>
      <c r="U775" s="212"/>
      <c r="V775" s="213"/>
      <c r="W775" s="33"/>
      <c r="X775" s="33"/>
      <c r="Y775" s="33"/>
      <c r="AZ775" s="35"/>
      <c r="BA775" s="35"/>
      <c r="BB775" s="35"/>
      <c r="BC775" s="35"/>
      <c r="BD775" s="35"/>
      <c r="BE775" s="35"/>
      <c r="BF775" s="35"/>
      <c r="BG775" s="35"/>
      <c r="BH775" s="35"/>
    </row>
    <row r="776" spans="1:60" s="34" customFormat="1" x14ac:dyDescent="0.25">
      <c r="A776" s="184" t="s">
        <v>50</v>
      </c>
      <c r="B776" s="185"/>
      <c r="C776" s="185"/>
      <c r="D776" s="185"/>
      <c r="E776" s="36" t="s">
        <v>51</v>
      </c>
      <c r="F776" s="37"/>
      <c r="G776" s="37"/>
      <c r="H776" s="37"/>
      <c r="I776" s="37"/>
      <c r="J776" s="186" t="s">
        <v>52</v>
      </c>
      <c r="K776" s="186"/>
      <c r="L776" s="186"/>
      <c r="M776" s="186"/>
      <c r="N776" s="186"/>
      <c r="O776" s="186"/>
      <c r="P776" s="186" t="s">
        <v>53</v>
      </c>
      <c r="Q776" s="186"/>
      <c r="R776" s="186"/>
      <c r="S776" s="186"/>
      <c r="T776" s="186"/>
      <c r="U776" s="186"/>
      <c r="V776" s="187"/>
      <c r="W776" s="33"/>
      <c r="X776" s="33"/>
      <c r="Y776" s="33"/>
      <c r="AZ776" s="35"/>
      <c r="BA776" s="35"/>
      <c r="BB776" s="35"/>
      <c r="BC776" s="35"/>
      <c r="BD776" s="35"/>
      <c r="BE776" s="35"/>
      <c r="BF776" s="35"/>
      <c r="BG776" s="35"/>
      <c r="BH776" s="35"/>
    </row>
    <row r="777" spans="1:60" s="34" customFormat="1" ht="30.75" customHeight="1" x14ac:dyDescent="0.25">
      <c r="A777" s="188" t="s">
        <v>54</v>
      </c>
      <c r="B777" s="189"/>
      <c r="C777" s="189"/>
      <c r="D777" s="190"/>
      <c r="E777" s="191" t="s">
        <v>24</v>
      </c>
      <c r="F777" s="191"/>
      <c r="G777" s="191"/>
      <c r="H777" s="191"/>
      <c r="I777" s="191"/>
      <c r="J777" s="191"/>
      <c r="K777" s="191"/>
      <c r="L777" s="191"/>
      <c r="M777" s="191"/>
      <c r="N777" s="191"/>
      <c r="O777" s="191"/>
      <c r="P777" s="191"/>
      <c r="Q777" s="191"/>
      <c r="R777" s="191"/>
      <c r="S777" s="191"/>
      <c r="T777" s="191"/>
      <c r="U777" s="191"/>
      <c r="V777" s="192"/>
      <c r="W777" s="33"/>
      <c r="X777" s="33"/>
      <c r="Y777" s="33"/>
    </row>
    <row r="778" spans="1:60" s="34" customFormat="1" x14ac:dyDescent="0.25">
      <c r="A778" s="193" t="s">
        <v>55</v>
      </c>
      <c r="B778" s="194"/>
      <c r="C778" s="194"/>
      <c r="D778" s="194"/>
      <c r="E778" s="195"/>
      <c r="F778" s="195"/>
      <c r="G778" s="195"/>
      <c r="H778" s="195"/>
      <c r="I778" s="195"/>
      <c r="J778" s="195"/>
      <c r="K778" s="195"/>
      <c r="L778" s="195"/>
      <c r="M778" s="195"/>
      <c r="N778" s="195"/>
      <c r="O778" s="195"/>
      <c r="P778" s="195"/>
      <c r="Q778" s="195"/>
      <c r="R778" s="195"/>
      <c r="S778" s="195"/>
      <c r="T778" s="195"/>
      <c r="U778" s="195"/>
      <c r="V778" s="196"/>
      <c r="W778" s="33"/>
      <c r="X778" s="33"/>
      <c r="Y778" s="33"/>
      <c r="Z778" s="33"/>
    </row>
    <row r="779" spans="1:60" s="34" customFormat="1" x14ac:dyDescent="0.25">
      <c r="A779" s="193" t="s">
        <v>56</v>
      </c>
      <c r="B779" s="194"/>
      <c r="C779" s="194"/>
      <c r="D779" s="194"/>
      <c r="E779" s="195"/>
      <c r="F779" s="195"/>
      <c r="G779" s="195"/>
      <c r="H779" s="195"/>
      <c r="I779" s="195"/>
      <c r="J779" s="195"/>
      <c r="K779" s="195"/>
      <c r="L779" s="195"/>
      <c r="M779" s="195"/>
      <c r="N779" s="195"/>
      <c r="O779" s="195"/>
      <c r="P779" s="195"/>
      <c r="Q779" s="195"/>
      <c r="R779" s="195"/>
      <c r="S779" s="195"/>
      <c r="T779" s="195"/>
      <c r="U779" s="195"/>
      <c r="V779" s="196"/>
      <c r="W779" s="33"/>
      <c r="X779" s="33"/>
      <c r="Y779" s="33"/>
      <c r="Z779" s="33"/>
    </row>
    <row r="780" spans="1:60" s="34" customFormat="1" x14ac:dyDescent="0.25">
      <c r="A780" s="193" t="s">
        <v>57</v>
      </c>
      <c r="B780" s="194"/>
      <c r="C780" s="194"/>
      <c r="D780" s="194"/>
      <c r="E780" s="195"/>
      <c r="F780" s="195"/>
      <c r="G780" s="195"/>
      <c r="H780" s="195"/>
      <c r="I780" s="195"/>
      <c r="J780" s="195"/>
      <c r="K780" s="195"/>
      <c r="L780" s="195"/>
      <c r="M780" s="195"/>
      <c r="N780" s="195"/>
      <c r="O780" s="195"/>
      <c r="P780" s="195"/>
      <c r="Q780" s="195"/>
      <c r="R780" s="195"/>
      <c r="S780" s="195"/>
      <c r="T780" s="195"/>
      <c r="U780" s="195"/>
      <c r="V780" s="196"/>
      <c r="W780" s="33"/>
      <c r="X780" s="33"/>
      <c r="Y780" s="33"/>
      <c r="Z780" s="33"/>
    </row>
    <row r="781" spans="1:60" s="34" customFormat="1" x14ac:dyDescent="0.25">
      <c r="A781" s="38"/>
      <c r="B781" s="39"/>
      <c r="C781" s="39"/>
      <c r="D781" s="40"/>
      <c r="E781" s="40"/>
      <c r="F781" s="40"/>
      <c r="G781" s="40"/>
      <c r="H781" s="40"/>
      <c r="I781" s="40"/>
      <c r="J781" s="40"/>
      <c r="K781" s="40"/>
      <c r="L781" s="40"/>
      <c r="M781" s="40"/>
      <c r="N781" s="40"/>
      <c r="O781" s="40"/>
      <c r="P781" s="40"/>
      <c r="Q781" s="40"/>
      <c r="R781" s="40"/>
      <c r="S781" s="40"/>
      <c r="T781" s="27"/>
      <c r="U781" s="27"/>
      <c r="V781" s="28"/>
      <c r="W781" s="33"/>
      <c r="X781" s="33"/>
      <c r="Y781" s="33"/>
    </row>
    <row r="782" spans="1:60" s="34" customFormat="1" x14ac:dyDescent="0.25">
      <c r="A782" s="150" t="s">
        <v>58</v>
      </c>
      <c r="B782" s="151"/>
      <c r="C782" s="151"/>
      <c r="D782" s="151"/>
      <c r="E782" s="151"/>
      <c r="F782" s="151"/>
      <c r="G782" s="151"/>
      <c r="H782" s="151"/>
      <c r="I782" s="151"/>
      <c r="J782" s="151"/>
      <c r="K782" s="151"/>
      <c r="L782" s="151"/>
      <c r="M782" s="151"/>
      <c r="N782" s="151"/>
      <c r="O782" s="151"/>
      <c r="P782" s="151"/>
      <c r="Q782" s="151"/>
      <c r="R782" s="151"/>
      <c r="S782" s="151"/>
      <c r="T782" s="151"/>
      <c r="U782" s="151"/>
      <c r="V782" s="197"/>
      <c r="W782" s="33"/>
      <c r="X782" s="33"/>
      <c r="Y782" s="33"/>
    </row>
    <row r="783" spans="1:60" s="34" customFormat="1" x14ac:dyDescent="0.25">
      <c r="A783" s="198" t="s">
        <v>59</v>
      </c>
      <c r="B783" s="199"/>
      <c r="C783" s="199" t="s">
        <v>60</v>
      </c>
      <c r="D783" s="199"/>
      <c r="E783" s="199"/>
      <c r="F783" s="199"/>
      <c r="G783" s="199"/>
      <c r="H783" s="199"/>
      <c r="I783" s="199"/>
      <c r="J783" s="199"/>
      <c r="K783" s="199"/>
      <c r="L783" s="199"/>
      <c r="M783" s="199"/>
      <c r="N783" s="199"/>
      <c r="O783" s="199"/>
      <c r="P783" s="199"/>
      <c r="Q783" s="199"/>
      <c r="R783" s="199" t="s">
        <v>61</v>
      </c>
      <c r="S783" s="199"/>
      <c r="T783" s="200" t="s">
        <v>62</v>
      </c>
      <c r="U783" s="200"/>
      <c r="V783" s="201"/>
      <c r="W783" s="33"/>
      <c r="X783" s="33"/>
      <c r="Y783" s="33"/>
    </row>
    <row r="784" spans="1:60" s="34" customFormat="1" ht="16.5" customHeight="1" x14ac:dyDescent="0.25">
      <c r="A784" s="202">
        <v>1</v>
      </c>
      <c r="B784" s="203"/>
      <c r="C784" s="204" t="s">
        <v>63</v>
      </c>
      <c r="D784" s="205"/>
      <c r="E784" s="205"/>
      <c r="F784" s="205"/>
      <c r="G784" s="205"/>
      <c r="H784" s="205"/>
      <c r="I784" s="205"/>
      <c r="J784" s="205"/>
      <c r="K784" s="205"/>
      <c r="L784" s="205"/>
      <c r="M784" s="205"/>
      <c r="N784" s="205"/>
      <c r="O784" s="205"/>
      <c r="P784" s="205"/>
      <c r="Q784" s="205"/>
      <c r="R784" s="205"/>
      <c r="S784" s="205"/>
      <c r="T784" s="206"/>
      <c r="U784" s="206"/>
      <c r="V784" s="207"/>
      <c r="W784" s="33"/>
      <c r="X784" s="33"/>
      <c r="Y784" s="33"/>
    </row>
    <row r="785" spans="1:25" s="34" customFormat="1" x14ac:dyDescent="0.25">
      <c r="A785" s="41"/>
      <c r="B785" s="40"/>
      <c r="C785" s="40"/>
      <c r="D785" s="40"/>
      <c r="E785" s="40"/>
      <c r="F785" s="40"/>
      <c r="G785" s="40"/>
      <c r="H785" s="40"/>
      <c r="I785" s="40"/>
      <c r="J785" s="40"/>
      <c r="K785" s="40"/>
      <c r="L785" s="40"/>
      <c r="M785" s="40"/>
      <c r="N785" s="40"/>
      <c r="O785" s="40"/>
      <c r="P785" s="40"/>
      <c r="Q785" s="40"/>
      <c r="R785" s="40"/>
      <c r="S785" s="40"/>
      <c r="T785" s="27"/>
      <c r="U785" s="27"/>
      <c r="V785" s="28"/>
      <c r="W785" s="33"/>
      <c r="X785" s="33"/>
      <c r="Y785" s="33"/>
    </row>
    <row r="786" spans="1:25" s="34" customFormat="1" x14ac:dyDescent="0.25">
      <c r="A786" s="145" t="s">
        <v>64</v>
      </c>
      <c r="B786" s="146"/>
      <c r="C786" s="146"/>
      <c r="D786" s="146"/>
      <c r="E786" s="146"/>
      <c r="F786" s="146"/>
      <c r="G786" s="146"/>
      <c r="H786" s="146"/>
      <c r="I786" s="146"/>
      <c r="J786" s="146"/>
      <c r="K786" s="146"/>
      <c r="L786" s="146"/>
      <c r="M786" s="146"/>
      <c r="N786" s="146"/>
      <c r="O786" s="146"/>
      <c r="P786" s="146"/>
      <c r="Q786" s="146"/>
      <c r="R786" s="146"/>
      <c r="S786" s="146"/>
      <c r="T786" s="146"/>
      <c r="U786" s="146"/>
      <c r="V786" s="147"/>
      <c r="W786" s="33"/>
      <c r="X786" s="33"/>
      <c r="Y786" s="33"/>
    </row>
    <row r="787" spans="1:25" s="34" customFormat="1" x14ac:dyDescent="0.25">
      <c r="A787" s="132" t="s">
        <v>60</v>
      </c>
      <c r="B787" s="133"/>
      <c r="C787" s="133"/>
      <c r="D787" s="133"/>
      <c r="E787" s="133"/>
      <c r="F787" s="133"/>
      <c r="G787" s="133"/>
      <c r="H787" s="133" t="s">
        <v>65</v>
      </c>
      <c r="I787" s="133"/>
      <c r="J787" s="133"/>
      <c r="K787" s="133" t="s">
        <v>66</v>
      </c>
      <c r="L787" s="133"/>
      <c r="M787" s="133"/>
      <c r="N787" s="133"/>
      <c r="O787" s="133" t="s">
        <v>67</v>
      </c>
      <c r="P787" s="133"/>
      <c r="Q787" s="133"/>
      <c r="R787" s="133" t="s">
        <v>68</v>
      </c>
      <c r="S787" s="133"/>
      <c r="T787" s="134" t="s">
        <v>69</v>
      </c>
      <c r="U787" s="134"/>
      <c r="V787" s="135"/>
      <c r="W787" s="33"/>
      <c r="X787" s="33"/>
      <c r="Y787" s="33"/>
    </row>
    <row r="788" spans="1:25" s="34" customFormat="1" x14ac:dyDescent="0.25">
      <c r="A788" s="132"/>
      <c r="B788" s="133"/>
      <c r="C788" s="133"/>
      <c r="D788" s="133"/>
      <c r="E788" s="133"/>
      <c r="F788" s="133"/>
      <c r="G788" s="133"/>
      <c r="H788" s="133"/>
      <c r="I788" s="133"/>
      <c r="J788" s="133"/>
      <c r="K788" s="133"/>
      <c r="L788" s="133"/>
      <c r="M788" s="133"/>
      <c r="N788" s="133"/>
      <c r="O788" s="153"/>
      <c r="P788" s="153"/>
      <c r="Q788" s="153"/>
      <c r="R788" s="133"/>
      <c r="S788" s="133"/>
      <c r="T788" s="134"/>
      <c r="U788" s="134"/>
      <c r="V788" s="135"/>
      <c r="W788" s="33"/>
      <c r="X788" s="33"/>
      <c r="Y788" s="33"/>
    </row>
    <row r="789" spans="1:25" s="34" customFormat="1" x14ac:dyDescent="0.25">
      <c r="A789" s="132" t="s">
        <v>70</v>
      </c>
      <c r="B789" s="133"/>
      <c r="C789" s="133"/>
      <c r="D789" s="133"/>
      <c r="E789" s="133"/>
      <c r="F789" s="133"/>
      <c r="G789" s="133"/>
      <c r="H789" s="133"/>
      <c r="I789" s="133"/>
      <c r="J789" s="133"/>
      <c r="K789" s="133"/>
      <c r="L789" s="133"/>
      <c r="M789" s="133"/>
      <c r="N789" s="133"/>
      <c r="O789" s="153"/>
      <c r="P789" s="153"/>
      <c r="Q789" s="153"/>
      <c r="R789" s="209">
        <v>0.03</v>
      </c>
      <c r="S789" s="210"/>
      <c r="T789" s="134"/>
      <c r="U789" s="134"/>
      <c r="V789" s="135"/>
      <c r="W789" s="33"/>
      <c r="X789" s="33"/>
      <c r="Y789" s="33"/>
    </row>
    <row r="790" spans="1:25" s="34" customFormat="1" x14ac:dyDescent="0.25">
      <c r="A790" s="132"/>
      <c r="B790" s="133"/>
      <c r="C790" s="133"/>
      <c r="D790" s="133"/>
      <c r="E790" s="133"/>
      <c r="F790" s="133"/>
      <c r="G790" s="133"/>
      <c r="H790" s="133"/>
      <c r="I790" s="133"/>
      <c r="J790" s="133"/>
      <c r="K790" s="133"/>
      <c r="L790" s="133"/>
      <c r="M790" s="133"/>
      <c r="N790" s="133"/>
      <c r="O790" s="133"/>
      <c r="P790" s="133"/>
      <c r="Q790" s="133"/>
      <c r="R790" s="133"/>
      <c r="S790" s="133"/>
      <c r="T790" s="134"/>
      <c r="U790" s="134"/>
      <c r="V790" s="135"/>
      <c r="W790" s="33"/>
      <c r="X790" s="33"/>
      <c r="Y790" s="33"/>
    </row>
    <row r="791" spans="1:25" s="34" customFormat="1" x14ac:dyDescent="0.25">
      <c r="A791" s="136" t="s">
        <v>71</v>
      </c>
      <c r="B791" s="137"/>
      <c r="C791" s="137"/>
      <c r="D791" s="137"/>
      <c r="E791" s="137"/>
      <c r="F791" s="137"/>
      <c r="G791" s="137"/>
      <c r="H791" s="137"/>
      <c r="I791" s="137"/>
      <c r="J791" s="137"/>
      <c r="K791" s="137"/>
      <c r="L791" s="137"/>
      <c r="M791" s="137"/>
      <c r="N791" s="137"/>
      <c r="O791" s="137"/>
      <c r="P791" s="137"/>
      <c r="Q791" s="137"/>
      <c r="R791" s="137"/>
      <c r="S791" s="137"/>
      <c r="T791" s="134">
        <f>+T789+T788</f>
        <v>0</v>
      </c>
      <c r="U791" s="134"/>
      <c r="V791" s="135"/>
      <c r="W791" s="33"/>
      <c r="X791" s="33"/>
      <c r="Y791" s="33"/>
    </row>
    <row r="792" spans="1:25" s="34" customFormat="1" x14ac:dyDescent="0.25">
      <c r="A792" s="19"/>
      <c r="B792" s="20"/>
      <c r="C792" s="20"/>
      <c r="D792" s="20"/>
      <c r="E792" s="20"/>
      <c r="F792" s="20"/>
      <c r="G792" s="20"/>
      <c r="H792" s="20"/>
      <c r="I792" s="20"/>
      <c r="J792" s="20"/>
      <c r="K792" s="20"/>
      <c r="L792" s="20"/>
      <c r="M792" s="20"/>
      <c r="N792" s="20"/>
      <c r="O792" s="20"/>
      <c r="P792" s="20"/>
      <c r="Q792" s="20"/>
      <c r="R792" s="20"/>
      <c r="S792" s="21"/>
      <c r="T792" s="22"/>
      <c r="U792" s="22"/>
      <c r="V792" s="23"/>
      <c r="W792" s="33"/>
      <c r="X792" s="33"/>
      <c r="Y792" s="33"/>
    </row>
    <row r="793" spans="1:25" s="34" customFormat="1" x14ac:dyDescent="0.25">
      <c r="A793" s="145" t="s">
        <v>72</v>
      </c>
      <c r="B793" s="146"/>
      <c r="C793" s="146"/>
      <c r="D793" s="146"/>
      <c r="E793" s="146"/>
      <c r="F793" s="146"/>
      <c r="G793" s="146"/>
      <c r="H793" s="146"/>
      <c r="I793" s="146"/>
      <c r="J793" s="146"/>
      <c r="K793" s="146"/>
      <c r="L793" s="146"/>
      <c r="M793" s="146"/>
      <c r="N793" s="146"/>
      <c r="O793" s="146"/>
      <c r="P793" s="146"/>
      <c r="Q793" s="146"/>
      <c r="R793" s="146"/>
      <c r="S793" s="146"/>
      <c r="T793" s="146"/>
      <c r="U793" s="146"/>
      <c r="V793" s="147"/>
      <c r="W793" s="33"/>
      <c r="X793" s="33"/>
      <c r="Y793" s="33"/>
    </row>
    <row r="794" spans="1:25" s="34" customFormat="1" x14ac:dyDescent="0.25">
      <c r="A794" s="132" t="s">
        <v>60</v>
      </c>
      <c r="B794" s="133"/>
      <c r="C794" s="133"/>
      <c r="D794" s="133"/>
      <c r="E794" s="133"/>
      <c r="F794" s="133"/>
      <c r="G794" s="133"/>
      <c r="H794" s="133"/>
      <c r="I794" s="133"/>
      <c r="J794" s="133"/>
      <c r="K794" s="133"/>
      <c r="L794" s="133"/>
      <c r="M794" s="133" t="s">
        <v>61</v>
      </c>
      <c r="N794" s="133"/>
      <c r="O794" s="133" t="s">
        <v>62</v>
      </c>
      <c r="P794" s="133"/>
      <c r="Q794" s="133" t="s">
        <v>73</v>
      </c>
      <c r="R794" s="133"/>
      <c r="S794" s="133"/>
      <c r="T794" s="134" t="s">
        <v>74</v>
      </c>
      <c r="U794" s="134"/>
      <c r="V794" s="135"/>
      <c r="W794" s="33"/>
      <c r="X794" s="33"/>
      <c r="Y794" s="33"/>
    </row>
    <row r="795" spans="1:25" s="34" customFormat="1" x14ac:dyDescent="0.25">
      <c r="A795" s="132"/>
      <c r="B795" s="133"/>
      <c r="C795" s="133"/>
      <c r="D795" s="133"/>
      <c r="E795" s="133"/>
      <c r="F795" s="133"/>
      <c r="G795" s="133"/>
      <c r="H795" s="133"/>
      <c r="I795" s="133"/>
      <c r="J795" s="133"/>
      <c r="K795" s="133"/>
      <c r="L795" s="133"/>
      <c r="M795" s="133"/>
      <c r="N795" s="133"/>
      <c r="O795" s="133"/>
      <c r="P795" s="133"/>
      <c r="Q795" s="134"/>
      <c r="R795" s="134"/>
      <c r="S795" s="134"/>
      <c r="T795" s="134">
        <f>+Q795*O795</f>
        <v>0</v>
      </c>
      <c r="U795" s="134"/>
      <c r="V795" s="135"/>
      <c r="W795" s="33"/>
      <c r="X795" s="33"/>
      <c r="Y795" s="33"/>
    </row>
    <row r="796" spans="1:25" s="34" customFormat="1" x14ac:dyDescent="0.25">
      <c r="A796" s="132"/>
      <c r="B796" s="133"/>
      <c r="C796" s="133"/>
      <c r="D796" s="133"/>
      <c r="E796" s="133"/>
      <c r="F796" s="133"/>
      <c r="G796" s="133"/>
      <c r="H796" s="133"/>
      <c r="I796" s="133"/>
      <c r="J796" s="133"/>
      <c r="K796" s="133"/>
      <c r="L796" s="133"/>
      <c r="M796" s="133"/>
      <c r="N796" s="133"/>
      <c r="O796" s="133"/>
      <c r="P796" s="133"/>
      <c r="Q796" s="134"/>
      <c r="R796" s="134"/>
      <c r="S796" s="134"/>
      <c r="T796" s="134">
        <f>+Q796*O796</f>
        <v>0</v>
      </c>
      <c r="U796" s="134"/>
      <c r="V796" s="135"/>
      <c r="W796" s="33"/>
      <c r="X796" s="33"/>
      <c r="Y796" s="33"/>
    </row>
    <row r="797" spans="1:25" s="34" customFormat="1" x14ac:dyDescent="0.25">
      <c r="A797" s="132"/>
      <c r="B797" s="133"/>
      <c r="C797" s="133"/>
      <c r="D797" s="133"/>
      <c r="E797" s="133"/>
      <c r="F797" s="133"/>
      <c r="G797" s="133"/>
      <c r="H797" s="133"/>
      <c r="I797" s="133"/>
      <c r="J797" s="133"/>
      <c r="K797" s="133"/>
      <c r="L797" s="133"/>
      <c r="M797" s="133"/>
      <c r="N797" s="133"/>
      <c r="O797" s="133"/>
      <c r="P797" s="133"/>
      <c r="Q797" s="133"/>
      <c r="R797" s="133"/>
      <c r="S797" s="133"/>
      <c r="T797" s="134"/>
      <c r="U797" s="134"/>
      <c r="V797" s="135"/>
      <c r="W797" s="33"/>
      <c r="X797" s="33"/>
      <c r="Y797" s="33"/>
    </row>
    <row r="798" spans="1:25" s="34" customFormat="1" x14ac:dyDescent="0.25">
      <c r="A798" s="136" t="s">
        <v>71</v>
      </c>
      <c r="B798" s="137"/>
      <c r="C798" s="137"/>
      <c r="D798" s="137"/>
      <c r="E798" s="137"/>
      <c r="F798" s="137"/>
      <c r="G798" s="137"/>
      <c r="H798" s="137"/>
      <c r="I798" s="137"/>
      <c r="J798" s="137"/>
      <c r="K798" s="137"/>
      <c r="L798" s="137"/>
      <c r="M798" s="137"/>
      <c r="N798" s="137"/>
      <c r="O798" s="137"/>
      <c r="P798" s="137"/>
      <c r="Q798" s="137"/>
      <c r="R798" s="137"/>
      <c r="S798" s="137"/>
      <c r="T798" s="134">
        <f>+T796+T795</f>
        <v>0</v>
      </c>
      <c r="U798" s="134"/>
      <c r="V798" s="135"/>
      <c r="W798" s="33"/>
      <c r="X798" s="33"/>
      <c r="Y798" s="33"/>
    </row>
    <row r="799" spans="1:25" s="34" customFormat="1" x14ac:dyDescent="0.25">
      <c r="A799" s="19"/>
      <c r="B799" s="20"/>
      <c r="C799" s="20"/>
      <c r="D799" s="20"/>
      <c r="E799" s="20"/>
      <c r="F799" s="20"/>
      <c r="G799" s="20"/>
      <c r="H799" s="20"/>
      <c r="I799" s="20"/>
      <c r="J799" s="20"/>
      <c r="K799" s="20"/>
      <c r="L799" s="20"/>
      <c r="M799" s="20"/>
      <c r="N799" s="20"/>
      <c r="O799" s="20"/>
      <c r="P799" s="20"/>
      <c r="Q799" s="20"/>
      <c r="R799" s="20"/>
      <c r="S799" s="21"/>
      <c r="T799" s="22"/>
      <c r="U799" s="22"/>
      <c r="V799" s="23"/>
      <c r="W799" s="33"/>
      <c r="X799" s="33"/>
      <c r="Y799" s="33"/>
    </row>
    <row r="800" spans="1:25" s="34" customFormat="1" x14ac:dyDescent="0.25">
      <c r="A800" s="145" t="s">
        <v>75</v>
      </c>
      <c r="B800" s="146"/>
      <c r="C800" s="146"/>
      <c r="D800" s="146"/>
      <c r="E800" s="146"/>
      <c r="F800" s="146"/>
      <c r="G800" s="146"/>
      <c r="H800" s="146"/>
      <c r="I800" s="146"/>
      <c r="J800" s="146"/>
      <c r="K800" s="146"/>
      <c r="L800" s="146"/>
      <c r="M800" s="146"/>
      <c r="N800" s="146"/>
      <c r="O800" s="146"/>
      <c r="P800" s="146"/>
      <c r="Q800" s="146"/>
      <c r="R800" s="146"/>
      <c r="S800" s="146"/>
      <c r="T800" s="146"/>
      <c r="U800" s="146"/>
      <c r="V800" s="147"/>
      <c r="W800" s="33"/>
      <c r="X800" s="33"/>
      <c r="Y800" s="33"/>
    </row>
    <row r="801" spans="1:25" s="34" customFormat="1" x14ac:dyDescent="0.25">
      <c r="A801" s="132" t="s">
        <v>76</v>
      </c>
      <c r="B801" s="133"/>
      <c r="C801" s="133"/>
      <c r="D801" s="133"/>
      <c r="E801" s="133"/>
      <c r="F801" s="133"/>
      <c r="G801" s="133"/>
      <c r="H801" s="133"/>
      <c r="I801" s="133"/>
      <c r="J801" s="133"/>
      <c r="K801" s="133" t="s">
        <v>77</v>
      </c>
      <c r="L801" s="133"/>
      <c r="M801" s="133" t="s">
        <v>78</v>
      </c>
      <c r="N801" s="133"/>
      <c r="O801" s="133" t="s">
        <v>79</v>
      </c>
      <c r="P801" s="133"/>
      <c r="Q801" s="133"/>
      <c r="R801" s="133" t="s">
        <v>80</v>
      </c>
      <c r="S801" s="133"/>
      <c r="T801" s="134" t="s">
        <v>69</v>
      </c>
      <c r="U801" s="134"/>
      <c r="V801" s="135"/>
      <c r="W801" s="33"/>
      <c r="X801" s="33"/>
      <c r="Y801" s="33"/>
    </row>
    <row r="802" spans="1:25" s="34" customFormat="1" x14ac:dyDescent="0.25">
      <c r="A802" s="132"/>
      <c r="B802" s="133"/>
      <c r="C802" s="133"/>
      <c r="D802" s="133"/>
      <c r="E802" s="133"/>
      <c r="F802" s="133"/>
      <c r="G802" s="133"/>
      <c r="H802" s="133"/>
      <c r="I802" s="133"/>
      <c r="J802" s="133"/>
      <c r="K802" s="133"/>
      <c r="L802" s="133"/>
      <c r="M802" s="133"/>
      <c r="N802" s="133"/>
      <c r="O802" s="133"/>
      <c r="P802" s="133"/>
      <c r="Q802" s="133"/>
      <c r="R802" s="133"/>
      <c r="S802" s="133"/>
      <c r="T802" s="134"/>
      <c r="U802" s="134"/>
      <c r="V802" s="135"/>
      <c r="W802" s="33"/>
      <c r="X802" s="33"/>
      <c r="Y802" s="33"/>
    </row>
    <row r="803" spans="1:25" s="34" customFormat="1" x14ac:dyDescent="0.25">
      <c r="A803" s="132"/>
      <c r="B803" s="133"/>
      <c r="C803" s="133"/>
      <c r="D803" s="133"/>
      <c r="E803" s="133"/>
      <c r="F803" s="133"/>
      <c r="G803" s="133"/>
      <c r="H803" s="133"/>
      <c r="I803" s="133"/>
      <c r="J803" s="133"/>
      <c r="K803" s="133"/>
      <c r="L803" s="133"/>
      <c r="M803" s="133"/>
      <c r="N803" s="133"/>
      <c r="O803" s="133"/>
      <c r="P803" s="133"/>
      <c r="Q803" s="133"/>
      <c r="R803" s="133"/>
      <c r="S803" s="133"/>
      <c r="T803" s="134"/>
      <c r="U803" s="134"/>
      <c r="V803" s="135"/>
      <c r="W803" s="33"/>
      <c r="X803" s="33"/>
      <c r="Y803" s="33"/>
    </row>
    <row r="804" spans="1:25" s="34" customFormat="1" x14ac:dyDescent="0.25">
      <c r="A804" s="132"/>
      <c r="B804" s="133"/>
      <c r="C804" s="133"/>
      <c r="D804" s="133"/>
      <c r="E804" s="133"/>
      <c r="F804" s="133"/>
      <c r="G804" s="133"/>
      <c r="H804" s="133"/>
      <c r="I804" s="133"/>
      <c r="J804" s="133"/>
      <c r="K804" s="133"/>
      <c r="L804" s="133"/>
      <c r="M804" s="133"/>
      <c r="N804" s="133"/>
      <c r="O804" s="133"/>
      <c r="P804" s="133"/>
      <c r="Q804" s="133"/>
      <c r="R804" s="133"/>
      <c r="S804" s="133"/>
      <c r="T804" s="134"/>
      <c r="U804" s="134"/>
      <c r="V804" s="135"/>
      <c r="W804" s="33"/>
      <c r="X804" s="33"/>
      <c r="Y804" s="33"/>
    </row>
    <row r="805" spans="1:25" s="34" customFormat="1" x14ac:dyDescent="0.25">
      <c r="A805" s="136" t="s">
        <v>71</v>
      </c>
      <c r="B805" s="137"/>
      <c r="C805" s="137"/>
      <c r="D805" s="137"/>
      <c r="E805" s="137"/>
      <c r="F805" s="137"/>
      <c r="G805" s="137"/>
      <c r="H805" s="137"/>
      <c r="I805" s="137"/>
      <c r="J805" s="137"/>
      <c r="K805" s="137"/>
      <c r="L805" s="137"/>
      <c r="M805" s="137"/>
      <c r="N805" s="137"/>
      <c r="O805" s="137"/>
      <c r="P805" s="137"/>
      <c r="Q805" s="137"/>
      <c r="R805" s="137"/>
      <c r="S805" s="137"/>
      <c r="T805" s="134"/>
      <c r="U805" s="134"/>
      <c r="V805" s="135"/>
      <c r="W805" s="33"/>
      <c r="X805" s="33"/>
      <c r="Y805" s="33"/>
    </row>
    <row r="806" spans="1:25" s="34" customFormat="1" x14ac:dyDescent="0.25">
      <c r="A806" s="19"/>
      <c r="B806" s="20"/>
      <c r="C806" s="20"/>
      <c r="D806" s="20"/>
      <c r="E806" s="20"/>
      <c r="F806" s="20"/>
      <c r="G806" s="20"/>
      <c r="H806" s="20"/>
      <c r="I806" s="20"/>
      <c r="J806" s="20"/>
      <c r="K806" s="20"/>
      <c r="L806" s="20"/>
      <c r="M806" s="20"/>
      <c r="N806" s="20"/>
      <c r="O806" s="20"/>
      <c r="P806" s="20"/>
      <c r="Q806" s="20"/>
      <c r="R806" s="20"/>
      <c r="S806" s="21"/>
      <c r="T806" s="22"/>
      <c r="U806" s="22"/>
      <c r="V806" s="23"/>
      <c r="W806" s="42"/>
      <c r="X806" s="42"/>
      <c r="Y806" s="42"/>
    </row>
    <row r="807" spans="1:25" s="34" customFormat="1" x14ac:dyDescent="0.25">
      <c r="A807" s="145" t="s">
        <v>81</v>
      </c>
      <c r="B807" s="146"/>
      <c r="C807" s="146"/>
      <c r="D807" s="146"/>
      <c r="E807" s="146"/>
      <c r="F807" s="146"/>
      <c r="G807" s="146"/>
      <c r="H807" s="146"/>
      <c r="I807" s="146"/>
      <c r="J807" s="146"/>
      <c r="K807" s="146"/>
      <c r="L807" s="146"/>
      <c r="M807" s="146"/>
      <c r="N807" s="146"/>
      <c r="O807" s="146"/>
      <c r="P807" s="146"/>
      <c r="Q807" s="146"/>
      <c r="R807" s="146"/>
      <c r="S807" s="146"/>
      <c r="T807" s="146"/>
      <c r="U807" s="146"/>
      <c r="V807" s="147"/>
      <c r="W807" s="33"/>
      <c r="X807" s="33"/>
      <c r="Y807" s="33"/>
    </row>
    <row r="808" spans="1:25" s="34" customFormat="1" x14ac:dyDescent="0.25">
      <c r="A808" s="132" t="s">
        <v>82</v>
      </c>
      <c r="B808" s="133"/>
      <c r="C808" s="133"/>
      <c r="D808" s="133"/>
      <c r="E808" s="133"/>
      <c r="F808" s="133"/>
      <c r="G808" s="133"/>
      <c r="H808" s="133"/>
      <c r="I808" s="133"/>
      <c r="J808" s="133" t="s">
        <v>83</v>
      </c>
      <c r="K808" s="133"/>
      <c r="L808" s="133" t="s">
        <v>84</v>
      </c>
      <c r="M808" s="133"/>
      <c r="N808" s="133" t="s">
        <v>85</v>
      </c>
      <c r="O808" s="133"/>
      <c r="P808" s="133"/>
      <c r="Q808" s="133" t="s">
        <v>68</v>
      </c>
      <c r="R808" s="133"/>
      <c r="S808" s="133"/>
      <c r="T808" s="134" t="s">
        <v>69</v>
      </c>
      <c r="U808" s="134"/>
      <c r="V808" s="135"/>
      <c r="W808" s="33"/>
      <c r="X808" s="33"/>
      <c r="Y808" s="33"/>
    </row>
    <row r="809" spans="1:25" s="34" customFormat="1" x14ac:dyDescent="0.25">
      <c r="A809" s="132" t="s">
        <v>86</v>
      </c>
      <c r="B809" s="133"/>
      <c r="C809" s="133"/>
      <c r="D809" s="133"/>
      <c r="E809" s="133"/>
      <c r="F809" s="133"/>
      <c r="G809" s="133"/>
      <c r="H809" s="133"/>
      <c r="I809" s="133"/>
      <c r="J809" s="148">
        <f>+'[1]CARGA PRESTACIONAL'!E750+'[1]CARGA PRESTACIONAL'!E751</f>
        <v>0</v>
      </c>
      <c r="K809" s="133"/>
      <c r="L809" s="149">
        <v>1.8157000000000001</v>
      </c>
      <c r="M809" s="149"/>
      <c r="N809" s="134">
        <f>+(L809*J809)/8</f>
        <v>0</v>
      </c>
      <c r="O809" s="134"/>
      <c r="P809" s="134"/>
      <c r="Q809" s="133"/>
      <c r="R809" s="133"/>
      <c r="S809" s="133"/>
      <c r="T809" s="134">
        <f>+Q809*N809</f>
        <v>0</v>
      </c>
      <c r="U809" s="134"/>
      <c r="V809" s="135"/>
      <c r="W809" s="33"/>
      <c r="X809" s="33"/>
      <c r="Y809" s="33"/>
    </row>
    <row r="810" spans="1:25" s="34" customFormat="1" x14ac:dyDescent="0.25">
      <c r="A810" s="132"/>
      <c r="B810" s="133"/>
      <c r="C810" s="133"/>
      <c r="D810" s="133"/>
      <c r="E810" s="133"/>
      <c r="F810" s="133"/>
      <c r="G810" s="133"/>
      <c r="H810" s="133"/>
      <c r="I810" s="133"/>
      <c r="J810" s="133"/>
      <c r="K810" s="133"/>
      <c r="L810" s="133"/>
      <c r="M810" s="133"/>
      <c r="N810" s="133"/>
      <c r="O810" s="133"/>
      <c r="P810" s="133"/>
      <c r="Q810" s="133"/>
      <c r="R810" s="133"/>
      <c r="S810" s="133"/>
      <c r="T810" s="134"/>
      <c r="U810" s="134"/>
      <c r="V810" s="135"/>
      <c r="W810" s="33"/>
      <c r="X810" s="33"/>
      <c r="Y810" s="33"/>
    </row>
    <row r="811" spans="1:25" s="34" customFormat="1" x14ac:dyDescent="0.25">
      <c r="A811" s="132"/>
      <c r="B811" s="133"/>
      <c r="C811" s="133"/>
      <c r="D811" s="133"/>
      <c r="E811" s="133"/>
      <c r="F811" s="133"/>
      <c r="G811" s="133"/>
      <c r="H811" s="133"/>
      <c r="I811" s="133"/>
      <c r="J811" s="133"/>
      <c r="K811" s="133"/>
      <c r="L811" s="133"/>
      <c r="M811" s="133"/>
      <c r="N811" s="133"/>
      <c r="O811" s="133"/>
      <c r="P811" s="133"/>
      <c r="Q811" s="133"/>
      <c r="R811" s="133"/>
      <c r="S811" s="133"/>
      <c r="T811" s="134"/>
      <c r="U811" s="134"/>
      <c r="V811" s="135"/>
      <c r="W811" s="33"/>
      <c r="X811" s="33"/>
      <c r="Y811" s="33"/>
    </row>
    <row r="812" spans="1:25" s="34" customFormat="1" x14ac:dyDescent="0.25">
      <c r="A812" s="136" t="s">
        <v>71</v>
      </c>
      <c r="B812" s="137"/>
      <c r="C812" s="137"/>
      <c r="D812" s="137"/>
      <c r="E812" s="137"/>
      <c r="F812" s="137"/>
      <c r="G812" s="137"/>
      <c r="H812" s="137"/>
      <c r="I812" s="137"/>
      <c r="J812" s="137"/>
      <c r="K812" s="137"/>
      <c r="L812" s="137"/>
      <c r="M812" s="137"/>
      <c r="N812" s="137"/>
      <c r="O812" s="137"/>
      <c r="P812" s="137"/>
      <c r="Q812" s="137"/>
      <c r="R812" s="137"/>
      <c r="S812" s="137"/>
      <c r="T812" s="134">
        <f>+T809</f>
        <v>0</v>
      </c>
      <c r="U812" s="134"/>
      <c r="V812" s="135"/>
      <c r="W812" s="33"/>
      <c r="X812" s="33"/>
      <c r="Y812" s="33"/>
    </row>
    <row r="813" spans="1:25" s="43" customFormat="1" x14ac:dyDescent="0.25">
      <c r="A813" s="136" t="s">
        <v>15</v>
      </c>
      <c r="B813" s="137"/>
      <c r="C813" s="137"/>
      <c r="D813" s="137"/>
      <c r="E813" s="137"/>
      <c r="F813" s="137"/>
      <c r="G813" s="137"/>
      <c r="H813" s="137"/>
      <c r="I813" s="137"/>
      <c r="J813" s="137"/>
      <c r="K813" s="137"/>
      <c r="L813" s="137"/>
      <c r="M813" s="137"/>
      <c r="N813" s="137"/>
      <c r="O813" s="137"/>
      <c r="P813" s="137"/>
      <c r="Q813" s="137"/>
      <c r="R813" s="137"/>
      <c r="S813" s="137"/>
      <c r="T813" s="134">
        <f>ROUND(T812+T805+T798+T791,0)</f>
        <v>0</v>
      </c>
      <c r="U813" s="134"/>
      <c r="V813" s="135"/>
      <c r="W813" s="33"/>
      <c r="X813" s="33"/>
      <c r="Y813" s="33"/>
    </row>
    <row r="814" spans="1:25" s="43" customFormat="1" x14ac:dyDescent="0.25">
      <c r="A814" s="44" t="s">
        <v>87</v>
      </c>
      <c r="B814" s="45">
        <f>+'[1]CARGA PRESTACIONAL'!$E$40</f>
        <v>0.29949999999999999</v>
      </c>
      <c r="C814" s="46"/>
      <c r="D814" s="47"/>
      <c r="E814" s="48"/>
      <c r="F814" s="46"/>
      <c r="G814" s="46"/>
      <c r="H814" s="46"/>
      <c r="I814" s="46"/>
      <c r="J814" s="46"/>
      <c r="K814" s="46"/>
      <c r="L814" s="46"/>
      <c r="M814" s="47"/>
      <c r="N814" s="18"/>
      <c r="O814" s="18"/>
      <c r="P814" s="18"/>
      <c r="Q814" s="18"/>
      <c r="R814" s="18"/>
      <c r="S814" s="18" t="s">
        <v>19</v>
      </c>
      <c r="T814" s="134">
        <f>+T813*B814</f>
        <v>0</v>
      </c>
      <c r="U814" s="134"/>
      <c r="V814" s="135"/>
      <c r="W814" s="33"/>
      <c r="X814" s="33"/>
      <c r="Y814" s="33"/>
    </row>
    <row r="815" spans="1:25" s="43" customFormat="1" x14ac:dyDescent="0.25">
      <c r="A815" s="138" t="s">
        <v>88</v>
      </c>
      <c r="B815" s="139"/>
      <c r="C815" s="139"/>
      <c r="D815" s="139"/>
      <c r="E815" s="139"/>
      <c r="F815" s="139"/>
      <c r="G815" s="139"/>
      <c r="H815" s="139"/>
      <c r="I815" s="139"/>
      <c r="J815" s="139"/>
      <c r="K815" s="139"/>
      <c r="L815" s="139"/>
      <c r="M815" s="139"/>
      <c r="N815" s="139"/>
      <c r="O815" s="139"/>
      <c r="P815" s="139"/>
      <c r="Q815" s="139"/>
      <c r="R815" s="139"/>
      <c r="S815" s="139"/>
      <c r="T815" s="140">
        <f>+T814+T813</f>
        <v>0</v>
      </c>
      <c r="U815" s="140"/>
      <c r="V815" s="141"/>
      <c r="W815" s="33"/>
      <c r="X815" s="33"/>
      <c r="Y815" s="33"/>
    </row>
    <row r="816" spans="1:25" s="43" customFormat="1" x14ac:dyDescent="0.25">
      <c r="A816" s="138" t="s">
        <v>89</v>
      </c>
      <c r="B816" s="139"/>
      <c r="C816" s="139"/>
      <c r="D816" s="139"/>
      <c r="E816" s="139"/>
      <c r="F816" s="139"/>
      <c r="G816" s="139"/>
      <c r="H816" s="139"/>
      <c r="I816" s="139"/>
      <c r="J816" s="139"/>
      <c r="K816" s="139"/>
      <c r="L816" s="139"/>
      <c r="M816" s="139"/>
      <c r="N816" s="139"/>
      <c r="O816" s="139"/>
      <c r="P816" s="139"/>
      <c r="Q816" s="139"/>
      <c r="R816" s="139"/>
      <c r="S816" s="139"/>
      <c r="T816" s="140">
        <f>ROUND(T815*T784,0)</f>
        <v>0</v>
      </c>
      <c r="U816" s="140"/>
      <c r="V816" s="141"/>
      <c r="W816" s="33"/>
      <c r="X816" s="33"/>
      <c r="Y816" s="33"/>
    </row>
    <row r="817" spans="1:60" s="43" customFormat="1" x14ac:dyDescent="0.25">
      <c r="A817" s="49"/>
      <c r="B817" s="29"/>
      <c r="C817" s="29"/>
      <c r="D817" s="29"/>
      <c r="E817" s="29"/>
      <c r="F817" s="29"/>
      <c r="G817" s="29"/>
      <c r="H817" s="29"/>
      <c r="I817" s="29"/>
      <c r="J817" s="29"/>
      <c r="K817" s="29"/>
      <c r="L817" s="29"/>
      <c r="M817" s="29"/>
      <c r="N817" s="29"/>
      <c r="O817" s="29"/>
      <c r="P817" s="29"/>
      <c r="Q817" s="29"/>
      <c r="R817" s="29"/>
      <c r="S817" s="29"/>
      <c r="T817" s="50"/>
      <c r="U817" s="50"/>
      <c r="V817" s="51"/>
      <c r="W817" s="33"/>
      <c r="X817" s="33"/>
      <c r="Y817" s="52"/>
    </row>
    <row r="818" spans="1:60" s="34" customFormat="1" ht="43.5" customHeight="1" x14ac:dyDescent="0.25">
      <c r="A818" s="142" t="s">
        <v>121</v>
      </c>
      <c r="B818" s="143"/>
      <c r="C818" s="143"/>
      <c r="D818" s="143"/>
      <c r="E818" s="143"/>
      <c r="F818" s="143"/>
      <c r="G818" s="143"/>
      <c r="H818" s="143"/>
      <c r="I818" s="143"/>
      <c r="J818" s="143"/>
      <c r="K818" s="143"/>
      <c r="L818" s="143"/>
      <c r="M818" s="143"/>
      <c r="N818" s="143"/>
      <c r="O818" s="143"/>
      <c r="P818" s="143"/>
      <c r="Q818" s="143"/>
      <c r="R818" s="143"/>
      <c r="S818" s="143"/>
      <c r="T818" s="143"/>
      <c r="U818" s="143"/>
      <c r="V818" s="144"/>
      <c r="W818" s="33"/>
      <c r="X818" s="33"/>
      <c r="Y818" s="53"/>
    </row>
    <row r="819" spans="1:60" s="34" customFormat="1" x14ac:dyDescent="0.25">
      <c r="A819" s="24"/>
      <c r="B819" s="25"/>
      <c r="C819" s="25"/>
      <c r="D819" s="25"/>
      <c r="E819" s="25"/>
      <c r="F819" s="25"/>
      <c r="G819" s="25"/>
      <c r="H819" s="25"/>
      <c r="I819" s="25"/>
      <c r="J819" s="25"/>
      <c r="K819" s="25"/>
      <c r="L819" s="25"/>
      <c r="M819" s="25"/>
      <c r="N819" s="25"/>
      <c r="O819" s="25"/>
      <c r="P819" s="25"/>
      <c r="Q819" s="25"/>
      <c r="R819" s="25"/>
      <c r="S819" s="26"/>
      <c r="T819" s="27"/>
      <c r="U819" s="27"/>
      <c r="V819" s="28"/>
      <c r="W819" s="33"/>
      <c r="X819" s="33"/>
      <c r="Y819" s="33"/>
    </row>
    <row r="820" spans="1:60" s="34" customFormat="1" ht="46.5" customHeight="1" x14ac:dyDescent="0.3">
      <c r="A820" s="24"/>
      <c r="B820" s="25"/>
      <c r="C820" s="25"/>
      <c r="D820" s="29"/>
      <c r="E820" s="30" t="s">
        <v>90</v>
      </c>
      <c r="F820" s="54"/>
      <c r="G820" s="54"/>
      <c r="H820" s="54"/>
      <c r="I820" s="54"/>
      <c r="J820" s="54"/>
      <c r="K820" s="54"/>
      <c r="L820" s="54"/>
      <c r="M820" s="55"/>
      <c r="N820" s="25"/>
      <c r="O820" s="25"/>
      <c r="P820" s="25"/>
      <c r="Q820" s="25"/>
      <c r="R820" s="25"/>
      <c r="S820" s="26"/>
      <c r="T820" s="27"/>
      <c r="U820" s="27"/>
      <c r="V820" s="28"/>
      <c r="W820" s="33"/>
      <c r="X820" s="33"/>
      <c r="Y820" s="56"/>
    </row>
    <row r="821" spans="1:60" s="34" customFormat="1" x14ac:dyDescent="0.25">
      <c r="A821" s="24"/>
      <c r="B821" s="25"/>
      <c r="C821" s="25"/>
      <c r="D821" s="25"/>
      <c r="E821" s="131" t="s">
        <v>105</v>
      </c>
      <c r="F821" s="131"/>
      <c r="G821" s="131"/>
      <c r="H821" s="131"/>
      <c r="I821" s="131"/>
      <c r="J821" s="131"/>
      <c r="K821" s="131"/>
      <c r="L821" s="131"/>
      <c r="M821" s="131"/>
      <c r="N821" s="57"/>
      <c r="O821" s="57"/>
      <c r="P821" s="25"/>
      <c r="Q821" s="25"/>
      <c r="R821" s="25"/>
      <c r="S821" s="26"/>
      <c r="T821" s="27"/>
      <c r="U821" s="27"/>
      <c r="V821" s="28"/>
      <c r="W821" s="33"/>
      <c r="X821" s="33"/>
      <c r="Y821" s="33"/>
    </row>
    <row r="822" spans="1:60" s="34" customFormat="1" x14ac:dyDescent="0.25">
      <c r="A822" s="24"/>
      <c r="B822" s="25"/>
      <c r="C822" s="25"/>
      <c r="D822" s="25"/>
      <c r="E822" s="131"/>
      <c r="F822" s="131"/>
      <c r="G822" s="131"/>
      <c r="H822" s="131"/>
      <c r="I822" s="131"/>
      <c r="J822" s="131"/>
      <c r="K822" s="131"/>
      <c r="L822" s="131"/>
      <c r="M822" s="131"/>
      <c r="N822" s="57"/>
      <c r="O822" s="57"/>
      <c r="P822" s="25"/>
      <c r="Q822" s="25"/>
      <c r="R822" s="25"/>
      <c r="S822" s="26"/>
      <c r="T822" s="27"/>
      <c r="U822" s="27"/>
      <c r="V822" s="28"/>
      <c r="W822" s="33"/>
      <c r="X822" s="33"/>
      <c r="Y822" s="33"/>
    </row>
    <row r="823" spans="1:60" s="34" customFormat="1" ht="14.25" thickBot="1" x14ac:dyDescent="0.3">
      <c r="A823" s="58"/>
      <c r="B823" s="59"/>
      <c r="C823" s="59"/>
      <c r="D823" s="59"/>
      <c r="E823" s="59"/>
      <c r="F823" s="60"/>
      <c r="G823" s="60"/>
      <c r="H823" s="60"/>
      <c r="I823" s="60"/>
      <c r="J823" s="60"/>
      <c r="K823" s="60"/>
      <c r="L823" s="59"/>
      <c r="M823" s="59"/>
      <c r="N823" s="59"/>
      <c r="O823" s="59"/>
      <c r="P823" s="59"/>
      <c r="Q823" s="59"/>
      <c r="R823" s="59"/>
      <c r="S823" s="59"/>
      <c r="T823" s="61"/>
      <c r="U823" s="61"/>
      <c r="V823" s="62"/>
      <c r="W823" s="33"/>
      <c r="X823" s="33"/>
      <c r="Y823" s="33"/>
    </row>
    <row r="824" spans="1:60" ht="14.25" thickBot="1" x14ac:dyDescent="0.3"/>
    <row r="825" spans="1:60" s="32" customFormat="1" ht="30" customHeight="1" x14ac:dyDescent="0.25">
      <c r="A825" s="154"/>
      <c r="B825" s="155"/>
      <c r="C825" s="155"/>
      <c r="D825" s="156"/>
      <c r="E825" s="163" t="s">
        <v>92</v>
      </c>
      <c r="F825" s="164"/>
      <c r="G825" s="164"/>
      <c r="H825" s="164"/>
      <c r="I825" s="164"/>
      <c r="J825" s="164"/>
      <c r="K825" s="164"/>
      <c r="L825" s="164"/>
      <c r="M825" s="164"/>
      <c r="N825" s="164"/>
      <c r="O825" s="164"/>
      <c r="P825" s="164"/>
      <c r="Q825" s="164"/>
      <c r="R825" s="164"/>
      <c r="S825" s="165"/>
      <c r="T825" s="169" t="s">
        <v>47</v>
      </c>
      <c r="U825" s="170"/>
      <c r="V825" s="171"/>
    </row>
    <row r="826" spans="1:60" s="32" customFormat="1" ht="30" customHeight="1" thickBot="1" x14ac:dyDescent="0.3">
      <c r="A826" s="157"/>
      <c r="B826" s="158"/>
      <c r="C826" s="158"/>
      <c r="D826" s="159"/>
      <c r="E826" s="166"/>
      <c r="F826" s="167"/>
      <c r="G826" s="167"/>
      <c r="H826" s="167"/>
      <c r="I826" s="167"/>
      <c r="J826" s="167"/>
      <c r="K826" s="167"/>
      <c r="L826" s="167"/>
      <c r="M826" s="167"/>
      <c r="N826" s="167"/>
      <c r="O826" s="167"/>
      <c r="P826" s="167"/>
      <c r="Q826" s="167"/>
      <c r="R826" s="167"/>
      <c r="S826" s="168"/>
      <c r="T826" s="172"/>
      <c r="U826" s="173"/>
      <c r="V826" s="174"/>
    </row>
    <row r="827" spans="1:60" s="32" customFormat="1" ht="5.0999999999999996" customHeight="1" thickBot="1" x14ac:dyDescent="0.25">
      <c r="A827" s="157"/>
      <c r="B827" s="158"/>
      <c r="C827" s="158"/>
      <c r="D827" s="159"/>
      <c r="E827" s="175"/>
      <c r="F827" s="176"/>
      <c r="G827" s="176"/>
      <c r="H827" s="176"/>
      <c r="I827" s="176"/>
      <c r="J827" s="176"/>
      <c r="K827" s="176"/>
      <c r="L827" s="176"/>
      <c r="M827" s="176"/>
      <c r="N827" s="176"/>
      <c r="O827" s="176"/>
      <c r="P827" s="176"/>
      <c r="Q827" s="176"/>
      <c r="R827" s="176"/>
      <c r="S827" s="176"/>
      <c r="T827" s="176"/>
      <c r="U827" s="176"/>
      <c r="V827" s="177"/>
    </row>
    <row r="828" spans="1:60" s="32" customFormat="1" ht="24.95" customHeight="1" thickBot="1" x14ac:dyDescent="0.3">
      <c r="A828" s="157"/>
      <c r="B828" s="158"/>
      <c r="C828" s="158"/>
      <c r="D828" s="159"/>
      <c r="E828" s="178" t="s">
        <v>48</v>
      </c>
      <c r="F828" s="179"/>
      <c r="G828" s="179"/>
      <c r="H828" s="179"/>
      <c r="I828" s="179"/>
      <c r="J828" s="179"/>
      <c r="K828" s="179"/>
      <c r="L828" s="179"/>
      <c r="M828" s="179"/>
      <c r="N828" s="179"/>
      <c r="O828" s="179"/>
      <c r="P828" s="179"/>
      <c r="Q828" s="179"/>
      <c r="R828" s="179"/>
      <c r="S828" s="179"/>
      <c r="T828" s="179"/>
      <c r="U828" s="179"/>
      <c r="V828" s="180"/>
    </row>
    <row r="829" spans="1:60" s="32" customFormat="1" ht="5.0999999999999996" customHeight="1" thickBot="1" x14ac:dyDescent="0.3">
      <c r="A829" s="160"/>
      <c r="B829" s="161"/>
      <c r="C829" s="161"/>
      <c r="D829" s="162"/>
      <c r="E829" s="181"/>
      <c r="F829" s="182"/>
      <c r="G829" s="182"/>
      <c r="H829" s="182"/>
      <c r="I829" s="182"/>
      <c r="J829" s="182"/>
      <c r="K829" s="182"/>
      <c r="L829" s="182"/>
      <c r="M829" s="182"/>
      <c r="N829" s="182"/>
      <c r="O829" s="182"/>
      <c r="P829" s="182"/>
      <c r="Q829" s="182"/>
      <c r="R829" s="182"/>
      <c r="S829" s="182"/>
      <c r="T829" s="182"/>
      <c r="U829" s="182"/>
      <c r="V829" s="183"/>
    </row>
    <row r="830" spans="1:60" s="34" customFormat="1" x14ac:dyDescent="0.25">
      <c r="A830" s="211" t="s">
        <v>49</v>
      </c>
      <c r="B830" s="212"/>
      <c r="C830" s="212"/>
      <c r="D830" s="212"/>
      <c r="E830" s="212"/>
      <c r="F830" s="212"/>
      <c r="G830" s="212"/>
      <c r="H830" s="212"/>
      <c r="I830" s="212"/>
      <c r="J830" s="212"/>
      <c r="K830" s="212"/>
      <c r="L830" s="212"/>
      <c r="M830" s="212"/>
      <c r="N830" s="212"/>
      <c r="O830" s="212"/>
      <c r="P830" s="212"/>
      <c r="Q830" s="212"/>
      <c r="R830" s="212"/>
      <c r="S830" s="212"/>
      <c r="T830" s="212"/>
      <c r="U830" s="212"/>
      <c r="V830" s="213"/>
      <c r="W830" s="33"/>
      <c r="X830" s="33"/>
      <c r="Y830" s="33"/>
      <c r="AZ830" s="35"/>
      <c r="BA830" s="35"/>
      <c r="BB830" s="35"/>
      <c r="BC830" s="35"/>
      <c r="BD830" s="35"/>
      <c r="BE830" s="35"/>
      <c r="BF830" s="35"/>
      <c r="BG830" s="35"/>
      <c r="BH830" s="35"/>
    </row>
    <row r="831" spans="1:60" s="34" customFormat="1" x14ac:dyDescent="0.25">
      <c r="A831" s="184" t="s">
        <v>50</v>
      </c>
      <c r="B831" s="185"/>
      <c r="C831" s="185"/>
      <c r="D831" s="185"/>
      <c r="E831" s="36" t="s">
        <v>51</v>
      </c>
      <c r="F831" s="37"/>
      <c r="G831" s="37"/>
      <c r="H831" s="37"/>
      <c r="I831" s="37"/>
      <c r="J831" s="186" t="s">
        <v>52</v>
      </c>
      <c r="K831" s="186"/>
      <c r="L831" s="186"/>
      <c r="M831" s="186"/>
      <c r="N831" s="186"/>
      <c r="O831" s="186"/>
      <c r="P831" s="186" t="s">
        <v>53</v>
      </c>
      <c r="Q831" s="186"/>
      <c r="R831" s="186"/>
      <c r="S831" s="186"/>
      <c r="T831" s="186"/>
      <c r="U831" s="186"/>
      <c r="V831" s="187"/>
      <c r="W831" s="33"/>
      <c r="X831" s="33"/>
      <c r="Y831" s="33"/>
      <c r="AZ831" s="35"/>
      <c r="BA831" s="35"/>
      <c r="BB831" s="35"/>
      <c r="BC831" s="35"/>
      <c r="BD831" s="35"/>
      <c r="BE831" s="35"/>
      <c r="BF831" s="35"/>
      <c r="BG831" s="35"/>
      <c r="BH831" s="35"/>
    </row>
    <row r="832" spans="1:60" s="34" customFormat="1" ht="30.75" customHeight="1" x14ac:dyDescent="0.25">
      <c r="A832" s="188" t="s">
        <v>54</v>
      </c>
      <c r="B832" s="189"/>
      <c r="C832" s="189"/>
      <c r="D832" s="190"/>
      <c r="E832" s="191" t="s">
        <v>24</v>
      </c>
      <c r="F832" s="191"/>
      <c r="G832" s="191"/>
      <c r="H832" s="191"/>
      <c r="I832" s="191"/>
      <c r="J832" s="191"/>
      <c r="K832" s="191"/>
      <c r="L832" s="191"/>
      <c r="M832" s="191"/>
      <c r="N832" s="191"/>
      <c r="O832" s="191"/>
      <c r="P832" s="191"/>
      <c r="Q832" s="191"/>
      <c r="R832" s="191"/>
      <c r="S832" s="191"/>
      <c r="T832" s="191"/>
      <c r="U832" s="191"/>
      <c r="V832" s="192"/>
      <c r="W832" s="33"/>
      <c r="X832" s="33"/>
      <c r="Y832" s="33"/>
    </row>
    <row r="833" spans="1:26" s="34" customFormat="1" x14ac:dyDescent="0.25">
      <c r="A833" s="193" t="s">
        <v>55</v>
      </c>
      <c r="B833" s="194"/>
      <c r="C833" s="194"/>
      <c r="D833" s="194"/>
      <c r="E833" s="195"/>
      <c r="F833" s="195"/>
      <c r="G833" s="195"/>
      <c r="H833" s="195"/>
      <c r="I833" s="195"/>
      <c r="J833" s="195"/>
      <c r="K833" s="195"/>
      <c r="L833" s="195"/>
      <c r="M833" s="195"/>
      <c r="N833" s="195"/>
      <c r="O833" s="195"/>
      <c r="P833" s="195"/>
      <c r="Q833" s="195"/>
      <c r="R833" s="195"/>
      <c r="S833" s="195"/>
      <c r="T833" s="195"/>
      <c r="U833" s="195"/>
      <c r="V833" s="196"/>
      <c r="W833" s="33"/>
      <c r="X833" s="33"/>
      <c r="Y833" s="33"/>
      <c r="Z833" s="33"/>
    </row>
    <row r="834" spans="1:26" s="34" customFormat="1" x14ac:dyDescent="0.25">
      <c r="A834" s="193" t="s">
        <v>56</v>
      </c>
      <c r="B834" s="194"/>
      <c r="C834" s="194"/>
      <c r="D834" s="194"/>
      <c r="E834" s="195"/>
      <c r="F834" s="195"/>
      <c r="G834" s="195"/>
      <c r="H834" s="195"/>
      <c r="I834" s="195"/>
      <c r="J834" s="195"/>
      <c r="K834" s="195"/>
      <c r="L834" s="195"/>
      <c r="M834" s="195"/>
      <c r="N834" s="195"/>
      <c r="O834" s="195"/>
      <c r="P834" s="195"/>
      <c r="Q834" s="195"/>
      <c r="R834" s="195"/>
      <c r="S834" s="195"/>
      <c r="T834" s="195"/>
      <c r="U834" s="195"/>
      <c r="V834" s="196"/>
      <c r="W834" s="33"/>
      <c r="X834" s="33"/>
      <c r="Y834" s="33"/>
      <c r="Z834" s="33"/>
    </row>
    <row r="835" spans="1:26" s="34" customFormat="1" x14ac:dyDescent="0.25">
      <c r="A835" s="193" t="s">
        <v>57</v>
      </c>
      <c r="B835" s="194"/>
      <c r="C835" s="194"/>
      <c r="D835" s="194"/>
      <c r="E835" s="195"/>
      <c r="F835" s="195"/>
      <c r="G835" s="195"/>
      <c r="H835" s="195"/>
      <c r="I835" s="195"/>
      <c r="J835" s="195"/>
      <c r="K835" s="195"/>
      <c r="L835" s="195"/>
      <c r="M835" s="195"/>
      <c r="N835" s="195"/>
      <c r="O835" s="195"/>
      <c r="P835" s="195"/>
      <c r="Q835" s="195"/>
      <c r="R835" s="195"/>
      <c r="S835" s="195"/>
      <c r="T835" s="195"/>
      <c r="U835" s="195"/>
      <c r="V835" s="196"/>
      <c r="W835" s="33"/>
      <c r="X835" s="33"/>
      <c r="Y835" s="33"/>
      <c r="Z835" s="33"/>
    </row>
    <row r="836" spans="1:26" s="34" customFormat="1" x14ac:dyDescent="0.25">
      <c r="A836" s="38"/>
      <c r="B836" s="39"/>
      <c r="C836" s="39"/>
      <c r="D836" s="40"/>
      <c r="E836" s="40"/>
      <c r="F836" s="40"/>
      <c r="G836" s="40"/>
      <c r="H836" s="40"/>
      <c r="I836" s="40"/>
      <c r="J836" s="40"/>
      <c r="K836" s="40"/>
      <c r="L836" s="40"/>
      <c r="M836" s="40"/>
      <c r="N836" s="40"/>
      <c r="O836" s="40"/>
      <c r="P836" s="40"/>
      <c r="Q836" s="40"/>
      <c r="R836" s="40"/>
      <c r="S836" s="40"/>
      <c r="T836" s="27"/>
      <c r="U836" s="27"/>
      <c r="V836" s="28"/>
      <c r="W836" s="33"/>
      <c r="X836" s="33"/>
      <c r="Y836" s="33"/>
    </row>
    <row r="837" spans="1:26" s="34" customFormat="1" x14ac:dyDescent="0.25">
      <c r="A837" s="150" t="s">
        <v>58</v>
      </c>
      <c r="B837" s="151"/>
      <c r="C837" s="151"/>
      <c r="D837" s="151"/>
      <c r="E837" s="151"/>
      <c r="F837" s="151"/>
      <c r="G837" s="151"/>
      <c r="H837" s="151"/>
      <c r="I837" s="151"/>
      <c r="J837" s="151"/>
      <c r="K837" s="151"/>
      <c r="L837" s="151"/>
      <c r="M837" s="151"/>
      <c r="N837" s="151"/>
      <c r="O837" s="151"/>
      <c r="P837" s="151"/>
      <c r="Q837" s="151"/>
      <c r="R837" s="151"/>
      <c r="S837" s="151"/>
      <c r="T837" s="151"/>
      <c r="U837" s="151"/>
      <c r="V837" s="197"/>
      <c r="W837" s="33"/>
      <c r="X837" s="33"/>
      <c r="Y837" s="33"/>
    </row>
    <row r="838" spans="1:26" s="34" customFormat="1" x14ac:dyDescent="0.25">
      <c r="A838" s="198" t="s">
        <v>59</v>
      </c>
      <c r="B838" s="199"/>
      <c r="C838" s="199" t="s">
        <v>60</v>
      </c>
      <c r="D838" s="199"/>
      <c r="E838" s="199"/>
      <c r="F838" s="199"/>
      <c r="G838" s="199"/>
      <c r="H838" s="199"/>
      <c r="I838" s="199"/>
      <c r="J838" s="199"/>
      <c r="K838" s="199"/>
      <c r="L838" s="199"/>
      <c r="M838" s="199"/>
      <c r="N838" s="199"/>
      <c r="O838" s="199"/>
      <c r="P838" s="199"/>
      <c r="Q838" s="199"/>
      <c r="R838" s="199" t="s">
        <v>61</v>
      </c>
      <c r="S838" s="199"/>
      <c r="T838" s="200" t="s">
        <v>62</v>
      </c>
      <c r="U838" s="200"/>
      <c r="V838" s="201"/>
      <c r="W838" s="33"/>
      <c r="X838" s="33"/>
      <c r="Y838" s="33"/>
    </row>
    <row r="839" spans="1:26" s="34" customFormat="1" ht="16.5" customHeight="1" x14ac:dyDescent="0.25">
      <c r="A839" s="202">
        <v>1</v>
      </c>
      <c r="B839" s="203"/>
      <c r="C839" s="204" t="s">
        <v>63</v>
      </c>
      <c r="D839" s="205"/>
      <c r="E839" s="205"/>
      <c r="F839" s="205"/>
      <c r="G839" s="205"/>
      <c r="H839" s="205"/>
      <c r="I839" s="205"/>
      <c r="J839" s="205"/>
      <c r="K839" s="205"/>
      <c r="L839" s="205"/>
      <c r="M839" s="205"/>
      <c r="N839" s="205"/>
      <c r="O839" s="205"/>
      <c r="P839" s="205"/>
      <c r="Q839" s="205"/>
      <c r="R839" s="205"/>
      <c r="S839" s="205"/>
      <c r="T839" s="206"/>
      <c r="U839" s="206"/>
      <c r="V839" s="207"/>
      <c r="W839" s="33"/>
      <c r="X839" s="33"/>
      <c r="Y839" s="33"/>
    </row>
    <row r="840" spans="1:26" s="34" customFormat="1" x14ac:dyDescent="0.25">
      <c r="A840" s="41"/>
      <c r="B840" s="40"/>
      <c r="C840" s="40"/>
      <c r="D840" s="40"/>
      <c r="E840" s="40"/>
      <c r="F840" s="40"/>
      <c r="G840" s="40"/>
      <c r="H840" s="40"/>
      <c r="I840" s="40"/>
      <c r="J840" s="40"/>
      <c r="K840" s="40"/>
      <c r="L840" s="40"/>
      <c r="M840" s="40"/>
      <c r="N840" s="40"/>
      <c r="O840" s="40"/>
      <c r="P840" s="40"/>
      <c r="Q840" s="40"/>
      <c r="R840" s="40"/>
      <c r="S840" s="40"/>
      <c r="T840" s="27"/>
      <c r="U840" s="27"/>
      <c r="V840" s="28"/>
      <c r="W840" s="33"/>
      <c r="X840" s="33"/>
      <c r="Y840" s="33"/>
    </row>
    <row r="841" spans="1:26" s="34" customFormat="1" x14ac:dyDescent="0.25">
      <c r="A841" s="145" t="s">
        <v>64</v>
      </c>
      <c r="B841" s="146"/>
      <c r="C841" s="146"/>
      <c r="D841" s="146"/>
      <c r="E841" s="146"/>
      <c r="F841" s="146"/>
      <c r="G841" s="146"/>
      <c r="H841" s="146"/>
      <c r="I841" s="146"/>
      <c r="J841" s="146"/>
      <c r="K841" s="146"/>
      <c r="L841" s="146"/>
      <c r="M841" s="146"/>
      <c r="N841" s="146"/>
      <c r="O841" s="146"/>
      <c r="P841" s="146"/>
      <c r="Q841" s="146"/>
      <c r="R841" s="146"/>
      <c r="S841" s="146"/>
      <c r="T841" s="146"/>
      <c r="U841" s="146"/>
      <c r="V841" s="147"/>
      <c r="W841" s="33"/>
      <c r="X841" s="33"/>
      <c r="Y841" s="33"/>
    </row>
    <row r="842" spans="1:26" s="34" customFormat="1" x14ac:dyDescent="0.25">
      <c r="A842" s="132" t="s">
        <v>60</v>
      </c>
      <c r="B842" s="133"/>
      <c r="C842" s="133"/>
      <c r="D842" s="133"/>
      <c r="E842" s="133"/>
      <c r="F842" s="133"/>
      <c r="G842" s="133"/>
      <c r="H842" s="133" t="s">
        <v>65</v>
      </c>
      <c r="I842" s="133"/>
      <c r="J842" s="133"/>
      <c r="K842" s="133" t="s">
        <v>66</v>
      </c>
      <c r="L842" s="133"/>
      <c r="M842" s="133"/>
      <c r="N842" s="133"/>
      <c r="O842" s="133" t="s">
        <v>67</v>
      </c>
      <c r="P842" s="133"/>
      <c r="Q842" s="133"/>
      <c r="R842" s="133" t="s">
        <v>68</v>
      </c>
      <c r="S842" s="133"/>
      <c r="T842" s="134" t="s">
        <v>69</v>
      </c>
      <c r="U842" s="134"/>
      <c r="V842" s="135"/>
      <c r="W842" s="33"/>
      <c r="X842" s="33"/>
      <c r="Y842" s="33"/>
    </row>
    <row r="843" spans="1:26" s="34" customFormat="1" x14ac:dyDescent="0.25">
      <c r="A843" s="132"/>
      <c r="B843" s="133"/>
      <c r="C843" s="133"/>
      <c r="D843" s="133"/>
      <c r="E843" s="133"/>
      <c r="F843" s="133"/>
      <c r="G843" s="133"/>
      <c r="H843" s="133"/>
      <c r="I843" s="133"/>
      <c r="J843" s="133"/>
      <c r="K843" s="133"/>
      <c r="L843" s="133"/>
      <c r="M843" s="133"/>
      <c r="N843" s="133"/>
      <c r="O843" s="153"/>
      <c r="P843" s="153"/>
      <c r="Q843" s="153"/>
      <c r="R843" s="133"/>
      <c r="S843" s="133"/>
      <c r="T843" s="134"/>
      <c r="U843" s="134"/>
      <c r="V843" s="135"/>
      <c r="W843" s="33"/>
      <c r="X843" s="33"/>
      <c r="Y843" s="33"/>
    </row>
    <row r="844" spans="1:26" s="34" customFormat="1" x14ac:dyDescent="0.25">
      <c r="A844" s="132" t="s">
        <v>70</v>
      </c>
      <c r="B844" s="133"/>
      <c r="C844" s="133"/>
      <c r="D844" s="133"/>
      <c r="E844" s="133"/>
      <c r="F844" s="133"/>
      <c r="G844" s="133"/>
      <c r="H844" s="133"/>
      <c r="I844" s="133"/>
      <c r="J844" s="133"/>
      <c r="K844" s="133"/>
      <c r="L844" s="133"/>
      <c r="M844" s="133"/>
      <c r="N844" s="133"/>
      <c r="O844" s="153"/>
      <c r="P844" s="153"/>
      <c r="Q844" s="153"/>
      <c r="R844" s="209">
        <v>0.03</v>
      </c>
      <c r="S844" s="210"/>
      <c r="T844" s="134"/>
      <c r="U844" s="134"/>
      <c r="V844" s="135"/>
      <c r="W844" s="33"/>
      <c r="X844" s="33"/>
      <c r="Y844" s="33"/>
    </row>
    <row r="845" spans="1:26" s="34" customFormat="1" x14ac:dyDescent="0.25">
      <c r="A845" s="132"/>
      <c r="B845" s="133"/>
      <c r="C845" s="133"/>
      <c r="D845" s="133"/>
      <c r="E845" s="133"/>
      <c r="F845" s="133"/>
      <c r="G845" s="133"/>
      <c r="H845" s="133"/>
      <c r="I845" s="133"/>
      <c r="J845" s="133"/>
      <c r="K845" s="133"/>
      <c r="L845" s="133"/>
      <c r="M845" s="133"/>
      <c r="N845" s="133"/>
      <c r="O845" s="133"/>
      <c r="P845" s="133"/>
      <c r="Q845" s="133"/>
      <c r="R845" s="133"/>
      <c r="S845" s="133"/>
      <c r="T845" s="134"/>
      <c r="U845" s="134"/>
      <c r="V845" s="135"/>
      <c r="W845" s="33"/>
      <c r="X845" s="33"/>
      <c r="Y845" s="33"/>
    </row>
    <row r="846" spans="1:26" s="34" customFormat="1" x14ac:dyDescent="0.25">
      <c r="A846" s="136" t="s">
        <v>71</v>
      </c>
      <c r="B846" s="137"/>
      <c r="C846" s="137"/>
      <c r="D846" s="137"/>
      <c r="E846" s="137"/>
      <c r="F846" s="137"/>
      <c r="G846" s="137"/>
      <c r="H846" s="137"/>
      <c r="I846" s="137"/>
      <c r="J846" s="137"/>
      <c r="K846" s="137"/>
      <c r="L846" s="137"/>
      <c r="M846" s="137"/>
      <c r="N846" s="137"/>
      <c r="O846" s="137"/>
      <c r="P846" s="137"/>
      <c r="Q846" s="137"/>
      <c r="R846" s="137"/>
      <c r="S846" s="137"/>
      <c r="T846" s="134">
        <f>+T844+T843</f>
        <v>0</v>
      </c>
      <c r="U846" s="134"/>
      <c r="V846" s="135"/>
      <c r="W846" s="33"/>
      <c r="X846" s="33"/>
      <c r="Y846" s="33"/>
    </row>
    <row r="847" spans="1:26" s="34" customFormat="1" x14ac:dyDescent="0.25">
      <c r="A847" s="19"/>
      <c r="B847" s="20"/>
      <c r="C847" s="20"/>
      <c r="D847" s="20"/>
      <c r="E847" s="20"/>
      <c r="F847" s="20"/>
      <c r="G847" s="20"/>
      <c r="H847" s="20"/>
      <c r="I847" s="20"/>
      <c r="J847" s="20"/>
      <c r="K847" s="20"/>
      <c r="L847" s="20"/>
      <c r="M847" s="20"/>
      <c r="N847" s="20"/>
      <c r="O847" s="20"/>
      <c r="P847" s="20"/>
      <c r="Q847" s="20"/>
      <c r="R847" s="20"/>
      <c r="S847" s="21"/>
      <c r="T847" s="22"/>
      <c r="U847" s="22"/>
      <c r="V847" s="23"/>
      <c r="W847" s="33"/>
      <c r="X847" s="33"/>
      <c r="Y847" s="33"/>
    </row>
    <row r="848" spans="1:26" s="34" customFormat="1" x14ac:dyDescent="0.25">
      <c r="A848" s="145" t="s">
        <v>72</v>
      </c>
      <c r="B848" s="146"/>
      <c r="C848" s="146"/>
      <c r="D848" s="146"/>
      <c r="E848" s="146"/>
      <c r="F848" s="146"/>
      <c r="G848" s="146"/>
      <c r="H848" s="146"/>
      <c r="I848" s="146"/>
      <c r="J848" s="146"/>
      <c r="K848" s="146"/>
      <c r="L848" s="146"/>
      <c r="M848" s="146"/>
      <c r="N848" s="146"/>
      <c r="O848" s="146"/>
      <c r="P848" s="146"/>
      <c r="Q848" s="146"/>
      <c r="R848" s="146"/>
      <c r="S848" s="146"/>
      <c r="T848" s="146"/>
      <c r="U848" s="146"/>
      <c r="V848" s="147"/>
      <c r="W848" s="33"/>
      <c r="X848" s="33"/>
      <c r="Y848" s="33"/>
    </row>
    <row r="849" spans="1:25" s="34" customFormat="1" x14ac:dyDescent="0.25">
      <c r="A849" s="132" t="s">
        <v>60</v>
      </c>
      <c r="B849" s="133"/>
      <c r="C849" s="133"/>
      <c r="D849" s="133"/>
      <c r="E849" s="133"/>
      <c r="F849" s="133"/>
      <c r="G849" s="133"/>
      <c r="H849" s="133"/>
      <c r="I849" s="133"/>
      <c r="J849" s="133"/>
      <c r="K849" s="133"/>
      <c r="L849" s="133"/>
      <c r="M849" s="133" t="s">
        <v>61</v>
      </c>
      <c r="N849" s="133"/>
      <c r="O849" s="133" t="s">
        <v>62</v>
      </c>
      <c r="P849" s="133"/>
      <c r="Q849" s="133" t="s">
        <v>73</v>
      </c>
      <c r="R849" s="133"/>
      <c r="S849" s="133"/>
      <c r="T849" s="134" t="s">
        <v>74</v>
      </c>
      <c r="U849" s="134"/>
      <c r="V849" s="135"/>
      <c r="W849" s="33"/>
      <c r="X849" s="33"/>
      <c r="Y849" s="33"/>
    </row>
    <row r="850" spans="1:25" s="34" customFormat="1" x14ac:dyDescent="0.25">
      <c r="A850" s="132"/>
      <c r="B850" s="133"/>
      <c r="C850" s="133"/>
      <c r="D850" s="133"/>
      <c r="E850" s="133"/>
      <c r="F850" s="133"/>
      <c r="G850" s="133"/>
      <c r="H850" s="133"/>
      <c r="I850" s="133"/>
      <c r="J850" s="133"/>
      <c r="K850" s="133"/>
      <c r="L850" s="133"/>
      <c r="M850" s="133"/>
      <c r="N850" s="133"/>
      <c r="O850" s="133"/>
      <c r="P850" s="133"/>
      <c r="Q850" s="134"/>
      <c r="R850" s="134"/>
      <c r="S850" s="134"/>
      <c r="T850" s="134">
        <f>+Q850*O850</f>
        <v>0</v>
      </c>
      <c r="U850" s="134"/>
      <c r="V850" s="135"/>
      <c r="W850" s="33"/>
      <c r="X850" s="33"/>
      <c r="Y850" s="33"/>
    </row>
    <row r="851" spans="1:25" s="34" customFormat="1" x14ac:dyDescent="0.25">
      <c r="A851" s="132"/>
      <c r="B851" s="133"/>
      <c r="C851" s="133"/>
      <c r="D851" s="133"/>
      <c r="E851" s="133"/>
      <c r="F851" s="133"/>
      <c r="G851" s="133"/>
      <c r="H851" s="133"/>
      <c r="I851" s="133"/>
      <c r="J851" s="133"/>
      <c r="K851" s="133"/>
      <c r="L851" s="133"/>
      <c r="M851" s="133"/>
      <c r="N851" s="133"/>
      <c r="O851" s="133"/>
      <c r="P851" s="133"/>
      <c r="Q851" s="134"/>
      <c r="R851" s="134"/>
      <c r="S851" s="134"/>
      <c r="T851" s="134">
        <f>+Q851*O851</f>
        <v>0</v>
      </c>
      <c r="U851" s="134"/>
      <c r="V851" s="135"/>
      <c r="W851" s="33"/>
      <c r="X851" s="33"/>
      <c r="Y851" s="33"/>
    </row>
    <row r="852" spans="1:25" s="34" customFormat="1" x14ac:dyDescent="0.25">
      <c r="A852" s="132"/>
      <c r="B852" s="133"/>
      <c r="C852" s="133"/>
      <c r="D852" s="133"/>
      <c r="E852" s="133"/>
      <c r="F852" s="133"/>
      <c r="G852" s="133"/>
      <c r="H852" s="133"/>
      <c r="I852" s="133"/>
      <c r="J852" s="133"/>
      <c r="K852" s="133"/>
      <c r="L852" s="133"/>
      <c r="M852" s="133"/>
      <c r="N852" s="133"/>
      <c r="O852" s="133"/>
      <c r="P852" s="133"/>
      <c r="Q852" s="133"/>
      <c r="R852" s="133"/>
      <c r="S852" s="133"/>
      <c r="T852" s="134"/>
      <c r="U852" s="134"/>
      <c r="V852" s="135"/>
      <c r="W852" s="33"/>
      <c r="X852" s="33"/>
      <c r="Y852" s="33"/>
    </row>
    <row r="853" spans="1:25" s="34" customFormat="1" x14ac:dyDescent="0.25">
      <c r="A853" s="136" t="s">
        <v>71</v>
      </c>
      <c r="B853" s="137"/>
      <c r="C853" s="137"/>
      <c r="D853" s="137"/>
      <c r="E853" s="137"/>
      <c r="F853" s="137"/>
      <c r="G853" s="137"/>
      <c r="H853" s="137"/>
      <c r="I853" s="137"/>
      <c r="J853" s="137"/>
      <c r="K853" s="137"/>
      <c r="L853" s="137"/>
      <c r="M853" s="137"/>
      <c r="N853" s="137"/>
      <c r="O853" s="137"/>
      <c r="P853" s="137"/>
      <c r="Q853" s="137"/>
      <c r="R853" s="137"/>
      <c r="S853" s="137"/>
      <c r="T853" s="134">
        <f>+T851+T850</f>
        <v>0</v>
      </c>
      <c r="U853" s="134"/>
      <c r="V853" s="135"/>
      <c r="W853" s="33"/>
      <c r="X853" s="33"/>
      <c r="Y853" s="33"/>
    </row>
    <row r="854" spans="1:25" s="34" customFormat="1" x14ac:dyDescent="0.25">
      <c r="A854" s="19"/>
      <c r="B854" s="20"/>
      <c r="C854" s="20"/>
      <c r="D854" s="20"/>
      <c r="E854" s="20"/>
      <c r="F854" s="20"/>
      <c r="G854" s="20"/>
      <c r="H854" s="20"/>
      <c r="I854" s="20"/>
      <c r="J854" s="20"/>
      <c r="K854" s="20"/>
      <c r="L854" s="20"/>
      <c r="M854" s="20"/>
      <c r="N854" s="20"/>
      <c r="O854" s="20"/>
      <c r="P854" s="20"/>
      <c r="Q854" s="20"/>
      <c r="R854" s="20"/>
      <c r="S854" s="21"/>
      <c r="T854" s="22"/>
      <c r="U854" s="22"/>
      <c r="V854" s="23"/>
      <c r="W854" s="33"/>
      <c r="X854" s="33"/>
      <c r="Y854" s="33"/>
    </row>
    <row r="855" spans="1:25" s="34" customFormat="1" x14ac:dyDescent="0.25">
      <c r="A855" s="145" t="s">
        <v>75</v>
      </c>
      <c r="B855" s="146"/>
      <c r="C855" s="146"/>
      <c r="D855" s="146"/>
      <c r="E855" s="146"/>
      <c r="F855" s="146"/>
      <c r="G855" s="146"/>
      <c r="H855" s="146"/>
      <c r="I855" s="146"/>
      <c r="J855" s="146"/>
      <c r="K855" s="146"/>
      <c r="L855" s="146"/>
      <c r="M855" s="146"/>
      <c r="N855" s="146"/>
      <c r="O855" s="146"/>
      <c r="P855" s="146"/>
      <c r="Q855" s="146"/>
      <c r="R855" s="146"/>
      <c r="S855" s="146"/>
      <c r="T855" s="146"/>
      <c r="U855" s="146"/>
      <c r="V855" s="147"/>
      <c r="W855" s="33"/>
      <c r="X855" s="33"/>
      <c r="Y855" s="33"/>
    </row>
    <row r="856" spans="1:25" s="34" customFormat="1" x14ac:dyDescent="0.25">
      <c r="A856" s="132" t="s">
        <v>76</v>
      </c>
      <c r="B856" s="133"/>
      <c r="C856" s="133"/>
      <c r="D856" s="133"/>
      <c r="E856" s="133"/>
      <c r="F856" s="133"/>
      <c r="G856" s="133"/>
      <c r="H856" s="133"/>
      <c r="I856" s="133"/>
      <c r="J856" s="133"/>
      <c r="K856" s="133" t="s">
        <v>77</v>
      </c>
      <c r="L856" s="133"/>
      <c r="M856" s="133" t="s">
        <v>78</v>
      </c>
      <c r="N856" s="133"/>
      <c r="O856" s="133" t="s">
        <v>79</v>
      </c>
      <c r="P856" s="133"/>
      <c r="Q856" s="133"/>
      <c r="R856" s="133" t="s">
        <v>80</v>
      </c>
      <c r="S856" s="133"/>
      <c r="T856" s="134" t="s">
        <v>69</v>
      </c>
      <c r="U856" s="134"/>
      <c r="V856" s="135"/>
      <c r="W856" s="33"/>
      <c r="X856" s="33"/>
      <c r="Y856" s="33"/>
    </row>
    <row r="857" spans="1:25" s="34" customFormat="1" x14ac:dyDescent="0.25">
      <c r="A857" s="132"/>
      <c r="B857" s="133"/>
      <c r="C857" s="133"/>
      <c r="D857" s="133"/>
      <c r="E857" s="133"/>
      <c r="F857" s="133"/>
      <c r="G857" s="133"/>
      <c r="H857" s="133"/>
      <c r="I857" s="133"/>
      <c r="J857" s="133"/>
      <c r="K857" s="133"/>
      <c r="L857" s="133"/>
      <c r="M857" s="133"/>
      <c r="N857" s="133"/>
      <c r="O857" s="133"/>
      <c r="P857" s="133"/>
      <c r="Q857" s="133"/>
      <c r="R857" s="133"/>
      <c r="S857" s="133"/>
      <c r="T857" s="134"/>
      <c r="U857" s="134"/>
      <c r="V857" s="135"/>
      <c r="W857" s="33"/>
      <c r="X857" s="33"/>
      <c r="Y857" s="33"/>
    </row>
    <row r="858" spans="1:25" s="34" customFormat="1" x14ac:dyDescent="0.25">
      <c r="A858" s="132"/>
      <c r="B858" s="133"/>
      <c r="C858" s="133"/>
      <c r="D858" s="133"/>
      <c r="E858" s="133"/>
      <c r="F858" s="133"/>
      <c r="G858" s="133"/>
      <c r="H858" s="133"/>
      <c r="I858" s="133"/>
      <c r="J858" s="133"/>
      <c r="K858" s="133"/>
      <c r="L858" s="133"/>
      <c r="M858" s="133"/>
      <c r="N858" s="133"/>
      <c r="O858" s="133"/>
      <c r="P858" s="133"/>
      <c r="Q858" s="133"/>
      <c r="R858" s="133"/>
      <c r="S858" s="133"/>
      <c r="T858" s="134"/>
      <c r="U858" s="134"/>
      <c r="V858" s="135"/>
      <c r="W858" s="33"/>
      <c r="X858" s="33"/>
      <c r="Y858" s="33"/>
    </row>
    <row r="859" spans="1:25" s="34" customFormat="1" x14ac:dyDescent="0.25">
      <c r="A859" s="132"/>
      <c r="B859" s="133"/>
      <c r="C859" s="133"/>
      <c r="D859" s="133"/>
      <c r="E859" s="133"/>
      <c r="F859" s="133"/>
      <c r="G859" s="133"/>
      <c r="H859" s="133"/>
      <c r="I859" s="133"/>
      <c r="J859" s="133"/>
      <c r="K859" s="133"/>
      <c r="L859" s="133"/>
      <c r="M859" s="133"/>
      <c r="N859" s="133"/>
      <c r="O859" s="133"/>
      <c r="P859" s="133"/>
      <c r="Q859" s="133"/>
      <c r="R859" s="133"/>
      <c r="S859" s="133"/>
      <c r="T859" s="134"/>
      <c r="U859" s="134"/>
      <c r="V859" s="135"/>
      <c r="W859" s="33"/>
      <c r="X859" s="33"/>
      <c r="Y859" s="33"/>
    </row>
    <row r="860" spans="1:25" s="34" customFormat="1" x14ac:dyDescent="0.25">
      <c r="A860" s="136" t="s">
        <v>71</v>
      </c>
      <c r="B860" s="137"/>
      <c r="C860" s="137"/>
      <c r="D860" s="137"/>
      <c r="E860" s="137"/>
      <c r="F860" s="137"/>
      <c r="G860" s="137"/>
      <c r="H860" s="137"/>
      <c r="I860" s="137"/>
      <c r="J860" s="137"/>
      <c r="K860" s="137"/>
      <c r="L860" s="137"/>
      <c r="M860" s="137"/>
      <c r="N860" s="137"/>
      <c r="O860" s="137"/>
      <c r="P860" s="137"/>
      <c r="Q860" s="137"/>
      <c r="R860" s="137"/>
      <c r="S860" s="137"/>
      <c r="T860" s="134"/>
      <c r="U860" s="134"/>
      <c r="V860" s="135"/>
      <c r="W860" s="33"/>
      <c r="X860" s="33"/>
      <c r="Y860" s="33"/>
    </row>
    <row r="861" spans="1:25" s="34" customFormat="1" x14ac:dyDescent="0.25">
      <c r="A861" s="19"/>
      <c r="B861" s="20"/>
      <c r="C861" s="20"/>
      <c r="D861" s="20"/>
      <c r="E861" s="20"/>
      <c r="F861" s="20"/>
      <c r="G861" s="20"/>
      <c r="H861" s="20"/>
      <c r="I861" s="20"/>
      <c r="J861" s="20"/>
      <c r="K861" s="20"/>
      <c r="L861" s="20"/>
      <c r="M861" s="20"/>
      <c r="N861" s="20"/>
      <c r="O861" s="20"/>
      <c r="P861" s="20"/>
      <c r="Q861" s="20"/>
      <c r="R861" s="20"/>
      <c r="S861" s="21"/>
      <c r="T861" s="22"/>
      <c r="U861" s="22"/>
      <c r="V861" s="23"/>
      <c r="W861" s="42"/>
      <c r="X861" s="42"/>
      <c r="Y861" s="42"/>
    </row>
    <row r="862" spans="1:25" s="34" customFormat="1" x14ac:dyDescent="0.25">
      <c r="A862" s="145" t="s">
        <v>81</v>
      </c>
      <c r="B862" s="146"/>
      <c r="C862" s="146"/>
      <c r="D862" s="146"/>
      <c r="E862" s="146"/>
      <c r="F862" s="146"/>
      <c r="G862" s="146"/>
      <c r="H862" s="146"/>
      <c r="I862" s="146"/>
      <c r="J862" s="146"/>
      <c r="K862" s="146"/>
      <c r="L862" s="146"/>
      <c r="M862" s="146"/>
      <c r="N862" s="146"/>
      <c r="O862" s="146"/>
      <c r="P862" s="146"/>
      <c r="Q862" s="146"/>
      <c r="R862" s="146"/>
      <c r="S862" s="146"/>
      <c r="T862" s="146"/>
      <c r="U862" s="146"/>
      <c r="V862" s="147"/>
      <c r="W862" s="33"/>
      <c r="X862" s="33"/>
      <c r="Y862" s="33"/>
    </row>
    <row r="863" spans="1:25" s="34" customFormat="1" x14ac:dyDescent="0.25">
      <c r="A863" s="132" t="s">
        <v>82</v>
      </c>
      <c r="B863" s="133"/>
      <c r="C863" s="133"/>
      <c r="D863" s="133"/>
      <c r="E863" s="133"/>
      <c r="F863" s="133"/>
      <c r="G863" s="133"/>
      <c r="H863" s="133"/>
      <c r="I863" s="133"/>
      <c r="J863" s="133" t="s">
        <v>83</v>
      </c>
      <c r="K863" s="133"/>
      <c r="L863" s="133" t="s">
        <v>84</v>
      </c>
      <c r="M863" s="133"/>
      <c r="N863" s="133" t="s">
        <v>85</v>
      </c>
      <c r="O863" s="133"/>
      <c r="P863" s="133"/>
      <c r="Q863" s="133" t="s">
        <v>68</v>
      </c>
      <c r="R863" s="133"/>
      <c r="S863" s="133"/>
      <c r="T863" s="134" t="s">
        <v>69</v>
      </c>
      <c r="U863" s="134"/>
      <c r="V863" s="135"/>
      <c r="W863" s="33"/>
      <c r="X863" s="33"/>
      <c r="Y863" s="33"/>
    </row>
    <row r="864" spans="1:25" s="34" customFormat="1" x14ac:dyDescent="0.25">
      <c r="A864" s="132" t="s">
        <v>86</v>
      </c>
      <c r="B864" s="133"/>
      <c r="C864" s="133"/>
      <c r="D864" s="133"/>
      <c r="E864" s="133"/>
      <c r="F864" s="133"/>
      <c r="G864" s="133"/>
      <c r="H864" s="133"/>
      <c r="I864" s="133"/>
      <c r="J864" s="148">
        <f>+'[1]CARGA PRESTACIONAL'!E805+'[1]CARGA PRESTACIONAL'!E806</f>
        <v>0</v>
      </c>
      <c r="K864" s="133"/>
      <c r="L864" s="149">
        <v>1.8157000000000001</v>
      </c>
      <c r="M864" s="149"/>
      <c r="N864" s="134">
        <f>+(L864*J864)/8</f>
        <v>0</v>
      </c>
      <c r="O864" s="134"/>
      <c r="P864" s="134"/>
      <c r="Q864" s="133"/>
      <c r="R864" s="133"/>
      <c r="S864" s="133"/>
      <c r="T864" s="134">
        <f>+Q864*N864</f>
        <v>0</v>
      </c>
      <c r="U864" s="134"/>
      <c r="V864" s="135"/>
      <c r="W864" s="33"/>
      <c r="X864" s="33"/>
      <c r="Y864" s="33"/>
    </row>
    <row r="865" spans="1:25" s="34" customFormat="1" x14ac:dyDescent="0.25">
      <c r="A865" s="132"/>
      <c r="B865" s="133"/>
      <c r="C865" s="133"/>
      <c r="D865" s="133"/>
      <c r="E865" s="133"/>
      <c r="F865" s="133"/>
      <c r="G865" s="133"/>
      <c r="H865" s="133"/>
      <c r="I865" s="133"/>
      <c r="J865" s="133"/>
      <c r="K865" s="133"/>
      <c r="L865" s="133"/>
      <c r="M865" s="133"/>
      <c r="N865" s="133"/>
      <c r="O865" s="133"/>
      <c r="P865" s="133"/>
      <c r="Q865" s="133"/>
      <c r="R865" s="133"/>
      <c r="S865" s="133"/>
      <c r="T865" s="134"/>
      <c r="U865" s="134"/>
      <c r="V865" s="135"/>
      <c r="W865" s="33"/>
      <c r="X865" s="33"/>
      <c r="Y865" s="33"/>
    </row>
    <row r="866" spans="1:25" s="34" customFormat="1" x14ac:dyDescent="0.25">
      <c r="A866" s="132"/>
      <c r="B866" s="133"/>
      <c r="C866" s="133"/>
      <c r="D866" s="133"/>
      <c r="E866" s="133"/>
      <c r="F866" s="133"/>
      <c r="G866" s="133"/>
      <c r="H866" s="133"/>
      <c r="I866" s="133"/>
      <c r="J866" s="133"/>
      <c r="K866" s="133"/>
      <c r="L866" s="133"/>
      <c r="M866" s="133"/>
      <c r="N866" s="133"/>
      <c r="O866" s="133"/>
      <c r="P866" s="133"/>
      <c r="Q866" s="133"/>
      <c r="R866" s="133"/>
      <c r="S866" s="133"/>
      <c r="T866" s="134"/>
      <c r="U866" s="134"/>
      <c r="V866" s="135"/>
      <c r="W866" s="33"/>
      <c r="X866" s="33"/>
      <c r="Y866" s="33"/>
    </row>
    <row r="867" spans="1:25" s="34" customFormat="1" x14ac:dyDescent="0.25">
      <c r="A867" s="136" t="s">
        <v>71</v>
      </c>
      <c r="B867" s="137"/>
      <c r="C867" s="137"/>
      <c r="D867" s="137"/>
      <c r="E867" s="137"/>
      <c r="F867" s="137"/>
      <c r="G867" s="137"/>
      <c r="H867" s="137"/>
      <c r="I867" s="137"/>
      <c r="J867" s="137"/>
      <c r="K867" s="137"/>
      <c r="L867" s="137"/>
      <c r="M867" s="137"/>
      <c r="N867" s="137"/>
      <c r="O867" s="137"/>
      <c r="P867" s="137"/>
      <c r="Q867" s="137"/>
      <c r="R867" s="137"/>
      <c r="S867" s="137"/>
      <c r="T867" s="134">
        <f>+T864</f>
        <v>0</v>
      </c>
      <c r="U867" s="134"/>
      <c r="V867" s="135"/>
      <c r="W867" s="33"/>
      <c r="X867" s="33"/>
      <c r="Y867" s="33"/>
    </row>
    <row r="868" spans="1:25" s="43" customFormat="1" x14ac:dyDescent="0.25">
      <c r="A868" s="136" t="s">
        <v>15</v>
      </c>
      <c r="B868" s="137"/>
      <c r="C868" s="137"/>
      <c r="D868" s="137"/>
      <c r="E868" s="137"/>
      <c r="F868" s="137"/>
      <c r="G868" s="137"/>
      <c r="H868" s="137"/>
      <c r="I868" s="137"/>
      <c r="J868" s="137"/>
      <c r="K868" s="137"/>
      <c r="L868" s="137"/>
      <c r="M868" s="137"/>
      <c r="N868" s="137"/>
      <c r="O868" s="137"/>
      <c r="P868" s="137"/>
      <c r="Q868" s="137"/>
      <c r="R868" s="137"/>
      <c r="S868" s="137"/>
      <c r="T868" s="134">
        <f>ROUND(T867+T860+T853+T846,0)</f>
        <v>0</v>
      </c>
      <c r="U868" s="134"/>
      <c r="V868" s="135"/>
      <c r="W868" s="33"/>
      <c r="X868" s="33"/>
      <c r="Y868" s="33"/>
    </row>
    <row r="869" spans="1:25" s="43" customFormat="1" x14ac:dyDescent="0.25">
      <c r="A869" s="44" t="s">
        <v>87</v>
      </c>
      <c r="B869" s="45">
        <f>+'[1]CARGA PRESTACIONAL'!$E$40</f>
        <v>0.29949999999999999</v>
      </c>
      <c r="C869" s="46"/>
      <c r="D869" s="47"/>
      <c r="E869" s="48"/>
      <c r="F869" s="46"/>
      <c r="G869" s="46"/>
      <c r="H869" s="46"/>
      <c r="I869" s="46"/>
      <c r="J869" s="46"/>
      <c r="K869" s="46"/>
      <c r="L869" s="46"/>
      <c r="M869" s="47"/>
      <c r="N869" s="18"/>
      <c r="O869" s="18"/>
      <c r="P869" s="18"/>
      <c r="Q869" s="18"/>
      <c r="R869" s="18"/>
      <c r="S869" s="18" t="s">
        <v>19</v>
      </c>
      <c r="T869" s="134">
        <f>+T868*B869</f>
        <v>0</v>
      </c>
      <c r="U869" s="134"/>
      <c r="V869" s="135"/>
      <c r="W869" s="33"/>
      <c r="X869" s="33"/>
      <c r="Y869" s="33"/>
    </row>
    <row r="870" spans="1:25" s="43" customFormat="1" x14ac:dyDescent="0.25">
      <c r="A870" s="138" t="s">
        <v>88</v>
      </c>
      <c r="B870" s="139"/>
      <c r="C870" s="139"/>
      <c r="D870" s="139"/>
      <c r="E870" s="139"/>
      <c r="F870" s="139"/>
      <c r="G870" s="139"/>
      <c r="H870" s="139"/>
      <c r="I870" s="139"/>
      <c r="J870" s="139"/>
      <c r="K870" s="139"/>
      <c r="L870" s="139"/>
      <c r="M870" s="139"/>
      <c r="N870" s="139"/>
      <c r="O870" s="139"/>
      <c r="P870" s="139"/>
      <c r="Q870" s="139"/>
      <c r="R870" s="139"/>
      <c r="S870" s="139"/>
      <c r="T870" s="140">
        <f>+T869+T868</f>
        <v>0</v>
      </c>
      <c r="U870" s="140"/>
      <c r="V870" s="141"/>
      <c r="W870" s="33"/>
      <c r="X870" s="33"/>
      <c r="Y870" s="33"/>
    </row>
    <row r="871" spans="1:25" s="43" customFormat="1" x14ac:dyDescent="0.25">
      <c r="A871" s="138" t="s">
        <v>89</v>
      </c>
      <c r="B871" s="139"/>
      <c r="C871" s="139"/>
      <c r="D871" s="139"/>
      <c r="E871" s="139"/>
      <c r="F871" s="139"/>
      <c r="G871" s="139"/>
      <c r="H871" s="139"/>
      <c r="I871" s="139"/>
      <c r="J871" s="139"/>
      <c r="K871" s="139"/>
      <c r="L871" s="139"/>
      <c r="M871" s="139"/>
      <c r="N871" s="139"/>
      <c r="O871" s="139"/>
      <c r="P871" s="139"/>
      <c r="Q871" s="139"/>
      <c r="R871" s="139"/>
      <c r="S871" s="139"/>
      <c r="T871" s="140">
        <f>ROUND(T870*T839,0)</f>
        <v>0</v>
      </c>
      <c r="U871" s="140"/>
      <c r="V871" s="141"/>
      <c r="W871" s="33"/>
      <c r="X871" s="33"/>
      <c r="Y871" s="33"/>
    </row>
    <row r="872" spans="1:25" s="43" customFormat="1" x14ac:dyDescent="0.25">
      <c r="A872" s="49"/>
      <c r="B872" s="29"/>
      <c r="C872" s="29"/>
      <c r="D872" s="29"/>
      <c r="E872" s="29"/>
      <c r="F872" s="29"/>
      <c r="G872" s="29"/>
      <c r="H872" s="29"/>
      <c r="I872" s="29"/>
      <c r="J872" s="29"/>
      <c r="K872" s="29"/>
      <c r="L872" s="29"/>
      <c r="M872" s="29"/>
      <c r="N872" s="29"/>
      <c r="O872" s="29"/>
      <c r="P872" s="29"/>
      <c r="Q872" s="29"/>
      <c r="R872" s="29"/>
      <c r="S872" s="29"/>
      <c r="T872" s="50"/>
      <c r="U872" s="50"/>
      <c r="V872" s="51"/>
      <c r="W872" s="33"/>
      <c r="X872" s="33"/>
      <c r="Y872" s="52"/>
    </row>
    <row r="873" spans="1:25" s="34" customFormat="1" ht="43.5" customHeight="1" x14ac:dyDescent="0.25">
      <c r="A873" s="142" t="s">
        <v>121</v>
      </c>
      <c r="B873" s="143"/>
      <c r="C873" s="143"/>
      <c r="D873" s="143"/>
      <c r="E873" s="143"/>
      <c r="F873" s="143"/>
      <c r="G873" s="143"/>
      <c r="H873" s="143"/>
      <c r="I873" s="143"/>
      <c r="J873" s="143"/>
      <c r="K873" s="143"/>
      <c r="L873" s="143"/>
      <c r="M873" s="143"/>
      <c r="N873" s="143"/>
      <c r="O873" s="143"/>
      <c r="P873" s="143"/>
      <c r="Q873" s="143"/>
      <c r="R873" s="143"/>
      <c r="S873" s="143"/>
      <c r="T873" s="143"/>
      <c r="U873" s="143"/>
      <c r="V873" s="144"/>
      <c r="W873" s="33"/>
      <c r="X873" s="33"/>
      <c r="Y873" s="53"/>
    </row>
    <row r="874" spans="1:25" s="34" customFormat="1" x14ac:dyDescent="0.25">
      <c r="A874" s="24"/>
      <c r="B874" s="25"/>
      <c r="C874" s="25"/>
      <c r="D874" s="25"/>
      <c r="E874" s="25"/>
      <c r="F874" s="25"/>
      <c r="G874" s="25"/>
      <c r="H874" s="25"/>
      <c r="I874" s="25"/>
      <c r="J874" s="25"/>
      <c r="K874" s="25"/>
      <c r="L874" s="25"/>
      <c r="M874" s="25"/>
      <c r="N874" s="25"/>
      <c r="O874" s="25"/>
      <c r="P874" s="25"/>
      <c r="Q874" s="25"/>
      <c r="R874" s="25"/>
      <c r="S874" s="26"/>
      <c r="T874" s="27"/>
      <c r="U874" s="27"/>
      <c r="V874" s="28"/>
      <c r="W874" s="33"/>
      <c r="X874" s="33"/>
      <c r="Y874" s="33"/>
    </row>
    <row r="875" spans="1:25" s="34" customFormat="1" ht="46.5" customHeight="1" x14ac:dyDescent="0.3">
      <c r="A875" s="24"/>
      <c r="B875" s="25"/>
      <c r="C875" s="25"/>
      <c r="D875" s="29"/>
      <c r="E875" s="30" t="s">
        <v>90</v>
      </c>
      <c r="F875" s="54"/>
      <c r="G875" s="54"/>
      <c r="H875" s="54"/>
      <c r="I875" s="54"/>
      <c r="J875" s="54"/>
      <c r="K875" s="54"/>
      <c r="L875" s="54"/>
      <c r="M875" s="55"/>
      <c r="N875" s="25"/>
      <c r="O875" s="25"/>
      <c r="P875" s="25"/>
      <c r="Q875" s="25"/>
      <c r="R875" s="25"/>
      <c r="S875" s="26"/>
      <c r="T875" s="27"/>
      <c r="U875" s="27"/>
      <c r="V875" s="28"/>
      <c r="W875" s="33"/>
      <c r="X875" s="33"/>
      <c r="Y875" s="56"/>
    </row>
    <row r="876" spans="1:25" s="34" customFormat="1" x14ac:dyDescent="0.25">
      <c r="A876" s="24"/>
      <c r="B876" s="25"/>
      <c r="C876" s="25"/>
      <c r="D876" s="25"/>
      <c r="E876" s="131" t="s">
        <v>105</v>
      </c>
      <c r="F876" s="131"/>
      <c r="G876" s="131"/>
      <c r="H876" s="131"/>
      <c r="I876" s="131"/>
      <c r="J876" s="131"/>
      <c r="K876" s="131"/>
      <c r="L876" s="131"/>
      <c r="M876" s="131"/>
      <c r="N876" s="57"/>
      <c r="O876" s="57"/>
      <c r="P876" s="25"/>
      <c r="Q876" s="25"/>
      <c r="R876" s="25"/>
      <c r="S876" s="26"/>
      <c r="T876" s="27"/>
      <c r="U876" s="27"/>
      <c r="V876" s="28"/>
      <c r="W876" s="33"/>
      <c r="X876" s="33"/>
      <c r="Y876" s="33"/>
    </row>
    <row r="877" spans="1:25" s="34" customFormat="1" x14ac:dyDescent="0.25">
      <c r="A877" s="24"/>
      <c r="B877" s="25"/>
      <c r="C877" s="25"/>
      <c r="D877" s="25"/>
      <c r="E877" s="131"/>
      <c r="F877" s="131"/>
      <c r="G877" s="131"/>
      <c r="H877" s="131"/>
      <c r="I877" s="131"/>
      <c r="J877" s="131"/>
      <c r="K877" s="131"/>
      <c r="L877" s="131"/>
      <c r="M877" s="131"/>
      <c r="N877" s="57"/>
      <c r="O877" s="57"/>
      <c r="P877" s="25"/>
      <c r="Q877" s="25"/>
      <c r="R877" s="25"/>
      <c r="S877" s="26"/>
      <c r="T877" s="27"/>
      <c r="U877" s="27"/>
      <c r="V877" s="28"/>
      <c r="W877" s="33"/>
      <c r="X877" s="33"/>
      <c r="Y877" s="33"/>
    </row>
    <row r="878" spans="1:25" s="34" customFormat="1" ht="14.25" thickBot="1" x14ac:dyDescent="0.3">
      <c r="A878" s="58"/>
      <c r="B878" s="59"/>
      <c r="C878" s="59"/>
      <c r="D878" s="59"/>
      <c r="E878" s="59"/>
      <c r="F878" s="60"/>
      <c r="G878" s="60"/>
      <c r="H878" s="60"/>
      <c r="I878" s="60"/>
      <c r="J878" s="60"/>
      <c r="K878" s="60"/>
      <c r="L878" s="59"/>
      <c r="M878" s="59"/>
      <c r="N878" s="59"/>
      <c r="O878" s="59"/>
      <c r="P878" s="59"/>
      <c r="Q878" s="59"/>
      <c r="R878" s="59"/>
      <c r="S878" s="59"/>
      <c r="T878" s="61"/>
      <c r="U878" s="61"/>
      <c r="V878" s="62"/>
      <c r="W878" s="33"/>
      <c r="X878" s="33"/>
      <c r="Y878" s="33"/>
    </row>
    <row r="879" spans="1:25" ht="14.25" thickBot="1" x14ac:dyDescent="0.3"/>
    <row r="880" spans="1:25" s="32" customFormat="1" ht="30" customHeight="1" x14ac:dyDescent="0.25">
      <c r="A880" s="154"/>
      <c r="B880" s="155"/>
      <c r="C880" s="155"/>
      <c r="D880" s="156"/>
      <c r="E880" s="163" t="s">
        <v>92</v>
      </c>
      <c r="F880" s="164"/>
      <c r="G880" s="164"/>
      <c r="H880" s="164"/>
      <c r="I880" s="164"/>
      <c r="J880" s="164"/>
      <c r="K880" s="164"/>
      <c r="L880" s="164"/>
      <c r="M880" s="164"/>
      <c r="N880" s="164"/>
      <c r="O880" s="164"/>
      <c r="P880" s="164"/>
      <c r="Q880" s="164"/>
      <c r="R880" s="164"/>
      <c r="S880" s="165"/>
      <c r="T880" s="169" t="s">
        <v>47</v>
      </c>
      <c r="U880" s="170"/>
      <c r="V880" s="171"/>
    </row>
    <row r="881" spans="1:60" s="32" customFormat="1" ht="30" customHeight="1" thickBot="1" x14ac:dyDescent="0.3">
      <c r="A881" s="157"/>
      <c r="B881" s="158"/>
      <c r="C881" s="158"/>
      <c r="D881" s="159"/>
      <c r="E881" s="166"/>
      <c r="F881" s="167"/>
      <c r="G881" s="167"/>
      <c r="H881" s="167"/>
      <c r="I881" s="167"/>
      <c r="J881" s="167"/>
      <c r="K881" s="167"/>
      <c r="L881" s="167"/>
      <c r="M881" s="167"/>
      <c r="N881" s="167"/>
      <c r="O881" s="167"/>
      <c r="P881" s="167"/>
      <c r="Q881" s="167"/>
      <c r="R881" s="167"/>
      <c r="S881" s="168"/>
      <c r="T881" s="172"/>
      <c r="U881" s="173"/>
      <c r="V881" s="174"/>
    </row>
    <row r="882" spans="1:60" s="32" customFormat="1" ht="5.0999999999999996" customHeight="1" thickBot="1" x14ac:dyDescent="0.25">
      <c r="A882" s="157"/>
      <c r="B882" s="158"/>
      <c r="C882" s="158"/>
      <c r="D882" s="159"/>
      <c r="E882" s="175"/>
      <c r="F882" s="176"/>
      <c r="G882" s="176"/>
      <c r="H882" s="176"/>
      <c r="I882" s="176"/>
      <c r="J882" s="176"/>
      <c r="K882" s="176"/>
      <c r="L882" s="176"/>
      <c r="M882" s="176"/>
      <c r="N882" s="176"/>
      <c r="O882" s="176"/>
      <c r="P882" s="176"/>
      <c r="Q882" s="176"/>
      <c r="R882" s="176"/>
      <c r="S882" s="176"/>
      <c r="T882" s="176"/>
      <c r="U882" s="176"/>
      <c r="V882" s="177"/>
    </row>
    <row r="883" spans="1:60" s="32" customFormat="1" ht="24.95" customHeight="1" thickBot="1" x14ac:dyDescent="0.3">
      <c r="A883" s="157"/>
      <c r="B883" s="158"/>
      <c r="C883" s="158"/>
      <c r="D883" s="159"/>
      <c r="E883" s="178" t="s">
        <v>48</v>
      </c>
      <c r="F883" s="179"/>
      <c r="G883" s="179"/>
      <c r="H883" s="179"/>
      <c r="I883" s="179"/>
      <c r="J883" s="179"/>
      <c r="K883" s="179"/>
      <c r="L883" s="179"/>
      <c r="M883" s="179"/>
      <c r="N883" s="179"/>
      <c r="O883" s="179"/>
      <c r="P883" s="179"/>
      <c r="Q883" s="179"/>
      <c r="R883" s="179"/>
      <c r="S883" s="179"/>
      <c r="T883" s="179"/>
      <c r="U883" s="179"/>
      <c r="V883" s="180"/>
    </row>
    <row r="884" spans="1:60" s="32" customFormat="1" ht="5.0999999999999996" customHeight="1" thickBot="1" x14ac:dyDescent="0.3">
      <c r="A884" s="160"/>
      <c r="B884" s="161"/>
      <c r="C884" s="161"/>
      <c r="D884" s="162"/>
      <c r="E884" s="181"/>
      <c r="F884" s="182"/>
      <c r="G884" s="182"/>
      <c r="H884" s="182"/>
      <c r="I884" s="182"/>
      <c r="J884" s="182"/>
      <c r="K884" s="182"/>
      <c r="L884" s="182"/>
      <c r="M884" s="182"/>
      <c r="N884" s="182"/>
      <c r="O884" s="182"/>
      <c r="P884" s="182"/>
      <c r="Q884" s="182"/>
      <c r="R884" s="182"/>
      <c r="S884" s="182"/>
      <c r="T884" s="182"/>
      <c r="U884" s="182"/>
      <c r="V884" s="183"/>
    </row>
    <row r="885" spans="1:60" s="34" customFormat="1" x14ac:dyDescent="0.25">
      <c r="A885" s="211" t="s">
        <v>49</v>
      </c>
      <c r="B885" s="212"/>
      <c r="C885" s="212"/>
      <c r="D885" s="212"/>
      <c r="E885" s="212"/>
      <c r="F885" s="212"/>
      <c r="G885" s="212"/>
      <c r="H885" s="212"/>
      <c r="I885" s="212"/>
      <c r="J885" s="212"/>
      <c r="K885" s="212"/>
      <c r="L885" s="212"/>
      <c r="M885" s="212"/>
      <c r="N885" s="212"/>
      <c r="O885" s="212"/>
      <c r="P885" s="212"/>
      <c r="Q885" s="212"/>
      <c r="R885" s="212"/>
      <c r="S885" s="212"/>
      <c r="T885" s="212"/>
      <c r="U885" s="212"/>
      <c r="V885" s="213"/>
      <c r="W885" s="33"/>
      <c r="X885" s="33"/>
      <c r="Y885" s="33"/>
      <c r="AZ885" s="35"/>
      <c r="BA885" s="35"/>
      <c r="BB885" s="35"/>
      <c r="BC885" s="35"/>
      <c r="BD885" s="35"/>
      <c r="BE885" s="35"/>
      <c r="BF885" s="35"/>
      <c r="BG885" s="35"/>
      <c r="BH885" s="35"/>
    </row>
    <row r="886" spans="1:60" s="34" customFormat="1" x14ac:dyDescent="0.25">
      <c r="A886" s="184" t="s">
        <v>50</v>
      </c>
      <c r="B886" s="185"/>
      <c r="C886" s="185"/>
      <c r="D886" s="185"/>
      <c r="E886" s="36" t="s">
        <v>51</v>
      </c>
      <c r="F886" s="37"/>
      <c r="G886" s="37"/>
      <c r="H886" s="37"/>
      <c r="I886" s="37"/>
      <c r="J886" s="186" t="s">
        <v>52</v>
      </c>
      <c r="K886" s="186"/>
      <c r="L886" s="186"/>
      <c r="M886" s="186"/>
      <c r="N886" s="186"/>
      <c r="O886" s="186"/>
      <c r="P886" s="186" t="s">
        <v>53</v>
      </c>
      <c r="Q886" s="186"/>
      <c r="R886" s="186"/>
      <c r="S886" s="186"/>
      <c r="T886" s="186"/>
      <c r="U886" s="186"/>
      <c r="V886" s="187"/>
      <c r="W886" s="33"/>
      <c r="X886" s="33"/>
      <c r="Y886" s="33"/>
      <c r="AZ886" s="35"/>
      <c r="BA886" s="35"/>
      <c r="BB886" s="35"/>
      <c r="BC886" s="35"/>
      <c r="BD886" s="35"/>
      <c r="BE886" s="35"/>
      <c r="BF886" s="35"/>
      <c r="BG886" s="35"/>
      <c r="BH886" s="35"/>
    </row>
    <row r="887" spans="1:60" s="34" customFormat="1" ht="30.75" customHeight="1" x14ac:dyDescent="0.25">
      <c r="A887" s="188" t="s">
        <v>54</v>
      </c>
      <c r="B887" s="189"/>
      <c r="C887" s="189"/>
      <c r="D887" s="190"/>
      <c r="E887" s="191" t="s">
        <v>24</v>
      </c>
      <c r="F887" s="191"/>
      <c r="G887" s="191"/>
      <c r="H887" s="191"/>
      <c r="I887" s="191"/>
      <c r="J887" s="191"/>
      <c r="K887" s="191"/>
      <c r="L887" s="191"/>
      <c r="M887" s="191"/>
      <c r="N887" s="191"/>
      <c r="O887" s="191"/>
      <c r="P887" s="191"/>
      <c r="Q887" s="191"/>
      <c r="R887" s="191"/>
      <c r="S887" s="191"/>
      <c r="T887" s="191"/>
      <c r="U887" s="191"/>
      <c r="V887" s="192"/>
      <c r="W887" s="33"/>
      <c r="X887" s="33"/>
      <c r="Y887" s="33"/>
    </row>
    <row r="888" spans="1:60" s="34" customFormat="1" x14ac:dyDescent="0.25">
      <c r="A888" s="193" t="s">
        <v>55</v>
      </c>
      <c r="B888" s="194"/>
      <c r="C888" s="194"/>
      <c r="D888" s="194"/>
      <c r="E888" s="195"/>
      <c r="F888" s="195"/>
      <c r="G888" s="195"/>
      <c r="H888" s="195"/>
      <c r="I888" s="195"/>
      <c r="J888" s="195"/>
      <c r="K888" s="195"/>
      <c r="L888" s="195"/>
      <c r="M888" s="195"/>
      <c r="N888" s="195"/>
      <c r="O888" s="195"/>
      <c r="P888" s="195"/>
      <c r="Q888" s="195"/>
      <c r="R888" s="195"/>
      <c r="S888" s="195"/>
      <c r="T888" s="195"/>
      <c r="U888" s="195"/>
      <c r="V888" s="196"/>
      <c r="W888" s="33"/>
      <c r="X888" s="33"/>
      <c r="Y888" s="33"/>
      <c r="Z888" s="33"/>
    </row>
    <row r="889" spans="1:60" s="34" customFormat="1" x14ac:dyDescent="0.25">
      <c r="A889" s="193" t="s">
        <v>56</v>
      </c>
      <c r="B889" s="194"/>
      <c r="C889" s="194"/>
      <c r="D889" s="194"/>
      <c r="E889" s="195"/>
      <c r="F889" s="195"/>
      <c r="G889" s="195"/>
      <c r="H889" s="195"/>
      <c r="I889" s="195"/>
      <c r="J889" s="195"/>
      <c r="K889" s="195"/>
      <c r="L889" s="195"/>
      <c r="M889" s="195"/>
      <c r="N889" s="195"/>
      <c r="O889" s="195"/>
      <c r="P889" s="195"/>
      <c r="Q889" s="195"/>
      <c r="R889" s="195"/>
      <c r="S889" s="195"/>
      <c r="T889" s="195"/>
      <c r="U889" s="195"/>
      <c r="V889" s="196"/>
      <c r="W889" s="33"/>
      <c r="X889" s="33"/>
      <c r="Y889" s="33"/>
      <c r="Z889" s="33"/>
    </row>
    <row r="890" spans="1:60" s="34" customFormat="1" x14ac:dyDescent="0.25">
      <c r="A890" s="193" t="s">
        <v>57</v>
      </c>
      <c r="B890" s="194"/>
      <c r="C890" s="194"/>
      <c r="D890" s="194"/>
      <c r="E890" s="195"/>
      <c r="F890" s="195"/>
      <c r="G890" s="195"/>
      <c r="H890" s="195"/>
      <c r="I890" s="195"/>
      <c r="J890" s="195"/>
      <c r="K890" s="195"/>
      <c r="L890" s="195"/>
      <c r="M890" s="195"/>
      <c r="N890" s="195"/>
      <c r="O890" s="195"/>
      <c r="P890" s="195"/>
      <c r="Q890" s="195"/>
      <c r="R890" s="195"/>
      <c r="S890" s="195"/>
      <c r="T890" s="195"/>
      <c r="U890" s="195"/>
      <c r="V890" s="196"/>
      <c r="W890" s="33"/>
      <c r="X890" s="33"/>
      <c r="Y890" s="33"/>
      <c r="Z890" s="33"/>
    </row>
    <row r="891" spans="1:60" s="34" customFormat="1" x14ac:dyDescent="0.25">
      <c r="A891" s="38"/>
      <c r="B891" s="39"/>
      <c r="C891" s="39"/>
      <c r="D891" s="40"/>
      <c r="E891" s="40"/>
      <c r="F891" s="40"/>
      <c r="G891" s="40"/>
      <c r="H891" s="40"/>
      <c r="I891" s="40"/>
      <c r="J891" s="40"/>
      <c r="K891" s="40"/>
      <c r="L891" s="40"/>
      <c r="M891" s="40"/>
      <c r="N891" s="40"/>
      <c r="O891" s="40"/>
      <c r="P891" s="40"/>
      <c r="Q891" s="40"/>
      <c r="R891" s="40"/>
      <c r="S891" s="40"/>
      <c r="T891" s="27"/>
      <c r="U891" s="27"/>
      <c r="V891" s="28"/>
      <c r="W891" s="33"/>
      <c r="X891" s="33"/>
      <c r="Y891" s="33"/>
    </row>
    <row r="892" spans="1:60" s="34" customFormat="1" x14ac:dyDescent="0.25">
      <c r="A892" s="150" t="s">
        <v>58</v>
      </c>
      <c r="B892" s="151"/>
      <c r="C892" s="151"/>
      <c r="D892" s="151"/>
      <c r="E892" s="151"/>
      <c r="F892" s="151"/>
      <c r="G892" s="151"/>
      <c r="H892" s="151"/>
      <c r="I892" s="151"/>
      <c r="J892" s="151"/>
      <c r="K892" s="151"/>
      <c r="L892" s="151"/>
      <c r="M892" s="151"/>
      <c r="N892" s="151"/>
      <c r="O892" s="151"/>
      <c r="P892" s="151"/>
      <c r="Q892" s="151"/>
      <c r="R892" s="151"/>
      <c r="S892" s="151"/>
      <c r="T892" s="151"/>
      <c r="U892" s="151"/>
      <c r="V892" s="197"/>
      <c r="W892" s="33"/>
      <c r="X892" s="33"/>
      <c r="Y892" s="33"/>
    </row>
    <row r="893" spans="1:60" s="34" customFormat="1" x14ac:dyDescent="0.25">
      <c r="A893" s="198" t="s">
        <v>59</v>
      </c>
      <c r="B893" s="199"/>
      <c r="C893" s="199" t="s">
        <v>60</v>
      </c>
      <c r="D893" s="199"/>
      <c r="E893" s="199"/>
      <c r="F893" s="199"/>
      <c r="G893" s="199"/>
      <c r="H893" s="199"/>
      <c r="I893" s="199"/>
      <c r="J893" s="199"/>
      <c r="K893" s="199"/>
      <c r="L893" s="199"/>
      <c r="M893" s="199"/>
      <c r="N893" s="199"/>
      <c r="O893" s="199"/>
      <c r="P893" s="199"/>
      <c r="Q893" s="199"/>
      <c r="R893" s="199" t="s">
        <v>61</v>
      </c>
      <c r="S893" s="199"/>
      <c r="T893" s="200" t="s">
        <v>62</v>
      </c>
      <c r="U893" s="200"/>
      <c r="V893" s="201"/>
      <c r="W893" s="33"/>
      <c r="X893" s="33"/>
      <c r="Y893" s="33"/>
    </row>
    <row r="894" spans="1:60" s="34" customFormat="1" ht="16.5" customHeight="1" x14ac:dyDescent="0.25">
      <c r="A894" s="202">
        <v>1</v>
      </c>
      <c r="B894" s="203"/>
      <c r="C894" s="204" t="s">
        <v>63</v>
      </c>
      <c r="D894" s="205"/>
      <c r="E894" s="205"/>
      <c r="F894" s="205"/>
      <c r="G894" s="205"/>
      <c r="H894" s="205"/>
      <c r="I894" s="205"/>
      <c r="J894" s="205"/>
      <c r="K894" s="205"/>
      <c r="L894" s="205"/>
      <c r="M894" s="205"/>
      <c r="N894" s="205"/>
      <c r="O894" s="205"/>
      <c r="P894" s="205"/>
      <c r="Q894" s="205"/>
      <c r="R894" s="205"/>
      <c r="S894" s="205"/>
      <c r="T894" s="206"/>
      <c r="U894" s="206"/>
      <c r="V894" s="207"/>
      <c r="W894" s="33"/>
      <c r="X894" s="33"/>
      <c r="Y894" s="33"/>
    </row>
    <row r="895" spans="1:60" s="34" customFormat="1" x14ac:dyDescent="0.25">
      <c r="A895" s="41"/>
      <c r="B895" s="40"/>
      <c r="C895" s="40"/>
      <c r="D895" s="40"/>
      <c r="E895" s="40"/>
      <c r="F895" s="40"/>
      <c r="G895" s="40"/>
      <c r="H895" s="40"/>
      <c r="I895" s="40"/>
      <c r="J895" s="40"/>
      <c r="K895" s="40"/>
      <c r="L895" s="40"/>
      <c r="M895" s="40"/>
      <c r="N895" s="40"/>
      <c r="O895" s="40"/>
      <c r="P895" s="40"/>
      <c r="Q895" s="40"/>
      <c r="R895" s="40"/>
      <c r="S895" s="40"/>
      <c r="T895" s="27"/>
      <c r="U895" s="27"/>
      <c r="V895" s="28"/>
      <c r="W895" s="33"/>
      <c r="X895" s="33"/>
      <c r="Y895" s="33"/>
    </row>
    <row r="896" spans="1:60" s="34" customFormat="1" x14ac:dyDescent="0.25">
      <c r="A896" s="145" t="s">
        <v>64</v>
      </c>
      <c r="B896" s="146"/>
      <c r="C896" s="146"/>
      <c r="D896" s="146"/>
      <c r="E896" s="146"/>
      <c r="F896" s="146"/>
      <c r="G896" s="146"/>
      <c r="H896" s="146"/>
      <c r="I896" s="146"/>
      <c r="J896" s="146"/>
      <c r="K896" s="146"/>
      <c r="L896" s="146"/>
      <c r="M896" s="146"/>
      <c r="N896" s="146"/>
      <c r="O896" s="146"/>
      <c r="P896" s="146"/>
      <c r="Q896" s="146"/>
      <c r="R896" s="146"/>
      <c r="S896" s="146"/>
      <c r="T896" s="146"/>
      <c r="U896" s="146"/>
      <c r="V896" s="147"/>
      <c r="W896" s="33"/>
      <c r="X896" s="33"/>
      <c r="Y896" s="33"/>
    </row>
    <row r="897" spans="1:25" s="34" customFormat="1" x14ac:dyDescent="0.25">
      <c r="A897" s="132" t="s">
        <v>60</v>
      </c>
      <c r="B897" s="133"/>
      <c r="C897" s="133"/>
      <c r="D897" s="133"/>
      <c r="E897" s="133"/>
      <c r="F897" s="133"/>
      <c r="G897" s="133"/>
      <c r="H897" s="133" t="s">
        <v>65</v>
      </c>
      <c r="I897" s="133"/>
      <c r="J897" s="133"/>
      <c r="K897" s="133" t="s">
        <v>66</v>
      </c>
      <c r="L897" s="133"/>
      <c r="M897" s="133"/>
      <c r="N897" s="133"/>
      <c r="O897" s="133" t="s">
        <v>67</v>
      </c>
      <c r="P897" s="133"/>
      <c r="Q897" s="133"/>
      <c r="R897" s="133" t="s">
        <v>68</v>
      </c>
      <c r="S897" s="133"/>
      <c r="T897" s="134" t="s">
        <v>69</v>
      </c>
      <c r="U897" s="134"/>
      <c r="V897" s="135"/>
      <c r="W897" s="33"/>
      <c r="X897" s="33"/>
      <c r="Y897" s="33"/>
    </row>
    <row r="898" spans="1:25" s="34" customFormat="1" x14ac:dyDescent="0.25">
      <c r="A898" s="132"/>
      <c r="B898" s="133"/>
      <c r="C898" s="133"/>
      <c r="D898" s="133"/>
      <c r="E898" s="133"/>
      <c r="F898" s="133"/>
      <c r="G898" s="133"/>
      <c r="H898" s="133"/>
      <c r="I898" s="133"/>
      <c r="J898" s="133"/>
      <c r="K898" s="133"/>
      <c r="L898" s="133"/>
      <c r="M898" s="133"/>
      <c r="N898" s="133"/>
      <c r="O898" s="153"/>
      <c r="P898" s="153"/>
      <c r="Q898" s="153"/>
      <c r="R898" s="133"/>
      <c r="S898" s="133"/>
      <c r="T898" s="134"/>
      <c r="U898" s="134"/>
      <c r="V898" s="135"/>
      <c r="W898" s="33"/>
      <c r="X898" s="33"/>
      <c r="Y898" s="33"/>
    </row>
    <row r="899" spans="1:25" s="34" customFormat="1" x14ac:dyDescent="0.25">
      <c r="A899" s="132" t="s">
        <v>70</v>
      </c>
      <c r="B899" s="133"/>
      <c r="C899" s="133"/>
      <c r="D899" s="133"/>
      <c r="E899" s="133"/>
      <c r="F899" s="133"/>
      <c r="G899" s="133"/>
      <c r="H899" s="133"/>
      <c r="I899" s="133"/>
      <c r="J899" s="133"/>
      <c r="K899" s="133"/>
      <c r="L899" s="133"/>
      <c r="M899" s="133"/>
      <c r="N899" s="133"/>
      <c r="O899" s="153"/>
      <c r="P899" s="153"/>
      <c r="Q899" s="153"/>
      <c r="R899" s="209">
        <v>0.03</v>
      </c>
      <c r="S899" s="210"/>
      <c r="T899" s="134"/>
      <c r="U899" s="134"/>
      <c r="V899" s="135"/>
      <c r="W899" s="33"/>
      <c r="X899" s="33"/>
      <c r="Y899" s="33"/>
    </row>
    <row r="900" spans="1:25" s="34" customFormat="1" x14ac:dyDescent="0.25">
      <c r="A900" s="132"/>
      <c r="B900" s="133"/>
      <c r="C900" s="133"/>
      <c r="D900" s="133"/>
      <c r="E900" s="133"/>
      <c r="F900" s="133"/>
      <c r="G900" s="133"/>
      <c r="H900" s="133"/>
      <c r="I900" s="133"/>
      <c r="J900" s="133"/>
      <c r="K900" s="133"/>
      <c r="L900" s="133"/>
      <c r="M900" s="133"/>
      <c r="N900" s="133"/>
      <c r="O900" s="133"/>
      <c r="P900" s="133"/>
      <c r="Q900" s="133"/>
      <c r="R900" s="133"/>
      <c r="S900" s="133"/>
      <c r="T900" s="134"/>
      <c r="U900" s="134"/>
      <c r="V900" s="135"/>
      <c r="W900" s="33"/>
      <c r="X900" s="33"/>
      <c r="Y900" s="33"/>
    </row>
    <row r="901" spans="1:25" s="34" customFormat="1" x14ac:dyDescent="0.25">
      <c r="A901" s="136" t="s">
        <v>71</v>
      </c>
      <c r="B901" s="137"/>
      <c r="C901" s="137"/>
      <c r="D901" s="137"/>
      <c r="E901" s="137"/>
      <c r="F901" s="137"/>
      <c r="G901" s="137"/>
      <c r="H901" s="137"/>
      <c r="I901" s="137"/>
      <c r="J901" s="137"/>
      <c r="K901" s="137"/>
      <c r="L901" s="137"/>
      <c r="M901" s="137"/>
      <c r="N901" s="137"/>
      <c r="O901" s="137"/>
      <c r="P901" s="137"/>
      <c r="Q901" s="137"/>
      <c r="R901" s="137"/>
      <c r="S901" s="137"/>
      <c r="T901" s="134">
        <f>+T899+T898</f>
        <v>0</v>
      </c>
      <c r="U901" s="134"/>
      <c r="V901" s="135"/>
      <c r="W901" s="33"/>
      <c r="X901" s="33"/>
      <c r="Y901" s="33"/>
    </row>
    <row r="902" spans="1:25" s="34" customFormat="1" x14ac:dyDescent="0.25">
      <c r="A902" s="19"/>
      <c r="B902" s="20"/>
      <c r="C902" s="20"/>
      <c r="D902" s="20"/>
      <c r="E902" s="20"/>
      <c r="F902" s="20"/>
      <c r="G902" s="20"/>
      <c r="H902" s="20"/>
      <c r="I902" s="20"/>
      <c r="J902" s="20"/>
      <c r="K902" s="20"/>
      <c r="L902" s="20"/>
      <c r="M902" s="20"/>
      <c r="N902" s="20"/>
      <c r="O902" s="20"/>
      <c r="P902" s="20"/>
      <c r="Q902" s="20"/>
      <c r="R902" s="20"/>
      <c r="S902" s="21"/>
      <c r="T902" s="22"/>
      <c r="U902" s="22"/>
      <c r="V902" s="23"/>
      <c r="W902" s="33"/>
      <c r="X902" s="33"/>
      <c r="Y902" s="33"/>
    </row>
    <row r="903" spans="1:25" s="34" customFormat="1" x14ac:dyDescent="0.25">
      <c r="A903" s="145" t="s">
        <v>72</v>
      </c>
      <c r="B903" s="146"/>
      <c r="C903" s="146"/>
      <c r="D903" s="146"/>
      <c r="E903" s="146"/>
      <c r="F903" s="146"/>
      <c r="G903" s="146"/>
      <c r="H903" s="146"/>
      <c r="I903" s="146"/>
      <c r="J903" s="146"/>
      <c r="K903" s="146"/>
      <c r="L903" s="146"/>
      <c r="M903" s="146"/>
      <c r="N903" s="146"/>
      <c r="O903" s="146"/>
      <c r="P903" s="146"/>
      <c r="Q903" s="146"/>
      <c r="R903" s="146"/>
      <c r="S903" s="146"/>
      <c r="T903" s="146"/>
      <c r="U903" s="146"/>
      <c r="V903" s="147"/>
      <c r="W903" s="33"/>
      <c r="X903" s="33"/>
      <c r="Y903" s="33"/>
    </row>
    <row r="904" spans="1:25" s="34" customFormat="1" x14ac:dyDescent="0.25">
      <c r="A904" s="132" t="s">
        <v>60</v>
      </c>
      <c r="B904" s="133"/>
      <c r="C904" s="133"/>
      <c r="D904" s="133"/>
      <c r="E904" s="133"/>
      <c r="F904" s="133"/>
      <c r="G904" s="133"/>
      <c r="H904" s="133"/>
      <c r="I904" s="133"/>
      <c r="J904" s="133"/>
      <c r="K904" s="133"/>
      <c r="L904" s="133"/>
      <c r="M904" s="133" t="s">
        <v>61</v>
      </c>
      <c r="N904" s="133"/>
      <c r="O904" s="133" t="s">
        <v>62</v>
      </c>
      <c r="P904" s="133"/>
      <c r="Q904" s="133" t="s">
        <v>73</v>
      </c>
      <c r="R904" s="133"/>
      <c r="S904" s="133"/>
      <c r="T904" s="134" t="s">
        <v>74</v>
      </c>
      <c r="U904" s="134"/>
      <c r="V904" s="135"/>
      <c r="W904" s="33"/>
      <c r="X904" s="33"/>
      <c r="Y904" s="33"/>
    </row>
    <row r="905" spans="1:25" s="34" customFormat="1" x14ac:dyDescent="0.25">
      <c r="A905" s="132"/>
      <c r="B905" s="133"/>
      <c r="C905" s="133"/>
      <c r="D905" s="133"/>
      <c r="E905" s="133"/>
      <c r="F905" s="133"/>
      <c r="G905" s="133"/>
      <c r="H905" s="133"/>
      <c r="I905" s="133"/>
      <c r="J905" s="133"/>
      <c r="K905" s="133"/>
      <c r="L905" s="133"/>
      <c r="M905" s="133"/>
      <c r="N905" s="133"/>
      <c r="O905" s="133"/>
      <c r="P905" s="133"/>
      <c r="Q905" s="134"/>
      <c r="R905" s="134"/>
      <c r="S905" s="134"/>
      <c r="T905" s="134">
        <f>+Q905*O905</f>
        <v>0</v>
      </c>
      <c r="U905" s="134"/>
      <c r="V905" s="135"/>
      <c r="W905" s="33"/>
      <c r="X905" s="33"/>
      <c r="Y905" s="33"/>
    </row>
    <row r="906" spans="1:25" s="34" customFormat="1" x14ac:dyDescent="0.25">
      <c r="A906" s="132"/>
      <c r="B906" s="133"/>
      <c r="C906" s="133"/>
      <c r="D906" s="133"/>
      <c r="E906" s="133"/>
      <c r="F906" s="133"/>
      <c r="G906" s="133"/>
      <c r="H906" s="133"/>
      <c r="I906" s="133"/>
      <c r="J906" s="133"/>
      <c r="K906" s="133"/>
      <c r="L906" s="133"/>
      <c r="M906" s="133"/>
      <c r="N906" s="133"/>
      <c r="O906" s="133"/>
      <c r="P906" s="133"/>
      <c r="Q906" s="134"/>
      <c r="R906" s="134"/>
      <c r="S906" s="134"/>
      <c r="T906" s="134">
        <f>+Q906*O906</f>
        <v>0</v>
      </c>
      <c r="U906" s="134"/>
      <c r="V906" s="135"/>
      <c r="W906" s="33"/>
      <c r="X906" s="33"/>
      <c r="Y906" s="33"/>
    </row>
    <row r="907" spans="1:25" s="34" customFormat="1" x14ac:dyDescent="0.25">
      <c r="A907" s="132"/>
      <c r="B907" s="133"/>
      <c r="C907" s="133"/>
      <c r="D907" s="133"/>
      <c r="E907" s="133"/>
      <c r="F907" s="133"/>
      <c r="G907" s="133"/>
      <c r="H907" s="133"/>
      <c r="I907" s="133"/>
      <c r="J907" s="133"/>
      <c r="K907" s="133"/>
      <c r="L907" s="133"/>
      <c r="M907" s="133"/>
      <c r="N907" s="133"/>
      <c r="O907" s="133"/>
      <c r="P907" s="133"/>
      <c r="Q907" s="133"/>
      <c r="R907" s="133"/>
      <c r="S907" s="133"/>
      <c r="T907" s="134"/>
      <c r="U907" s="134"/>
      <c r="V907" s="135"/>
      <c r="W907" s="33"/>
      <c r="X907" s="33"/>
      <c r="Y907" s="33"/>
    </row>
    <row r="908" spans="1:25" s="34" customFormat="1" x14ac:dyDescent="0.25">
      <c r="A908" s="136" t="s">
        <v>71</v>
      </c>
      <c r="B908" s="137"/>
      <c r="C908" s="137"/>
      <c r="D908" s="137"/>
      <c r="E908" s="137"/>
      <c r="F908" s="137"/>
      <c r="G908" s="137"/>
      <c r="H908" s="137"/>
      <c r="I908" s="137"/>
      <c r="J908" s="137"/>
      <c r="K908" s="137"/>
      <c r="L908" s="137"/>
      <c r="M908" s="137"/>
      <c r="N908" s="137"/>
      <c r="O908" s="137"/>
      <c r="P908" s="137"/>
      <c r="Q908" s="137"/>
      <c r="R908" s="137"/>
      <c r="S908" s="137"/>
      <c r="T908" s="134">
        <f>+T906+T905</f>
        <v>0</v>
      </c>
      <c r="U908" s="134"/>
      <c r="V908" s="135"/>
      <c r="W908" s="33"/>
      <c r="X908" s="33"/>
      <c r="Y908" s="33"/>
    </row>
    <row r="909" spans="1:25" s="34" customFormat="1" x14ac:dyDescent="0.25">
      <c r="A909" s="19"/>
      <c r="B909" s="20"/>
      <c r="C909" s="20"/>
      <c r="D909" s="20"/>
      <c r="E909" s="20"/>
      <c r="F909" s="20"/>
      <c r="G909" s="20"/>
      <c r="H909" s="20"/>
      <c r="I909" s="20"/>
      <c r="J909" s="20"/>
      <c r="K909" s="20"/>
      <c r="L909" s="20"/>
      <c r="M909" s="20"/>
      <c r="N909" s="20"/>
      <c r="O909" s="20"/>
      <c r="P909" s="20"/>
      <c r="Q909" s="20"/>
      <c r="R909" s="20"/>
      <c r="S909" s="21"/>
      <c r="T909" s="22"/>
      <c r="U909" s="22"/>
      <c r="V909" s="23"/>
      <c r="W909" s="33"/>
      <c r="X909" s="33"/>
      <c r="Y909" s="33"/>
    </row>
    <row r="910" spans="1:25" s="34" customFormat="1" x14ac:dyDescent="0.25">
      <c r="A910" s="145" t="s">
        <v>75</v>
      </c>
      <c r="B910" s="146"/>
      <c r="C910" s="146"/>
      <c r="D910" s="146"/>
      <c r="E910" s="146"/>
      <c r="F910" s="146"/>
      <c r="G910" s="146"/>
      <c r="H910" s="146"/>
      <c r="I910" s="146"/>
      <c r="J910" s="146"/>
      <c r="K910" s="146"/>
      <c r="L910" s="146"/>
      <c r="M910" s="146"/>
      <c r="N910" s="146"/>
      <c r="O910" s="146"/>
      <c r="P910" s="146"/>
      <c r="Q910" s="146"/>
      <c r="R910" s="146"/>
      <c r="S910" s="146"/>
      <c r="T910" s="146"/>
      <c r="U910" s="146"/>
      <c r="V910" s="147"/>
      <c r="W910" s="33"/>
      <c r="X910" s="33"/>
      <c r="Y910" s="33"/>
    </row>
    <row r="911" spans="1:25" s="34" customFormat="1" x14ac:dyDescent="0.25">
      <c r="A911" s="132" t="s">
        <v>76</v>
      </c>
      <c r="B911" s="133"/>
      <c r="C911" s="133"/>
      <c r="D911" s="133"/>
      <c r="E911" s="133"/>
      <c r="F911" s="133"/>
      <c r="G911" s="133"/>
      <c r="H911" s="133"/>
      <c r="I911" s="133"/>
      <c r="J911" s="133"/>
      <c r="K911" s="133" t="s">
        <v>77</v>
      </c>
      <c r="L911" s="133"/>
      <c r="M911" s="133" t="s">
        <v>78</v>
      </c>
      <c r="N911" s="133"/>
      <c r="O911" s="133" t="s">
        <v>79</v>
      </c>
      <c r="P911" s="133"/>
      <c r="Q911" s="133"/>
      <c r="R911" s="133" t="s">
        <v>80</v>
      </c>
      <c r="S911" s="133"/>
      <c r="T911" s="134" t="s">
        <v>69</v>
      </c>
      <c r="U911" s="134"/>
      <c r="V911" s="135"/>
      <c r="W911" s="33"/>
      <c r="X911" s="33"/>
      <c r="Y911" s="33"/>
    </row>
    <row r="912" spans="1:25" s="34" customFormat="1" x14ac:dyDescent="0.25">
      <c r="A912" s="132"/>
      <c r="B912" s="133"/>
      <c r="C912" s="133"/>
      <c r="D912" s="133"/>
      <c r="E912" s="133"/>
      <c r="F912" s="133"/>
      <c r="G912" s="133"/>
      <c r="H912" s="133"/>
      <c r="I912" s="133"/>
      <c r="J912" s="133"/>
      <c r="K912" s="133"/>
      <c r="L912" s="133"/>
      <c r="M912" s="133"/>
      <c r="N912" s="133"/>
      <c r="O912" s="133"/>
      <c r="P912" s="133"/>
      <c r="Q912" s="133"/>
      <c r="R912" s="133"/>
      <c r="S912" s="133"/>
      <c r="T912" s="134"/>
      <c r="U912" s="134"/>
      <c r="V912" s="135"/>
      <c r="W912" s="33"/>
      <c r="X912" s="33"/>
      <c r="Y912" s="33"/>
    </row>
    <row r="913" spans="1:25" s="34" customFormat="1" x14ac:dyDescent="0.25">
      <c r="A913" s="132"/>
      <c r="B913" s="133"/>
      <c r="C913" s="133"/>
      <c r="D913" s="133"/>
      <c r="E913" s="133"/>
      <c r="F913" s="133"/>
      <c r="G913" s="133"/>
      <c r="H913" s="133"/>
      <c r="I913" s="133"/>
      <c r="J913" s="133"/>
      <c r="K913" s="133"/>
      <c r="L913" s="133"/>
      <c r="M913" s="133"/>
      <c r="N913" s="133"/>
      <c r="O913" s="133"/>
      <c r="P913" s="133"/>
      <c r="Q913" s="133"/>
      <c r="R913" s="133"/>
      <c r="S913" s="133"/>
      <c r="T913" s="134"/>
      <c r="U913" s="134"/>
      <c r="V913" s="135"/>
      <c r="W913" s="33"/>
      <c r="X913" s="33"/>
      <c r="Y913" s="33"/>
    </row>
    <row r="914" spans="1:25" s="34" customFormat="1" x14ac:dyDescent="0.25">
      <c r="A914" s="132"/>
      <c r="B914" s="133"/>
      <c r="C914" s="133"/>
      <c r="D914" s="133"/>
      <c r="E914" s="133"/>
      <c r="F914" s="133"/>
      <c r="G914" s="133"/>
      <c r="H914" s="133"/>
      <c r="I914" s="133"/>
      <c r="J914" s="133"/>
      <c r="K914" s="133"/>
      <c r="L914" s="133"/>
      <c r="M914" s="133"/>
      <c r="N914" s="133"/>
      <c r="O914" s="133"/>
      <c r="P914" s="133"/>
      <c r="Q914" s="133"/>
      <c r="R914" s="133"/>
      <c r="S914" s="133"/>
      <c r="T914" s="134"/>
      <c r="U914" s="134"/>
      <c r="V914" s="135"/>
      <c r="W914" s="33"/>
      <c r="X914" s="33"/>
      <c r="Y914" s="33"/>
    </row>
    <row r="915" spans="1:25" s="34" customFormat="1" x14ac:dyDescent="0.25">
      <c r="A915" s="136" t="s">
        <v>71</v>
      </c>
      <c r="B915" s="137"/>
      <c r="C915" s="137"/>
      <c r="D915" s="137"/>
      <c r="E915" s="137"/>
      <c r="F915" s="137"/>
      <c r="G915" s="137"/>
      <c r="H915" s="137"/>
      <c r="I915" s="137"/>
      <c r="J915" s="137"/>
      <c r="K915" s="137"/>
      <c r="L915" s="137"/>
      <c r="M915" s="137"/>
      <c r="N915" s="137"/>
      <c r="O915" s="137"/>
      <c r="P915" s="137"/>
      <c r="Q915" s="137"/>
      <c r="R915" s="137"/>
      <c r="S915" s="137"/>
      <c r="T915" s="134"/>
      <c r="U915" s="134"/>
      <c r="V915" s="135"/>
      <c r="W915" s="33"/>
      <c r="X915" s="33"/>
      <c r="Y915" s="33"/>
    </row>
    <row r="916" spans="1:25" s="34" customFormat="1" x14ac:dyDescent="0.25">
      <c r="A916" s="19"/>
      <c r="B916" s="20"/>
      <c r="C916" s="20"/>
      <c r="D916" s="20"/>
      <c r="E916" s="20"/>
      <c r="F916" s="20"/>
      <c r="G916" s="20"/>
      <c r="H916" s="20"/>
      <c r="I916" s="20"/>
      <c r="J916" s="20"/>
      <c r="K916" s="20"/>
      <c r="L916" s="20"/>
      <c r="M916" s="20"/>
      <c r="N916" s="20"/>
      <c r="O916" s="20"/>
      <c r="P916" s="20"/>
      <c r="Q916" s="20"/>
      <c r="R916" s="20"/>
      <c r="S916" s="21"/>
      <c r="T916" s="22"/>
      <c r="U916" s="22"/>
      <c r="V916" s="23"/>
      <c r="W916" s="42"/>
      <c r="X916" s="42"/>
      <c r="Y916" s="42"/>
    </row>
    <row r="917" spans="1:25" s="34" customFormat="1" x14ac:dyDescent="0.25">
      <c r="A917" s="145" t="s">
        <v>81</v>
      </c>
      <c r="B917" s="146"/>
      <c r="C917" s="146"/>
      <c r="D917" s="146"/>
      <c r="E917" s="146"/>
      <c r="F917" s="146"/>
      <c r="G917" s="146"/>
      <c r="H917" s="146"/>
      <c r="I917" s="146"/>
      <c r="J917" s="146"/>
      <c r="K917" s="146"/>
      <c r="L917" s="146"/>
      <c r="M917" s="146"/>
      <c r="N917" s="146"/>
      <c r="O917" s="146"/>
      <c r="P917" s="146"/>
      <c r="Q917" s="146"/>
      <c r="R917" s="146"/>
      <c r="S917" s="146"/>
      <c r="T917" s="146"/>
      <c r="U917" s="146"/>
      <c r="V917" s="147"/>
      <c r="W917" s="33"/>
      <c r="X917" s="33"/>
      <c r="Y917" s="33"/>
    </row>
    <row r="918" spans="1:25" s="34" customFormat="1" x14ac:dyDescent="0.25">
      <c r="A918" s="132" t="s">
        <v>82</v>
      </c>
      <c r="B918" s="133"/>
      <c r="C918" s="133"/>
      <c r="D918" s="133"/>
      <c r="E918" s="133"/>
      <c r="F918" s="133"/>
      <c r="G918" s="133"/>
      <c r="H918" s="133"/>
      <c r="I918" s="133"/>
      <c r="J918" s="133" t="s">
        <v>83</v>
      </c>
      <c r="K918" s="133"/>
      <c r="L918" s="133" t="s">
        <v>84</v>
      </c>
      <c r="M918" s="133"/>
      <c r="N918" s="133" t="s">
        <v>85</v>
      </c>
      <c r="O918" s="133"/>
      <c r="P918" s="133"/>
      <c r="Q918" s="133" t="s">
        <v>68</v>
      </c>
      <c r="R918" s="133"/>
      <c r="S918" s="133"/>
      <c r="T918" s="134" t="s">
        <v>69</v>
      </c>
      <c r="U918" s="134"/>
      <c r="V918" s="135"/>
      <c r="W918" s="33"/>
      <c r="X918" s="33"/>
      <c r="Y918" s="33"/>
    </row>
    <row r="919" spans="1:25" s="34" customFormat="1" x14ac:dyDescent="0.25">
      <c r="A919" s="132" t="s">
        <v>86</v>
      </c>
      <c r="B919" s="133"/>
      <c r="C919" s="133"/>
      <c r="D919" s="133"/>
      <c r="E919" s="133"/>
      <c r="F919" s="133"/>
      <c r="G919" s="133"/>
      <c r="H919" s="133"/>
      <c r="I919" s="133"/>
      <c r="J919" s="148">
        <f>+'[1]CARGA PRESTACIONAL'!E860+'[1]CARGA PRESTACIONAL'!E861</f>
        <v>0</v>
      </c>
      <c r="K919" s="133"/>
      <c r="L919" s="149">
        <v>1.8157000000000001</v>
      </c>
      <c r="M919" s="149"/>
      <c r="N919" s="134">
        <f>+(L919*J919)/8</f>
        <v>0</v>
      </c>
      <c r="O919" s="134"/>
      <c r="P919" s="134"/>
      <c r="Q919" s="133"/>
      <c r="R919" s="133"/>
      <c r="S919" s="133"/>
      <c r="T919" s="134">
        <f>+Q919*N919</f>
        <v>0</v>
      </c>
      <c r="U919" s="134"/>
      <c r="V919" s="135"/>
      <c r="W919" s="33"/>
      <c r="X919" s="33"/>
      <c r="Y919" s="33"/>
    </row>
    <row r="920" spans="1:25" s="34" customFormat="1" x14ac:dyDescent="0.25">
      <c r="A920" s="132"/>
      <c r="B920" s="133"/>
      <c r="C920" s="133"/>
      <c r="D920" s="133"/>
      <c r="E920" s="133"/>
      <c r="F920" s="133"/>
      <c r="G920" s="133"/>
      <c r="H920" s="133"/>
      <c r="I920" s="133"/>
      <c r="J920" s="133"/>
      <c r="K920" s="133"/>
      <c r="L920" s="133"/>
      <c r="M920" s="133"/>
      <c r="N920" s="133"/>
      <c r="O920" s="133"/>
      <c r="P920" s="133"/>
      <c r="Q920" s="133"/>
      <c r="R920" s="133"/>
      <c r="S920" s="133"/>
      <c r="T920" s="134"/>
      <c r="U920" s="134"/>
      <c r="V920" s="135"/>
      <c r="W920" s="33"/>
      <c r="X920" s="33"/>
      <c r="Y920" s="33"/>
    </row>
    <row r="921" spans="1:25" s="34" customFormat="1" x14ac:dyDescent="0.25">
      <c r="A921" s="132"/>
      <c r="B921" s="133"/>
      <c r="C921" s="133"/>
      <c r="D921" s="133"/>
      <c r="E921" s="133"/>
      <c r="F921" s="133"/>
      <c r="G921" s="133"/>
      <c r="H921" s="133"/>
      <c r="I921" s="133"/>
      <c r="J921" s="133"/>
      <c r="K921" s="133"/>
      <c r="L921" s="133"/>
      <c r="M921" s="133"/>
      <c r="N921" s="133"/>
      <c r="O921" s="133"/>
      <c r="P921" s="133"/>
      <c r="Q921" s="133"/>
      <c r="R921" s="133"/>
      <c r="S921" s="133"/>
      <c r="T921" s="134"/>
      <c r="U921" s="134"/>
      <c r="V921" s="135"/>
      <c r="W921" s="33"/>
      <c r="X921" s="33"/>
      <c r="Y921" s="33"/>
    </row>
    <row r="922" spans="1:25" s="34" customFormat="1" x14ac:dyDescent="0.25">
      <c r="A922" s="136" t="s">
        <v>71</v>
      </c>
      <c r="B922" s="137"/>
      <c r="C922" s="137"/>
      <c r="D922" s="137"/>
      <c r="E922" s="137"/>
      <c r="F922" s="137"/>
      <c r="G922" s="137"/>
      <c r="H922" s="137"/>
      <c r="I922" s="137"/>
      <c r="J922" s="137"/>
      <c r="K922" s="137"/>
      <c r="L922" s="137"/>
      <c r="M922" s="137"/>
      <c r="N922" s="137"/>
      <c r="O922" s="137"/>
      <c r="P922" s="137"/>
      <c r="Q922" s="137"/>
      <c r="R922" s="137"/>
      <c r="S922" s="137"/>
      <c r="T922" s="134">
        <f>+T919</f>
        <v>0</v>
      </c>
      <c r="U922" s="134"/>
      <c r="V922" s="135"/>
      <c r="W922" s="33"/>
      <c r="X922" s="33"/>
      <c r="Y922" s="33"/>
    </row>
    <row r="923" spans="1:25" s="43" customFormat="1" x14ac:dyDescent="0.25">
      <c r="A923" s="136" t="s">
        <v>15</v>
      </c>
      <c r="B923" s="137"/>
      <c r="C923" s="137"/>
      <c r="D923" s="137"/>
      <c r="E923" s="137"/>
      <c r="F923" s="137"/>
      <c r="G923" s="137"/>
      <c r="H923" s="137"/>
      <c r="I923" s="137"/>
      <c r="J923" s="137"/>
      <c r="K923" s="137"/>
      <c r="L923" s="137"/>
      <c r="M923" s="137"/>
      <c r="N923" s="137"/>
      <c r="O923" s="137"/>
      <c r="P923" s="137"/>
      <c r="Q923" s="137"/>
      <c r="R923" s="137"/>
      <c r="S923" s="137"/>
      <c r="T923" s="134">
        <f>ROUND(T922+T915+T908+T901,0)</f>
        <v>0</v>
      </c>
      <c r="U923" s="134"/>
      <c r="V923" s="135"/>
      <c r="W923" s="33"/>
      <c r="X923" s="33"/>
      <c r="Y923" s="33"/>
    </row>
    <row r="924" spans="1:25" s="43" customFormat="1" x14ac:dyDescent="0.25">
      <c r="A924" s="44" t="s">
        <v>87</v>
      </c>
      <c r="B924" s="45">
        <f>+'[1]CARGA PRESTACIONAL'!$E$40</f>
        <v>0.29949999999999999</v>
      </c>
      <c r="C924" s="46"/>
      <c r="D924" s="47"/>
      <c r="E924" s="48"/>
      <c r="F924" s="46"/>
      <c r="G924" s="46"/>
      <c r="H924" s="46"/>
      <c r="I924" s="46"/>
      <c r="J924" s="46"/>
      <c r="K924" s="46"/>
      <c r="L924" s="46"/>
      <c r="M924" s="47"/>
      <c r="N924" s="18"/>
      <c r="O924" s="18"/>
      <c r="P924" s="18"/>
      <c r="Q924" s="18"/>
      <c r="R924" s="18"/>
      <c r="S924" s="18" t="s">
        <v>19</v>
      </c>
      <c r="T924" s="134">
        <f>+T923*B924</f>
        <v>0</v>
      </c>
      <c r="U924" s="134"/>
      <c r="V924" s="135"/>
      <c r="W924" s="33"/>
      <c r="X924" s="33"/>
      <c r="Y924" s="33"/>
    </row>
    <row r="925" spans="1:25" s="43" customFormat="1" x14ac:dyDescent="0.25">
      <c r="A925" s="138" t="s">
        <v>88</v>
      </c>
      <c r="B925" s="139"/>
      <c r="C925" s="139"/>
      <c r="D925" s="139"/>
      <c r="E925" s="139"/>
      <c r="F925" s="139"/>
      <c r="G925" s="139"/>
      <c r="H925" s="139"/>
      <c r="I925" s="139"/>
      <c r="J925" s="139"/>
      <c r="K925" s="139"/>
      <c r="L925" s="139"/>
      <c r="M925" s="139"/>
      <c r="N925" s="139"/>
      <c r="O925" s="139"/>
      <c r="P925" s="139"/>
      <c r="Q925" s="139"/>
      <c r="R925" s="139"/>
      <c r="S925" s="139"/>
      <c r="T925" s="140">
        <f>+T924+T923</f>
        <v>0</v>
      </c>
      <c r="U925" s="140"/>
      <c r="V925" s="141"/>
      <c r="W925" s="33"/>
      <c r="X925" s="33"/>
      <c r="Y925" s="33"/>
    </row>
    <row r="926" spans="1:25" s="43" customFormat="1" x14ac:dyDescent="0.25">
      <c r="A926" s="138" t="s">
        <v>89</v>
      </c>
      <c r="B926" s="139"/>
      <c r="C926" s="139"/>
      <c r="D926" s="139"/>
      <c r="E926" s="139"/>
      <c r="F926" s="139"/>
      <c r="G926" s="139"/>
      <c r="H926" s="139"/>
      <c r="I926" s="139"/>
      <c r="J926" s="139"/>
      <c r="K926" s="139"/>
      <c r="L926" s="139"/>
      <c r="M926" s="139"/>
      <c r="N926" s="139"/>
      <c r="O926" s="139"/>
      <c r="P926" s="139"/>
      <c r="Q926" s="139"/>
      <c r="R926" s="139"/>
      <c r="S926" s="139"/>
      <c r="T926" s="140">
        <f>ROUND(T925*T894,0)</f>
        <v>0</v>
      </c>
      <c r="U926" s="140"/>
      <c r="V926" s="141"/>
      <c r="W926" s="33"/>
      <c r="X926" s="33"/>
      <c r="Y926" s="33"/>
    </row>
    <row r="927" spans="1:25" s="43" customFormat="1" x14ac:dyDescent="0.25">
      <c r="A927" s="49"/>
      <c r="B927" s="29"/>
      <c r="C927" s="29"/>
      <c r="D927" s="29"/>
      <c r="E927" s="29"/>
      <c r="F927" s="29"/>
      <c r="G927" s="29"/>
      <c r="H927" s="29"/>
      <c r="I927" s="29"/>
      <c r="J927" s="29"/>
      <c r="K927" s="29"/>
      <c r="L927" s="29"/>
      <c r="M927" s="29"/>
      <c r="N927" s="29"/>
      <c r="O927" s="29"/>
      <c r="P927" s="29"/>
      <c r="Q927" s="29"/>
      <c r="R927" s="29"/>
      <c r="S927" s="29"/>
      <c r="T927" s="50"/>
      <c r="U927" s="50"/>
      <c r="V927" s="51"/>
      <c r="W927" s="33"/>
      <c r="X927" s="33"/>
      <c r="Y927" s="52"/>
    </row>
    <row r="928" spans="1:25" s="34" customFormat="1" ht="43.5" customHeight="1" x14ac:dyDescent="0.25">
      <c r="A928" s="142" t="s">
        <v>121</v>
      </c>
      <c r="B928" s="143"/>
      <c r="C928" s="143"/>
      <c r="D928" s="143"/>
      <c r="E928" s="143"/>
      <c r="F928" s="143"/>
      <c r="G928" s="143"/>
      <c r="H928" s="143"/>
      <c r="I928" s="143"/>
      <c r="J928" s="143"/>
      <c r="K928" s="143"/>
      <c r="L928" s="143"/>
      <c r="M928" s="143"/>
      <c r="N928" s="143"/>
      <c r="O928" s="143"/>
      <c r="P928" s="143"/>
      <c r="Q928" s="143"/>
      <c r="R928" s="143"/>
      <c r="S928" s="143"/>
      <c r="T928" s="143"/>
      <c r="U928" s="143"/>
      <c r="V928" s="144"/>
      <c r="W928" s="33"/>
      <c r="X928" s="33"/>
      <c r="Y928" s="53"/>
    </row>
    <row r="929" spans="1:60" s="34" customFormat="1" x14ac:dyDescent="0.25">
      <c r="A929" s="24"/>
      <c r="B929" s="25"/>
      <c r="C929" s="25"/>
      <c r="D929" s="25"/>
      <c r="E929" s="25"/>
      <c r="F929" s="25"/>
      <c r="G929" s="25"/>
      <c r="H929" s="25"/>
      <c r="I929" s="25"/>
      <c r="J929" s="25"/>
      <c r="K929" s="25"/>
      <c r="L929" s="25"/>
      <c r="M929" s="25"/>
      <c r="N929" s="25"/>
      <c r="O929" s="25"/>
      <c r="P929" s="25"/>
      <c r="Q929" s="25"/>
      <c r="R929" s="25"/>
      <c r="S929" s="26"/>
      <c r="T929" s="27"/>
      <c r="U929" s="27"/>
      <c r="V929" s="28"/>
      <c r="W929" s="33"/>
      <c r="X929" s="33"/>
      <c r="Y929" s="33"/>
    </row>
    <row r="930" spans="1:60" s="34" customFormat="1" ht="46.5" customHeight="1" x14ac:dyDescent="0.3">
      <c r="A930" s="24"/>
      <c r="B930" s="25"/>
      <c r="C930" s="25"/>
      <c r="D930" s="29"/>
      <c r="E930" s="30" t="s">
        <v>90</v>
      </c>
      <c r="F930" s="54"/>
      <c r="G930" s="54"/>
      <c r="H930" s="54"/>
      <c r="I930" s="54"/>
      <c r="J930" s="54"/>
      <c r="K930" s="54"/>
      <c r="L930" s="54"/>
      <c r="M930" s="55"/>
      <c r="N930" s="25"/>
      <c r="O930" s="25"/>
      <c r="P930" s="25"/>
      <c r="Q930" s="25"/>
      <c r="R930" s="25"/>
      <c r="S930" s="26"/>
      <c r="T930" s="27"/>
      <c r="U930" s="27"/>
      <c r="V930" s="28"/>
      <c r="W930" s="33"/>
      <c r="X930" s="33"/>
      <c r="Y930" s="56"/>
    </row>
    <row r="931" spans="1:60" s="34" customFormat="1" x14ac:dyDescent="0.25">
      <c r="A931" s="24"/>
      <c r="B931" s="25"/>
      <c r="C931" s="25"/>
      <c r="D931" s="25"/>
      <c r="E931" s="131" t="s">
        <v>105</v>
      </c>
      <c r="F931" s="131"/>
      <c r="G931" s="131"/>
      <c r="H931" s="131"/>
      <c r="I931" s="131"/>
      <c r="J931" s="131"/>
      <c r="K931" s="131"/>
      <c r="L931" s="131"/>
      <c r="M931" s="131"/>
      <c r="N931" s="57"/>
      <c r="O931" s="57"/>
      <c r="P931" s="25"/>
      <c r="Q931" s="25"/>
      <c r="R931" s="25"/>
      <c r="S931" s="26"/>
      <c r="T931" s="27"/>
      <c r="U931" s="27"/>
      <c r="V931" s="28"/>
      <c r="W931" s="33"/>
      <c r="X931" s="33"/>
      <c r="Y931" s="33"/>
    </row>
    <row r="932" spans="1:60" s="34" customFormat="1" x14ac:dyDescent="0.25">
      <c r="A932" s="24"/>
      <c r="B932" s="25"/>
      <c r="C932" s="25"/>
      <c r="D932" s="25"/>
      <c r="E932" s="131"/>
      <c r="F932" s="131"/>
      <c r="G932" s="131"/>
      <c r="H932" s="131"/>
      <c r="I932" s="131"/>
      <c r="J932" s="131"/>
      <c r="K932" s="131"/>
      <c r="L932" s="131"/>
      <c r="M932" s="131"/>
      <c r="N932" s="57"/>
      <c r="O932" s="57"/>
      <c r="P932" s="25"/>
      <c r="Q932" s="25"/>
      <c r="R932" s="25"/>
      <c r="S932" s="26"/>
      <c r="T932" s="27"/>
      <c r="U932" s="27"/>
      <c r="V932" s="28"/>
      <c r="W932" s="33"/>
      <c r="X932" s="33"/>
      <c r="Y932" s="33"/>
    </row>
    <row r="933" spans="1:60" s="34" customFormat="1" ht="14.25" thickBot="1" x14ac:dyDescent="0.3">
      <c r="A933" s="58"/>
      <c r="B933" s="59"/>
      <c r="C933" s="59"/>
      <c r="D933" s="59"/>
      <c r="E933" s="59"/>
      <c r="F933" s="60"/>
      <c r="G933" s="60"/>
      <c r="H933" s="60"/>
      <c r="I933" s="60"/>
      <c r="J933" s="60"/>
      <c r="K933" s="60"/>
      <c r="L933" s="59"/>
      <c r="M933" s="59"/>
      <c r="N933" s="59"/>
      <c r="O933" s="59"/>
      <c r="P933" s="59"/>
      <c r="Q933" s="59"/>
      <c r="R933" s="59"/>
      <c r="S933" s="59"/>
      <c r="T933" s="61"/>
      <c r="U933" s="61"/>
      <c r="V933" s="62"/>
      <c r="W933" s="33"/>
      <c r="X933" s="33"/>
      <c r="Y933" s="33"/>
    </row>
    <row r="934" spans="1:60" ht="14.25" thickBot="1" x14ac:dyDescent="0.3"/>
    <row r="935" spans="1:60" s="32" customFormat="1" ht="30" customHeight="1" x14ac:dyDescent="0.25">
      <c r="A935" s="154"/>
      <c r="B935" s="155"/>
      <c r="C935" s="155"/>
      <c r="D935" s="156"/>
      <c r="E935" s="163" t="s">
        <v>92</v>
      </c>
      <c r="F935" s="164"/>
      <c r="G935" s="164"/>
      <c r="H935" s="164"/>
      <c r="I935" s="164"/>
      <c r="J935" s="164"/>
      <c r="K935" s="164"/>
      <c r="L935" s="164"/>
      <c r="M935" s="164"/>
      <c r="N935" s="164"/>
      <c r="O935" s="164"/>
      <c r="P935" s="164"/>
      <c r="Q935" s="164"/>
      <c r="R935" s="164"/>
      <c r="S935" s="165"/>
      <c r="T935" s="169" t="s">
        <v>47</v>
      </c>
      <c r="U935" s="170"/>
      <c r="V935" s="171"/>
    </row>
    <row r="936" spans="1:60" s="32" customFormat="1" ht="30" customHeight="1" thickBot="1" x14ac:dyDescent="0.3">
      <c r="A936" s="157"/>
      <c r="B936" s="158"/>
      <c r="C936" s="158"/>
      <c r="D936" s="159"/>
      <c r="E936" s="166"/>
      <c r="F936" s="167"/>
      <c r="G936" s="167"/>
      <c r="H936" s="167"/>
      <c r="I936" s="167"/>
      <c r="J936" s="167"/>
      <c r="K936" s="167"/>
      <c r="L936" s="167"/>
      <c r="M936" s="167"/>
      <c r="N936" s="167"/>
      <c r="O936" s="167"/>
      <c r="P936" s="167"/>
      <c r="Q936" s="167"/>
      <c r="R936" s="167"/>
      <c r="S936" s="168"/>
      <c r="T936" s="172"/>
      <c r="U936" s="173"/>
      <c r="V936" s="174"/>
    </row>
    <row r="937" spans="1:60" s="32" customFormat="1" ht="5.0999999999999996" customHeight="1" thickBot="1" x14ac:dyDescent="0.25">
      <c r="A937" s="157"/>
      <c r="B937" s="158"/>
      <c r="C937" s="158"/>
      <c r="D937" s="159"/>
      <c r="E937" s="175"/>
      <c r="F937" s="176"/>
      <c r="G937" s="176"/>
      <c r="H937" s="176"/>
      <c r="I937" s="176"/>
      <c r="J937" s="176"/>
      <c r="K937" s="176"/>
      <c r="L937" s="176"/>
      <c r="M937" s="176"/>
      <c r="N937" s="176"/>
      <c r="O937" s="176"/>
      <c r="P937" s="176"/>
      <c r="Q937" s="176"/>
      <c r="R937" s="176"/>
      <c r="S937" s="176"/>
      <c r="T937" s="176"/>
      <c r="U937" s="176"/>
      <c r="V937" s="177"/>
    </row>
    <row r="938" spans="1:60" s="32" customFormat="1" ht="24.95" customHeight="1" thickBot="1" x14ac:dyDescent="0.3">
      <c r="A938" s="157"/>
      <c r="B938" s="158"/>
      <c r="C938" s="158"/>
      <c r="D938" s="159"/>
      <c r="E938" s="178" t="s">
        <v>48</v>
      </c>
      <c r="F938" s="179"/>
      <c r="G938" s="179"/>
      <c r="H938" s="179"/>
      <c r="I938" s="179"/>
      <c r="J938" s="179"/>
      <c r="K938" s="179"/>
      <c r="L938" s="179"/>
      <c r="M938" s="179"/>
      <c r="N938" s="179"/>
      <c r="O938" s="179"/>
      <c r="P938" s="179"/>
      <c r="Q938" s="179"/>
      <c r="R938" s="179"/>
      <c r="S938" s="179"/>
      <c r="T938" s="179"/>
      <c r="U938" s="179"/>
      <c r="V938" s="180"/>
    </row>
    <row r="939" spans="1:60" s="32" customFormat="1" ht="5.0999999999999996" customHeight="1" thickBot="1" x14ac:dyDescent="0.3">
      <c r="A939" s="160"/>
      <c r="B939" s="161"/>
      <c r="C939" s="161"/>
      <c r="D939" s="162"/>
      <c r="E939" s="181"/>
      <c r="F939" s="182"/>
      <c r="G939" s="182"/>
      <c r="H939" s="182"/>
      <c r="I939" s="182"/>
      <c r="J939" s="182"/>
      <c r="K939" s="182"/>
      <c r="L939" s="182"/>
      <c r="M939" s="182"/>
      <c r="N939" s="182"/>
      <c r="O939" s="182"/>
      <c r="P939" s="182"/>
      <c r="Q939" s="182"/>
      <c r="R939" s="182"/>
      <c r="S939" s="182"/>
      <c r="T939" s="182"/>
      <c r="U939" s="182"/>
      <c r="V939" s="183"/>
    </row>
    <row r="940" spans="1:60" s="34" customFormat="1" x14ac:dyDescent="0.25">
      <c r="A940" s="211" t="s">
        <v>49</v>
      </c>
      <c r="B940" s="212"/>
      <c r="C940" s="212"/>
      <c r="D940" s="212"/>
      <c r="E940" s="212"/>
      <c r="F940" s="212"/>
      <c r="G940" s="212"/>
      <c r="H940" s="212"/>
      <c r="I940" s="212"/>
      <c r="J940" s="212"/>
      <c r="K940" s="212"/>
      <c r="L940" s="212"/>
      <c r="M940" s="212"/>
      <c r="N940" s="212"/>
      <c r="O940" s="212"/>
      <c r="P940" s="212"/>
      <c r="Q940" s="212"/>
      <c r="R940" s="212"/>
      <c r="S940" s="212"/>
      <c r="T940" s="212"/>
      <c r="U940" s="212"/>
      <c r="V940" s="213"/>
      <c r="W940" s="33"/>
      <c r="X940" s="33"/>
      <c r="Y940" s="33"/>
      <c r="AZ940" s="35"/>
      <c r="BA940" s="35"/>
      <c r="BB940" s="35"/>
      <c r="BC940" s="35"/>
      <c r="BD940" s="35"/>
      <c r="BE940" s="35"/>
      <c r="BF940" s="35"/>
      <c r="BG940" s="35"/>
      <c r="BH940" s="35"/>
    </row>
    <row r="941" spans="1:60" s="34" customFormat="1" x14ac:dyDescent="0.25">
      <c r="A941" s="184" t="s">
        <v>50</v>
      </c>
      <c r="B941" s="185"/>
      <c r="C941" s="185"/>
      <c r="D941" s="185"/>
      <c r="E941" s="36" t="s">
        <v>51</v>
      </c>
      <c r="F941" s="37"/>
      <c r="G941" s="37"/>
      <c r="H941" s="37"/>
      <c r="I941" s="37"/>
      <c r="J941" s="186" t="s">
        <v>52</v>
      </c>
      <c r="K941" s="186"/>
      <c r="L941" s="186"/>
      <c r="M941" s="186"/>
      <c r="N941" s="186"/>
      <c r="O941" s="186"/>
      <c r="P941" s="186" t="s">
        <v>53</v>
      </c>
      <c r="Q941" s="186"/>
      <c r="R941" s="186"/>
      <c r="S941" s="186"/>
      <c r="T941" s="186"/>
      <c r="U941" s="186"/>
      <c r="V941" s="187"/>
      <c r="W941" s="33"/>
      <c r="X941" s="33"/>
      <c r="Y941" s="33"/>
      <c r="AZ941" s="35"/>
      <c r="BA941" s="35"/>
      <c r="BB941" s="35"/>
      <c r="BC941" s="35"/>
      <c r="BD941" s="35"/>
      <c r="BE941" s="35"/>
      <c r="BF941" s="35"/>
      <c r="BG941" s="35"/>
      <c r="BH941" s="35"/>
    </row>
    <row r="942" spans="1:60" s="34" customFormat="1" ht="30.75" customHeight="1" x14ac:dyDescent="0.25">
      <c r="A942" s="188" t="s">
        <v>54</v>
      </c>
      <c r="B942" s="189"/>
      <c r="C942" s="189"/>
      <c r="D942" s="190"/>
      <c r="E942" s="191" t="s">
        <v>24</v>
      </c>
      <c r="F942" s="191"/>
      <c r="G942" s="191"/>
      <c r="H942" s="191"/>
      <c r="I942" s="191"/>
      <c r="J942" s="191"/>
      <c r="K942" s="191"/>
      <c r="L942" s="191"/>
      <c r="M942" s="191"/>
      <c r="N942" s="191"/>
      <c r="O942" s="191"/>
      <c r="P942" s="191"/>
      <c r="Q942" s="191"/>
      <c r="R942" s="191"/>
      <c r="S942" s="191"/>
      <c r="T942" s="191"/>
      <c r="U942" s="191"/>
      <c r="V942" s="192"/>
      <c r="W942" s="33"/>
      <c r="X942" s="33"/>
      <c r="Y942" s="33"/>
    </row>
    <row r="943" spans="1:60" s="34" customFormat="1" x14ac:dyDescent="0.25">
      <c r="A943" s="193" t="s">
        <v>55</v>
      </c>
      <c r="B943" s="194"/>
      <c r="C943" s="194"/>
      <c r="D943" s="194"/>
      <c r="E943" s="195"/>
      <c r="F943" s="195"/>
      <c r="G943" s="195"/>
      <c r="H943" s="195"/>
      <c r="I943" s="195"/>
      <c r="J943" s="195"/>
      <c r="K943" s="195"/>
      <c r="L943" s="195"/>
      <c r="M943" s="195"/>
      <c r="N943" s="195"/>
      <c r="O943" s="195"/>
      <c r="P943" s="195"/>
      <c r="Q943" s="195"/>
      <c r="R943" s="195"/>
      <c r="S943" s="195"/>
      <c r="T943" s="195"/>
      <c r="U943" s="195"/>
      <c r="V943" s="196"/>
      <c r="W943" s="33"/>
      <c r="X943" s="33"/>
      <c r="Y943" s="33"/>
      <c r="Z943" s="33"/>
    </row>
    <row r="944" spans="1:60" s="34" customFormat="1" x14ac:dyDescent="0.25">
      <c r="A944" s="193" t="s">
        <v>56</v>
      </c>
      <c r="B944" s="194"/>
      <c r="C944" s="194"/>
      <c r="D944" s="194"/>
      <c r="E944" s="195"/>
      <c r="F944" s="195"/>
      <c r="G944" s="195"/>
      <c r="H944" s="195"/>
      <c r="I944" s="195"/>
      <c r="J944" s="195"/>
      <c r="K944" s="195"/>
      <c r="L944" s="195"/>
      <c r="M944" s="195"/>
      <c r="N944" s="195"/>
      <c r="O944" s="195"/>
      <c r="P944" s="195"/>
      <c r="Q944" s="195"/>
      <c r="R944" s="195"/>
      <c r="S944" s="195"/>
      <c r="T944" s="195"/>
      <c r="U944" s="195"/>
      <c r="V944" s="196"/>
      <c r="W944" s="33"/>
      <c r="X944" s="33"/>
      <c r="Y944" s="33"/>
      <c r="Z944" s="33"/>
    </row>
    <row r="945" spans="1:26" s="34" customFormat="1" x14ac:dyDescent="0.25">
      <c r="A945" s="193" t="s">
        <v>57</v>
      </c>
      <c r="B945" s="194"/>
      <c r="C945" s="194"/>
      <c r="D945" s="194"/>
      <c r="E945" s="195"/>
      <c r="F945" s="195"/>
      <c r="G945" s="195"/>
      <c r="H945" s="195"/>
      <c r="I945" s="195"/>
      <c r="J945" s="195"/>
      <c r="K945" s="195"/>
      <c r="L945" s="195"/>
      <c r="M945" s="195"/>
      <c r="N945" s="195"/>
      <c r="O945" s="195"/>
      <c r="P945" s="195"/>
      <c r="Q945" s="195"/>
      <c r="R945" s="195"/>
      <c r="S945" s="195"/>
      <c r="T945" s="195"/>
      <c r="U945" s="195"/>
      <c r="V945" s="196"/>
      <c r="W945" s="33"/>
      <c r="X945" s="33"/>
      <c r="Y945" s="33"/>
      <c r="Z945" s="33"/>
    </row>
    <row r="946" spans="1:26" s="34" customFormat="1" x14ac:dyDescent="0.25">
      <c r="A946" s="38"/>
      <c r="B946" s="39"/>
      <c r="C946" s="39"/>
      <c r="D946" s="40"/>
      <c r="E946" s="40"/>
      <c r="F946" s="40"/>
      <c r="G946" s="40"/>
      <c r="H946" s="40"/>
      <c r="I946" s="40"/>
      <c r="J946" s="40"/>
      <c r="K946" s="40"/>
      <c r="L946" s="40"/>
      <c r="M946" s="40"/>
      <c r="N946" s="40"/>
      <c r="O946" s="40"/>
      <c r="P946" s="40"/>
      <c r="Q946" s="40"/>
      <c r="R946" s="40"/>
      <c r="S946" s="40"/>
      <c r="T946" s="27"/>
      <c r="U946" s="27"/>
      <c r="V946" s="28"/>
      <c r="W946" s="33"/>
      <c r="X946" s="33"/>
      <c r="Y946" s="33"/>
    </row>
    <row r="947" spans="1:26" s="34" customFormat="1" x14ac:dyDescent="0.25">
      <c r="A947" s="150" t="s">
        <v>58</v>
      </c>
      <c r="B947" s="151"/>
      <c r="C947" s="151"/>
      <c r="D947" s="151"/>
      <c r="E947" s="151"/>
      <c r="F947" s="151"/>
      <c r="G947" s="151"/>
      <c r="H947" s="151"/>
      <c r="I947" s="151"/>
      <c r="J947" s="151"/>
      <c r="K947" s="151"/>
      <c r="L947" s="151"/>
      <c r="M947" s="151"/>
      <c r="N947" s="151"/>
      <c r="O947" s="151"/>
      <c r="P947" s="151"/>
      <c r="Q947" s="151"/>
      <c r="R947" s="151"/>
      <c r="S947" s="151"/>
      <c r="T947" s="151"/>
      <c r="U947" s="151"/>
      <c r="V947" s="197"/>
      <c r="W947" s="33"/>
      <c r="X947" s="33"/>
      <c r="Y947" s="33"/>
    </row>
    <row r="948" spans="1:26" s="34" customFormat="1" x14ac:dyDescent="0.25">
      <c r="A948" s="198" t="s">
        <v>59</v>
      </c>
      <c r="B948" s="199"/>
      <c r="C948" s="199" t="s">
        <v>60</v>
      </c>
      <c r="D948" s="199"/>
      <c r="E948" s="199"/>
      <c r="F948" s="199"/>
      <c r="G948" s="199"/>
      <c r="H948" s="199"/>
      <c r="I948" s="199"/>
      <c r="J948" s="199"/>
      <c r="K948" s="199"/>
      <c r="L948" s="199"/>
      <c r="M948" s="199"/>
      <c r="N948" s="199"/>
      <c r="O948" s="199"/>
      <c r="P948" s="199"/>
      <c r="Q948" s="199"/>
      <c r="R948" s="199" t="s">
        <v>61</v>
      </c>
      <c r="S948" s="199"/>
      <c r="T948" s="200" t="s">
        <v>62</v>
      </c>
      <c r="U948" s="200"/>
      <c r="V948" s="201"/>
      <c r="W948" s="33"/>
      <c r="X948" s="33"/>
      <c r="Y948" s="33"/>
    </row>
    <row r="949" spans="1:26" s="34" customFormat="1" ht="16.5" customHeight="1" x14ac:dyDescent="0.25">
      <c r="A949" s="202">
        <v>1</v>
      </c>
      <c r="B949" s="203"/>
      <c r="C949" s="204" t="s">
        <v>63</v>
      </c>
      <c r="D949" s="205"/>
      <c r="E949" s="205"/>
      <c r="F949" s="205"/>
      <c r="G949" s="205"/>
      <c r="H949" s="205"/>
      <c r="I949" s="205"/>
      <c r="J949" s="205"/>
      <c r="K949" s="205"/>
      <c r="L949" s="205"/>
      <c r="M949" s="205"/>
      <c r="N949" s="205"/>
      <c r="O949" s="205"/>
      <c r="P949" s="205"/>
      <c r="Q949" s="205"/>
      <c r="R949" s="205"/>
      <c r="S949" s="205"/>
      <c r="T949" s="206"/>
      <c r="U949" s="206"/>
      <c r="V949" s="207"/>
      <c r="W949" s="33"/>
      <c r="X949" s="33"/>
      <c r="Y949" s="33"/>
    </row>
    <row r="950" spans="1:26" s="34" customFormat="1" x14ac:dyDescent="0.25">
      <c r="A950" s="41"/>
      <c r="B950" s="40"/>
      <c r="C950" s="40"/>
      <c r="D950" s="40"/>
      <c r="E950" s="40"/>
      <c r="F950" s="40"/>
      <c r="G950" s="40"/>
      <c r="H950" s="40"/>
      <c r="I950" s="40"/>
      <c r="J950" s="40"/>
      <c r="K950" s="40"/>
      <c r="L950" s="40"/>
      <c r="M950" s="40"/>
      <c r="N950" s="40"/>
      <c r="O950" s="40"/>
      <c r="P950" s="40"/>
      <c r="Q950" s="40"/>
      <c r="R950" s="40"/>
      <c r="S950" s="40"/>
      <c r="T950" s="27"/>
      <c r="U950" s="27"/>
      <c r="V950" s="28"/>
      <c r="W950" s="33"/>
      <c r="X950" s="33"/>
      <c r="Y950" s="33"/>
    </row>
    <row r="951" spans="1:26" s="34" customFormat="1" x14ac:dyDescent="0.25">
      <c r="A951" s="145" t="s">
        <v>64</v>
      </c>
      <c r="B951" s="146"/>
      <c r="C951" s="146"/>
      <c r="D951" s="146"/>
      <c r="E951" s="146"/>
      <c r="F951" s="146"/>
      <c r="G951" s="146"/>
      <c r="H951" s="146"/>
      <c r="I951" s="146"/>
      <c r="J951" s="146"/>
      <c r="K951" s="146"/>
      <c r="L951" s="146"/>
      <c r="M951" s="146"/>
      <c r="N951" s="146"/>
      <c r="O951" s="146"/>
      <c r="P951" s="146"/>
      <c r="Q951" s="146"/>
      <c r="R951" s="146"/>
      <c r="S951" s="146"/>
      <c r="T951" s="146"/>
      <c r="U951" s="146"/>
      <c r="V951" s="147"/>
      <c r="W951" s="33"/>
      <c r="X951" s="33"/>
      <c r="Y951" s="33"/>
    </row>
    <row r="952" spans="1:26" s="34" customFormat="1" x14ac:dyDescent="0.25">
      <c r="A952" s="132" t="s">
        <v>60</v>
      </c>
      <c r="B952" s="133"/>
      <c r="C952" s="133"/>
      <c r="D952" s="133"/>
      <c r="E952" s="133"/>
      <c r="F952" s="133"/>
      <c r="G952" s="133"/>
      <c r="H952" s="133" t="s">
        <v>65</v>
      </c>
      <c r="I952" s="133"/>
      <c r="J952" s="133"/>
      <c r="K952" s="133" t="s">
        <v>66</v>
      </c>
      <c r="L952" s="133"/>
      <c r="M952" s="133"/>
      <c r="N952" s="133"/>
      <c r="O952" s="133" t="s">
        <v>67</v>
      </c>
      <c r="P952" s="133"/>
      <c r="Q952" s="133"/>
      <c r="R952" s="133" t="s">
        <v>68</v>
      </c>
      <c r="S952" s="133"/>
      <c r="T952" s="134" t="s">
        <v>69</v>
      </c>
      <c r="U952" s="134"/>
      <c r="V952" s="135"/>
      <c r="W952" s="33"/>
      <c r="X952" s="33"/>
      <c r="Y952" s="33"/>
    </row>
    <row r="953" spans="1:26" s="34" customFormat="1" x14ac:dyDescent="0.25">
      <c r="A953" s="132"/>
      <c r="B953" s="133"/>
      <c r="C953" s="133"/>
      <c r="D953" s="133"/>
      <c r="E953" s="133"/>
      <c r="F953" s="133"/>
      <c r="G953" s="133"/>
      <c r="H953" s="133"/>
      <c r="I953" s="133"/>
      <c r="J953" s="133"/>
      <c r="K953" s="133"/>
      <c r="L953" s="133"/>
      <c r="M953" s="133"/>
      <c r="N953" s="133"/>
      <c r="O953" s="153"/>
      <c r="P953" s="153"/>
      <c r="Q953" s="153"/>
      <c r="R953" s="133"/>
      <c r="S953" s="133"/>
      <c r="T953" s="134"/>
      <c r="U953" s="134"/>
      <c r="V953" s="135"/>
      <c r="W953" s="33"/>
      <c r="X953" s="33"/>
      <c r="Y953" s="33"/>
    </row>
    <row r="954" spans="1:26" s="34" customFormat="1" x14ac:dyDescent="0.25">
      <c r="A954" s="132" t="s">
        <v>70</v>
      </c>
      <c r="B954" s="133"/>
      <c r="C954" s="133"/>
      <c r="D954" s="133"/>
      <c r="E954" s="133"/>
      <c r="F954" s="133"/>
      <c r="G954" s="133"/>
      <c r="H954" s="133"/>
      <c r="I954" s="133"/>
      <c r="J954" s="133"/>
      <c r="K954" s="133"/>
      <c r="L954" s="133"/>
      <c r="M954" s="133"/>
      <c r="N954" s="133"/>
      <c r="O954" s="153"/>
      <c r="P954" s="153"/>
      <c r="Q954" s="153"/>
      <c r="R954" s="209">
        <v>0.03</v>
      </c>
      <c r="S954" s="210"/>
      <c r="T954" s="134"/>
      <c r="U954" s="134"/>
      <c r="V954" s="135"/>
      <c r="W954" s="33"/>
      <c r="X954" s="33"/>
      <c r="Y954" s="33"/>
    </row>
    <row r="955" spans="1:26" s="34" customFormat="1" x14ac:dyDescent="0.25">
      <c r="A955" s="132"/>
      <c r="B955" s="133"/>
      <c r="C955" s="133"/>
      <c r="D955" s="133"/>
      <c r="E955" s="133"/>
      <c r="F955" s="133"/>
      <c r="G955" s="133"/>
      <c r="H955" s="133"/>
      <c r="I955" s="133"/>
      <c r="J955" s="133"/>
      <c r="K955" s="133"/>
      <c r="L955" s="133"/>
      <c r="M955" s="133"/>
      <c r="N955" s="133"/>
      <c r="O955" s="133"/>
      <c r="P955" s="133"/>
      <c r="Q955" s="133"/>
      <c r="R955" s="133"/>
      <c r="S955" s="133"/>
      <c r="T955" s="134"/>
      <c r="U955" s="134"/>
      <c r="V955" s="135"/>
      <c r="W955" s="33"/>
      <c r="X955" s="33"/>
      <c r="Y955" s="33"/>
    </row>
    <row r="956" spans="1:26" s="34" customFormat="1" x14ac:dyDescent="0.25">
      <c r="A956" s="136" t="s">
        <v>71</v>
      </c>
      <c r="B956" s="137"/>
      <c r="C956" s="137"/>
      <c r="D956" s="137"/>
      <c r="E956" s="137"/>
      <c r="F956" s="137"/>
      <c r="G956" s="137"/>
      <c r="H956" s="137"/>
      <c r="I956" s="137"/>
      <c r="J956" s="137"/>
      <c r="K956" s="137"/>
      <c r="L956" s="137"/>
      <c r="M956" s="137"/>
      <c r="N956" s="137"/>
      <c r="O956" s="137"/>
      <c r="P956" s="137"/>
      <c r="Q956" s="137"/>
      <c r="R956" s="137"/>
      <c r="S956" s="137"/>
      <c r="T956" s="134">
        <f>+T954+T953</f>
        <v>0</v>
      </c>
      <c r="U956" s="134"/>
      <c r="V956" s="135"/>
      <c r="W956" s="33"/>
      <c r="X956" s="33"/>
      <c r="Y956" s="33"/>
    </row>
    <row r="957" spans="1:26" s="34" customFormat="1" x14ac:dyDescent="0.25">
      <c r="A957" s="19"/>
      <c r="B957" s="20"/>
      <c r="C957" s="20"/>
      <c r="D957" s="20"/>
      <c r="E957" s="20"/>
      <c r="F957" s="20"/>
      <c r="G957" s="20"/>
      <c r="H957" s="20"/>
      <c r="I957" s="20"/>
      <c r="J957" s="20"/>
      <c r="K957" s="20"/>
      <c r="L957" s="20"/>
      <c r="M957" s="20"/>
      <c r="N957" s="20"/>
      <c r="O957" s="20"/>
      <c r="P957" s="20"/>
      <c r="Q957" s="20"/>
      <c r="R957" s="20"/>
      <c r="S957" s="21"/>
      <c r="T957" s="22"/>
      <c r="U957" s="22"/>
      <c r="V957" s="23"/>
      <c r="W957" s="33"/>
      <c r="X957" s="33"/>
      <c r="Y957" s="33"/>
    </row>
    <row r="958" spans="1:26" s="34" customFormat="1" x14ac:dyDescent="0.25">
      <c r="A958" s="145" t="s">
        <v>72</v>
      </c>
      <c r="B958" s="146"/>
      <c r="C958" s="146"/>
      <c r="D958" s="146"/>
      <c r="E958" s="146"/>
      <c r="F958" s="146"/>
      <c r="G958" s="146"/>
      <c r="H958" s="146"/>
      <c r="I958" s="146"/>
      <c r="J958" s="146"/>
      <c r="K958" s="146"/>
      <c r="L958" s="146"/>
      <c r="M958" s="146"/>
      <c r="N958" s="146"/>
      <c r="O958" s="146"/>
      <c r="P958" s="146"/>
      <c r="Q958" s="146"/>
      <c r="R958" s="146"/>
      <c r="S958" s="146"/>
      <c r="T958" s="146"/>
      <c r="U958" s="146"/>
      <c r="V958" s="147"/>
      <c r="W958" s="33"/>
      <c r="X958" s="33"/>
      <c r="Y958" s="33"/>
    </row>
    <row r="959" spans="1:26" s="34" customFormat="1" x14ac:dyDescent="0.25">
      <c r="A959" s="132" t="s">
        <v>60</v>
      </c>
      <c r="B959" s="133"/>
      <c r="C959" s="133"/>
      <c r="D959" s="133"/>
      <c r="E959" s="133"/>
      <c r="F959" s="133"/>
      <c r="G959" s="133"/>
      <c r="H959" s="133"/>
      <c r="I959" s="133"/>
      <c r="J959" s="133"/>
      <c r="K959" s="133"/>
      <c r="L959" s="133"/>
      <c r="M959" s="133" t="s">
        <v>61</v>
      </c>
      <c r="N959" s="133"/>
      <c r="O959" s="133" t="s">
        <v>62</v>
      </c>
      <c r="P959" s="133"/>
      <c r="Q959" s="133" t="s">
        <v>73</v>
      </c>
      <c r="R959" s="133"/>
      <c r="S959" s="133"/>
      <c r="T959" s="134" t="s">
        <v>74</v>
      </c>
      <c r="U959" s="134"/>
      <c r="V959" s="135"/>
      <c r="W959" s="33"/>
      <c r="X959" s="33"/>
      <c r="Y959" s="33"/>
    </row>
    <row r="960" spans="1:26" s="34" customFormat="1" x14ac:dyDescent="0.25">
      <c r="A960" s="132"/>
      <c r="B960" s="133"/>
      <c r="C960" s="133"/>
      <c r="D960" s="133"/>
      <c r="E960" s="133"/>
      <c r="F960" s="133"/>
      <c r="G960" s="133"/>
      <c r="H960" s="133"/>
      <c r="I960" s="133"/>
      <c r="J960" s="133"/>
      <c r="K960" s="133"/>
      <c r="L960" s="133"/>
      <c r="M960" s="133"/>
      <c r="N960" s="133"/>
      <c r="O960" s="133"/>
      <c r="P960" s="133"/>
      <c r="Q960" s="134"/>
      <c r="R960" s="134"/>
      <c r="S960" s="134"/>
      <c r="T960" s="134">
        <f>+Q960*O960</f>
        <v>0</v>
      </c>
      <c r="U960" s="134"/>
      <c r="V960" s="135"/>
      <c r="W960" s="33"/>
      <c r="X960" s="33"/>
      <c r="Y960" s="33"/>
    </row>
    <row r="961" spans="1:25" s="34" customFormat="1" x14ac:dyDescent="0.25">
      <c r="A961" s="132"/>
      <c r="B961" s="133"/>
      <c r="C961" s="133"/>
      <c r="D961" s="133"/>
      <c r="E961" s="133"/>
      <c r="F961" s="133"/>
      <c r="G961" s="133"/>
      <c r="H961" s="133"/>
      <c r="I961" s="133"/>
      <c r="J961" s="133"/>
      <c r="K961" s="133"/>
      <c r="L961" s="133"/>
      <c r="M961" s="133"/>
      <c r="N961" s="133"/>
      <c r="O961" s="133"/>
      <c r="P961" s="133"/>
      <c r="Q961" s="134"/>
      <c r="R961" s="134"/>
      <c r="S961" s="134"/>
      <c r="T961" s="134">
        <f>+Q961*O961</f>
        <v>0</v>
      </c>
      <c r="U961" s="134"/>
      <c r="V961" s="135"/>
      <c r="W961" s="33"/>
      <c r="X961" s="33"/>
      <c r="Y961" s="33"/>
    </row>
    <row r="962" spans="1:25" s="34" customFormat="1" x14ac:dyDescent="0.25">
      <c r="A962" s="132"/>
      <c r="B962" s="133"/>
      <c r="C962" s="133"/>
      <c r="D962" s="133"/>
      <c r="E962" s="133"/>
      <c r="F962" s="133"/>
      <c r="G962" s="133"/>
      <c r="H962" s="133"/>
      <c r="I962" s="133"/>
      <c r="J962" s="133"/>
      <c r="K962" s="133"/>
      <c r="L962" s="133"/>
      <c r="M962" s="133"/>
      <c r="N962" s="133"/>
      <c r="O962" s="133"/>
      <c r="P962" s="133"/>
      <c r="Q962" s="133"/>
      <c r="R962" s="133"/>
      <c r="S962" s="133"/>
      <c r="T962" s="134"/>
      <c r="U962" s="134"/>
      <c r="V962" s="135"/>
      <c r="W962" s="33"/>
      <c r="X962" s="33"/>
      <c r="Y962" s="33"/>
    </row>
    <row r="963" spans="1:25" s="34" customFormat="1" x14ac:dyDescent="0.25">
      <c r="A963" s="136" t="s">
        <v>71</v>
      </c>
      <c r="B963" s="137"/>
      <c r="C963" s="137"/>
      <c r="D963" s="137"/>
      <c r="E963" s="137"/>
      <c r="F963" s="137"/>
      <c r="G963" s="137"/>
      <c r="H963" s="137"/>
      <c r="I963" s="137"/>
      <c r="J963" s="137"/>
      <c r="K963" s="137"/>
      <c r="L963" s="137"/>
      <c r="M963" s="137"/>
      <c r="N963" s="137"/>
      <c r="O963" s="137"/>
      <c r="P963" s="137"/>
      <c r="Q963" s="137"/>
      <c r="R963" s="137"/>
      <c r="S963" s="137"/>
      <c r="T963" s="134">
        <f>+T961+T960</f>
        <v>0</v>
      </c>
      <c r="U963" s="134"/>
      <c r="V963" s="135"/>
      <c r="W963" s="33"/>
      <c r="X963" s="33"/>
      <c r="Y963" s="33"/>
    </row>
    <row r="964" spans="1:25" s="34" customFormat="1" x14ac:dyDescent="0.25">
      <c r="A964" s="19"/>
      <c r="B964" s="20"/>
      <c r="C964" s="20"/>
      <c r="D964" s="20"/>
      <c r="E964" s="20"/>
      <c r="F964" s="20"/>
      <c r="G964" s="20"/>
      <c r="H964" s="20"/>
      <c r="I964" s="20"/>
      <c r="J964" s="20"/>
      <c r="K964" s="20"/>
      <c r="L964" s="20"/>
      <c r="M964" s="20"/>
      <c r="N964" s="20"/>
      <c r="O964" s="20"/>
      <c r="P964" s="20"/>
      <c r="Q964" s="20"/>
      <c r="R964" s="20"/>
      <c r="S964" s="21"/>
      <c r="T964" s="22"/>
      <c r="U964" s="22"/>
      <c r="V964" s="23"/>
      <c r="W964" s="33"/>
      <c r="X964" s="33"/>
      <c r="Y964" s="33"/>
    </row>
    <row r="965" spans="1:25" s="34" customFormat="1" x14ac:dyDescent="0.25">
      <c r="A965" s="145" t="s">
        <v>75</v>
      </c>
      <c r="B965" s="146"/>
      <c r="C965" s="146"/>
      <c r="D965" s="146"/>
      <c r="E965" s="146"/>
      <c r="F965" s="146"/>
      <c r="G965" s="146"/>
      <c r="H965" s="146"/>
      <c r="I965" s="146"/>
      <c r="J965" s="146"/>
      <c r="K965" s="146"/>
      <c r="L965" s="146"/>
      <c r="M965" s="146"/>
      <c r="N965" s="146"/>
      <c r="O965" s="146"/>
      <c r="P965" s="146"/>
      <c r="Q965" s="146"/>
      <c r="R965" s="146"/>
      <c r="S965" s="146"/>
      <c r="T965" s="146"/>
      <c r="U965" s="146"/>
      <c r="V965" s="147"/>
      <c r="W965" s="33"/>
      <c r="X965" s="33"/>
      <c r="Y965" s="33"/>
    </row>
    <row r="966" spans="1:25" s="34" customFormat="1" x14ac:dyDescent="0.25">
      <c r="A966" s="132" t="s">
        <v>76</v>
      </c>
      <c r="B966" s="133"/>
      <c r="C966" s="133"/>
      <c r="D966" s="133"/>
      <c r="E966" s="133"/>
      <c r="F966" s="133"/>
      <c r="G966" s="133"/>
      <c r="H966" s="133"/>
      <c r="I966" s="133"/>
      <c r="J966" s="133"/>
      <c r="K966" s="133" t="s">
        <v>77</v>
      </c>
      <c r="L966" s="133"/>
      <c r="M966" s="133" t="s">
        <v>78</v>
      </c>
      <c r="N966" s="133"/>
      <c r="O966" s="133" t="s">
        <v>79</v>
      </c>
      <c r="P966" s="133"/>
      <c r="Q966" s="133"/>
      <c r="R966" s="133" t="s">
        <v>80</v>
      </c>
      <c r="S966" s="133"/>
      <c r="T966" s="134" t="s">
        <v>69</v>
      </c>
      <c r="U966" s="134"/>
      <c r="V966" s="135"/>
      <c r="W966" s="33"/>
      <c r="X966" s="33"/>
      <c r="Y966" s="33"/>
    </row>
    <row r="967" spans="1:25" s="34" customFormat="1" x14ac:dyDescent="0.25">
      <c r="A967" s="132"/>
      <c r="B967" s="133"/>
      <c r="C967" s="133"/>
      <c r="D967" s="133"/>
      <c r="E967" s="133"/>
      <c r="F967" s="133"/>
      <c r="G967" s="133"/>
      <c r="H967" s="133"/>
      <c r="I967" s="133"/>
      <c r="J967" s="133"/>
      <c r="K967" s="133"/>
      <c r="L967" s="133"/>
      <c r="M967" s="133"/>
      <c r="N967" s="133"/>
      <c r="O967" s="133"/>
      <c r="P967" s="133"/>
      <c r="Q967" s="133"/>
      <c r="R967" s="133"/>
      <c r="S967" s="133"/>
      <c r="T967" s="134"/>
      <c r="U967" s="134"/>
      <c r="V967" s="135"/>
      <c r="W967" s="33"/>
      <c r="X967" s="33"/>
      <c r="Y967" s="33"/>
    </row>
    <row r="968" spans="1:25" s="34" customFormat="1" x14ac:dyDescent="0.25">
      <c r="A968" s="132"/>
      <c r="B968" s="133"/>
      <c r="C968" s="133"/>
      <c r="D968" s="133"/>
      <c r="E968" s="133"/>
      <c r="F968" s="133"/>
      <c r="G968" s="133"/>
      <c r="H968" s="133"/>
      <c r="I968" s="133"/>
      <c r="J968" s="133"/>
      <c r="K968" s="133"/>
      <c r="L968" s="133"/>
      <c r="M968" s="133"/>
      <c r="N968" s="133"/>
      <c r="O968" s="133"/>
      <c r="P968" s="133"/>
      <c r="Q968" s="133"/>
      <c r="R968" s="133"/>
      <c r="S968" s="133"/>
      <c r="T968" s="134"/>
      <c r="U968" s="134"/>
      <c r="V968" s="135"/>
      <c r="W968" s="33"/>
      <c r="X968" s="33"/>
      <c r="Y968" s="33"/>
    </row>
    <row r="969" spans="1:25" s="34" customFormat="1" x14ac:dyDescent="0.25">
      <c r="A969" s="132"/>
      <c r="B969" s="133"/>
      <c r="C969" s="133"/>
      <c r="D969" s="133"/>
      <c r="E969" s="133"/>
      <c r="F969" s="133"/>
      <c r="G969" s="133"/>
      <c r="H969" s="133"/>
      <c r="I969" s="133"/>
      <c r="J969" s="133"/>
      <c r="K969" s="133"/>
      <c r="L969" s="133"/>
      <c r="M969" s="133"/>
      <c r="N969" s="133"/>
      <c r="O969" s="133"/>
      <c r="P969" s="133"/>
      <c r="Q969" s="133"/>
      <c r="R969" s="133"/>
      <c r="S969" s="133"/>
      <c r="T969" s="134"/>
      <c r="U969" s="134"/>
      <c r="V969" s="135"/>
      <c r="W969" s="33"/>
      <c r="X969" s="33"/>
      <c r="Y969" s="33"/>
    </row>
    <row r="970" spans="1:25" s="34" customFormat="1" x14ac:dyDescent="0.25">
      <c r="A970" s="136" t="s">
        <v>71</v>
      </c>
      <c r="B970" s="137"/>
      <c r="C970" s="137"/>
      <c r="D970" s="137"/>
      <c r="E970" s="137"/>
      <c r="F970" s="137"/>
      <c r="G970" s="137"/>
      <c r="H970" s="137"/>
      <c r="I970" s="137"/>
      <c r="J970" s="137"/>
      <c r="K970" s="137"/>
      <c r="L970" s="137"/>
      <c r="M970" s="137"/>
      <c r="N970" s="137"/>
      <c r="O970" s="137"/>
      <c r="P970" s="137"/>
      <c r="Q970" s="137"/>
      <c r="R970" s="137"/>
      <c r="S970" s="137"/>
      <c r="T970" s="134"/>
      <c r="U970" s="134"/>
      <c r="V970" s="135"/>
      <c r="W970" s="33"/>
      <c r="X970" s="33"/>
      <c r="Y970" s="33"/>
    </row>
    <row r="971" spans="1:25" s="34" customFormat="1" x14ac:dyDescent="0.25">
      <c r="A971" s="19"/>
      <c r="B971" s="20"/>
      <c r="C971" s="20"/>
      <c r="D971" s="20"/>
      <c r="E971" s="20"/>
      <c r="F971" s="20"/>
      <c r="G971" s="20"/>
      <c r="H971" s="20"/>
      <c r="I971" s="20"/>
      <c r="J971" s="20"/>
      <c r="K971" s="20"/>
      <c r="L971" s="20"/>
      <c r="M971" s="20"/>
      <c r="N971" s="20"/>
      <c r="O971" s="20"/>
      <c r="P971" s="20"/>
      <c r="Q971" s="20"/>
      <c r="R971" s="20"/>
      <c r="S971" s="21"/>
      <c r="T971" s="22"/>
      <c r="U971" s="22"/>
      <c r="V971" s="23"/>
      <c r="W971" s="42"/>
      <c r="X971" s="42"/>
      <c r="Y971" s="42"/>
    </row>
    <row r="972" spans="1:25" s="34" customFormat="1" x14ac:dyDescent="0.25">
      <c r="A972" s="145" t="s">
        <v>81</v>
      </c>
      <c r="B972" s="146"/>
      <c r="C972" s="146"/>
      <c r="D972" s="146"/>
      <c r="E972" s="146"/>
      <c r="F972" s="146"/>
      <c r="G972" s="146"/>
      <c r="H972" s="146"/>
      <c r="I972" s="146"/>
      <c r="J972" s="146"/>
      <c r="K972" s="146"/>
      <c r="L972" s="146"/>
      <c r="M972" s="146"/>
      <c r="N972" s="146"/>
      <c r="O972" s="146"/>
      <c r="P972" s="146"/>
      <c r="Q972" s="146"/>
      <c r="R972" s="146"/>
      <c r="S972" s="146"/>
      <c r="T972" s="146"/>
      <c r="U972" s="146"/>
      <c r="V972" s="147"/>
      <c r="W972" s="33"/>
      <c r="X972" s="33"/>
      <c r="Y972" s="33"/>
    </row>
    <row r="973" spans="1:25" s="34" customFormat="1" x14ac:dyDescent="0.25">
      <c r="A973" s="132" t="s">
        <v>82</v>
      </c>
      <c r="B973" s="133"/>
      <c r="C973" s="133"/>
      <c r="D973" s="133"/>
      <c r="E973" s="133"/>
      <c r="F973" s="133"/>
      <c r="G973" s="133"/>
      <c r="H973" s="133"/>
      <c r="I973" s="133"/>
      <c r="J973" s="133" t="s">
        <v>83</v>
      </c>
      <c r="K973" s="133"/>
      <c r="L973" s="133" t="s">
        <v>84</v>
      </c>
      <c r="M973" s="133"/>
      <c r="N973" s="133" t="s">
        <v>85</v>
      </c>
      <c r="O973" s="133"/>
      <c r="P973" s="133"/>
      <c r="Q973" s="133" t="s">
        <v>68</v>
      </c>
      <c r="R973" s="133"/>
      <c r="S973" s="133"/>
      <c r="T973" s="134" t="s">
        <v>69</v>
      </c>
      <c r="U973" s="134"/>
      <c r="V973" s="135"/>
      <c r="W973" s="33"/>
      <c r="X973" s="33"/>
      <c r="Y973" s="33"/>
    </row>
    <row r="974" spans="1:25" s="34" customFormat="1" x14ac:dyDescent="0.25">
      <c r="A974" s="132" t="s">
        <v>86</v>
      </c>
      <c r="B974" s="133"/>
      <c r="C974" s="133"/>
      <c r="D974" s="133"/>
      <c r="E974" s="133"/>
      <c r="F974" s="133"/>
      <c r="G974" s="133"/>
      <c r="H974" s="133"/>
      <c r="I974" s="133"/>
      <c r="J974" s="148">
        <f>+'[1]CARGA PRESTACIONAL'!E915+'[1]CARGA PRESTACIONAL'!E916</f>
        <v>0</v>
      </c>
      <c r="K974" s="133"/>
      <c r="L974" s="149">
        <v>1.8157000000000001</v>
      </c>
      <c r="M974" s="149"/>
      <c r="N974" s="134">
        <f>+(L974*J974)/8</f>
        <v>0</v>
      </c>
      <c r="O974" s="134"/>
      <c r="P974" s="134"/>
      <c r="Q974" s="133"/>
      <c r="R974" s="133"/>
      <c r="S974" s="133"/>
      <c r="T974" s="134">
        <f>+Q974*N974</f>
        <v>0</v>
      </c>
      <c r="U974" s="134"/>
      <c r="V974" s="135"/>
      <c r="W974" s="33"/>
      <c r="X974" s="33"/>
      <c r="Y974" s="33"/>
    </row>
    <row r="975" spans="1:25" s="34" customFormat="1" x14ac:dyDescent="0.25">
      <c r="A975" s="132"/>
      <c r="B975" s="133"/>
      <c r="C975" s="133"/>
      <c r="D975" s="133"/>
      <c r="E975" s="133"/>
      <c r="F975" s="133"/>
      <c r="G975" s="133"/>
      <c r="H975" s="133"/>
      <c r="I975" s="133"/>
      <c r="J975" s="133"/>
      <c r="K975" s="133"/>
      <c r="L975" s="133"/>
      <c r="M975" s="133"/>
      <c r="N975" s="133"/>
      <c r="O975" s="133"/>
      <c r="P975" s="133"/>
      <c r="Q975" s="133"/>
      <c r="R975" s="133"/>
      <c r="S975" s="133"/>
      <c r="T975" s="134"/>
      <c r="U975" s="134"/>
      <c r="V975" s="135"/>
      <c r="W975" s="33"/>
      <c r="X975" s="33"/>
      <c r="Y975" s="33"/>
    </row>
    <row r="976" spans="1:25" s="34" customFormat="1" x14ac:dyDescent="0.25">
      <c r="A976" s="132"/>
      <c r="B976" s="133"/>
      <c r="C976" s="133"/>
      <c r="D976" s="133"/>
      <c r="E976" s="133"/>
      <c r="F976" s="133"/>
      <c r="G976" s="133"/>
      <c r="H976" s="133"/>
      <c r="I976" s="133"/>
      <c r="J976" s="133"/>
      <c r="K976" s="133"/>
      <c r="L976" s="133"/>
      <c r="M976" s="133"/>
      <c r="N976" s="133"/>
      <c r="O976" s="133"/>
      <c r="P976" s="133"/>
      <c r="Q976" s="133"/>
      <c r="R976" s="133"/>
      <c r="S976" s="133"/>
      <c r="T976" s="134"/>
      <c r="U976" s="134"/>
      <c r="V976" s="135"/>
      <c r="W976" s="33"/>
      <c r="X976" s="33"/>
      <c r="Y976" s="33"/>
    </row>
    <row r="977" spans="1:25" s="34" customFormat="1" x14ac:dyDescent="0.25">
      <c r="A977" s="136" t="s">
        <v>71</v>
      </c>
      <c r="B977" s="137"/>
      <c r="C977" s="137"/>
      <c r="D977" s="137"/>
      <c r="E977" s="137"/>
      <c r="F977" s="137"/>
      <c r="G977" s="137"/>
      <c r="H977" s="137"/>
      <c r="I977" s="137"/>
      <c r="J977" s="137"/>
      <c r="K977" s="137"/>
      <c r="L977" s="137"/>
      <c r="M977" s="137"/>
      <c r="N977" s="137"/>
      <c r="O977" s="137"/>
      <c r="P977" s="137"/>
      <c r="Q977" s="137"/>
      <c r="R977" s="137"/>
      <c r="S977" s="137"/>
      <c r="T977" s="134">
        <f>+T974</f>
        <v>0</v>
      </c>
      <c r="U977" s="134"/>
      <c r="V977" s="135"/>
      <c r="W977" s="33"/>
      <c r="X977" s="33"/>
      <c r="Y977" s="33"/>
    </row>
    <row r="978" spans="1:25" s="43" customFormat="1" x14ac:dyDescent="0.25">
      <c r="A978" s="136" t="s">
        <v>15</v>
      </c>
      <c r="B978" s="137"/>
      <c r="C978" s="137"/>
      <c r="D978" s="137"/>
      <c r="E978" s="137"/>
      <c r="F978" s="137"/>
      <c r="G978" s="137"/>
      <c r="H978" s="137"/>
      <c r="I978" s="137"/>
      <c r="J978" s="137"/>
      <c r="K978" s="137"/>
      <c r="L978" s="137"/>
      <c r="M978" s="137"/>
      <c r="N978" s="137"/>
      <c r="O978" s="137"/>
      <c r="P978" s="137"/>
      <c r="Q978" s="137"/>
      <c r="R978" s="137"/>
      <c r="S978" s="137"/>
      <c r="T978" s="134">
        <f>ROUND(T977+T970+T963+T956,0)</f>
        <v>0</v>
      </c>
      <c r="U978" s="134"/>
      <c r="V978" s="135"/>
      <c r="W978" s="33"/>
      <c r="X978" s="33"/>
      <c r="Y978" s="33"/>
    </row>
    <row r="979" spans="1:25" s="43" customFormat="1" x14ac:dyDescent="0.25">
      <c r="A979" s="44" t="s">
        <v>87</v>
      </c>
      <c r="B979" s="45">
        <f>+'[1]CARGA PRESTACIONAL'!$E$40</f>
        <v>0.29949999999999999</v>
      </c>
      <c r="C979" s="46"/>
      <c r="D979" s="47"/>
      <c r="E979" s="48"/>
      <c r="F979" s="46"/>
      <c r="G979" s="46"/>
      <c r="H979" s="46"/>
      <c r="I979" s="46"/>
      <c r="J979" s="46"/>
      <c r="K979" s="46"/>
      <c r="L979" s="46"/>
      <c r="M979" s="47"/>
      <c r="N979" s="18"/>
      <c r="O979" s="18"/>
      <c r="P979" s="18"/>
      <c r="Q979" s="18"/>
      <c r="R979" s="18"/>
      <c r="S979" s="18" t="s">
        <v>19</v>
      </c>
      <c r="T979" s="134">
        <f>+T978*B979</f>
        <v>0</v>
      </c>
      <c r="U979" s="134"/>
      <c r="V979" s="135"/>
      <c r="W979" s="33"/>
      <c r="X979" s="33"/>
      <c r="Y979" s="33"/>
    </row>
    <row r="980" spans="1:25" s="43" customFormat="1" x14ac:dyDescent="0.25">
      <c r="A980" s="138" t="s">
        <v>88</v>
      </c>
      <c r="B980" s="139"/>
      <c r="C980" s="139"/>
      <c r="D980" s="139"/>
      <c r="E980" s="139"/>
      <c r="F980" s="139"/>
      <c r="G980" s="139"/>
      <c r="H980" s="139"/>
      <c r="I980" s="139"/>
      <c r="J980" s="139"/>
      <c r="K980" s="139"/>
      <c r="L980" s="139"/>
      <c r="M980" s="139"/>
      <c r="N980" s="139"/>
      <c r="O980" s="139"/>
      <c r="P980" s="139"/>
      <c r="Q980" s="139"/>
      <c r="R980" s="139"/>
      <c r="S980" s="139"/>
      <c r="T980" s="140">
        <f>+T979+T978</f>
        <v>0</v>
      </c>
      <c r="U980" s="140"/>
      <c r="V980" s="141"/>
      <c r="W980" s="33"/>
      <c r="X980" s="33"/>
      <c r="Y980" s="33"/>
    </row>
    <row r="981" spans="1:25" s="43" customFormat="1" x14ac:dyDescent="0.25">
      <c r="A981" s="138" t="s">
        <v>89</v>
      </c>
      <c r="B981" s="139"/>
      <c r="C981" s="139"/>
      <c r="D981" s="139"/>
      <c r="E981" s="139"/>
      <c r="F981" s="139"/>
      <c r="G981" s="139"/>
      <c r="H981" s="139"/>
      <c r="I981" s="139"/>
      <c r="J981" s="139"/>
      <c r="K981" s="139"/>
      <c r="L981" s="139"/>
      <c r="M981" s="139"/>
      <c r="N981" s="139"/>
      <c r="O981" s="139"/>
      <c r="P981" s="139"/>
      <c r="Q981" s="139"/>
      <c r="R981" s="139"/>
      <c r="S981" s="139"/>
      <c r="T981" s="140">
        <f>ROUND(T980*T949,0)</f>
        <v>0</v>
      </c>
      <c r="U981" s="140"/>
      <c r="V981" s="141"/>
      <c r="W981" s="33"/>
      <c r="X981" s="33"/>
      <c r="Y981" s="33"/>
    </row>
    <row r="982" spans="1:25" s="43" customFormat="1" x14ac:dyDescent="0.25">
      <c r="A982" s="49"/>
      <c r="B982" s="29"/>
      <c r="C982" s="29"/>
      <c r="D982" s="29"/>
      <c r="E982" s="29"/>
      <c r="F982" s="29"/>
      <c r="G982" s="29"/>
      <c r="H982" s="29"/>
      <c r="I982" s="29"/>
      <c r="J982" s="29"/>
      <c r="K982" s="29"/>
      <c r="L982" s="29"/>
      <c r="M982" s="29"/>
      <c r="N982" s="29"/>
      <c r="O982" s="29"/>
      <c r="P982" s="29"/>
      <c r="Q982" s="29"/>
      <c r="R982" s="29"/>
      <c r="S982" s="29"/>
      <c r="T982" s="50"/>
      <c r="U982" s="50"/>
      <c r="V982" s="51"/>
      <c r="W982" s="33"/>
      <c r="X982" s="33"/>
      <c r="Y982" s="52"/>
    </row>
    <row r="983" spans="1:25" s="34" customFormat="1" ht="43.5" customHeight="1" x14ac:dyDescent="0.25">
      <c r="A983" s="142" t="s">
        <v>121</v>
      </c>
      <c r="B983" s="143"/>
      <c r="C983" s="143"/>
      <c r="D983" s="143"/>
      <c r="E983" s="143"/>
      <c r="F983" s="143"/>
      <c r="G983" s="143"/>
      <c r="H983" s="143"/>
      <c r="I983" s="143"/>
      <c r="J983" s="143"/>
      <c r="K983" s="143"/>
      <c r="L983" s="143"/>
      <c r="M983" s="143"/>
      <c r="N983" s="143"/>
      <c r="O983" s="143"/>
      <c r="P983" s="143"/>
      <c r="Q983" s="143"/>
      <c r="R983" s="143"/>
      <c r="S983" s="143"/>
      <c r="T983" s="143"/>
      <c r="U983" s="143"/>
      <c r="V983" s="144"/>
      <c r="W983" s="33"/>
      <c r="X983" s="33"/>
      <c r="Y983" s="53"/>
    </row>
    <row r="984" spans="1:25" s="34" customFormat="1" x14ac:dyDescent="0.25">
      <c r="A984" s="24"/>
      <c r="B984" s="25"/>
      <c r="C984" s="25"/>
      <c r="D984" s="25"/>
      <c r="E984" s="25"/>
      <c r="F984" s="25"/>
      <c r="G984" s="25"/>
      <c r="H984" s="25"/>
      <c r="I984" s="25"/>
      <c r="J984" s="25"/>
      <c r="K984" s="25"/>
      <c r="L984" s="25"/>
      <c r="M984" s="25"/>
      <c r="N984" s="25"/>
      <c r="O984" s="25"/>
      <c r="P984" s="25"/>
      <c r="Q984" s="25"/>
      <c r="R984" s="25"/>
      <c r="S984" s="26"/>
      <c r="T984" s="27"/>
      <c r="U984" s="27"/>
      <c r="V984" s="28"/>
      <c r="W984" s="33"/>
      <c r="X984" s="33"/>
      <c r="Y984" s="33"/>
    </row>
    <row r="985" spans="1:25" s="34" customFormat="1" ht="46.5" customHeight="1" x14ac:dyDescent="0.3">
      <c r="A985" s="24"/>
      <c r="B985" s="25"/>
      <c r="C985" s="25"/>
      <c r="D985" s="29"/>
      <c r="E985" s="30" t="s">
        <v>90</v>
      </c>
      <c r="F985" s="54"/>
      <c r="G985" s="54"/>
      <c r="H985" s="54"/>
      <c r="I985" s="54"/>
      <c r="J985" s="54"/>
      <c r="K985" s="54"/>
      <c r="L985" s="54"/>
      <c r="M985" s="55"/>
      <c r="N985" s="25"/>
      <c r="O985" s="25"/>
      <c r="P985" s="25"/>
      <c r="Q985" s="25"/>
      <c r="R985" s="25"/>
      <c r="S985" s="26"/>
      <c r="T985" s="27"/>
      <c r="U985" s="27"/>
      <c r="V985" s="28"/>
      <c r="W985" s="33"/>
      <c r="X985" s="33"/>
      <c r="Y985" s="56"/>
    </row>
    <row r="986" spans="1:25" s="34" customFormat="1" x14ac:dyDescent="0.25">
      <c r="A986" s="24"/>
      <c r="B986" s="25"/>
      <c r="C986" s="25"/>
      <c r="D986" s="25"/>
      <c r="E986" s="131" t="s">
        <v>105</v>
      </c>
      <c r="F986" s="131"/>
      <c r="G986" s="131"/>
      <c r="H986" s="131"/>
      <c r="I986" s="131"/>
      <c r="J986" s="131"/>
      <c r="K986" s="131"/>
      <c r="L986" s="131"/>
      <c r="M986" s="131"/>
      <c r="N986" s="57"/>
      <c r="O986" s="57"/>
      <c r="P986" s="25"/>
      <c r="Q986" s="25"/>
      <c r="R986" s="25"/>
      <c r="S986" s="26"/>
      <c r="T986" s="27"/>
      <c r="U986" s="27"/>
      <c r="V986" s="28"/>
      <c r="W986" s="33"/>
      <c r="X986" s="33"/>
      <c r="Y986" s="33"/>
    </row>
    <row r="987" spans="1:25" s="34" customFormat="1" x14ac:dyDescent="0.25">
      <c r="A987" s="24"/>
      <c r="B987" s="25"/>
      <c r="C987" s="25"/>
      <c r="D987" s="25"/>
      <c r="E987" s="131"/>
      <c r="F987" s="131"/>
      <c r="G987" s="131"/>
      <c r="H987" s="131"/>
      <c r="I987" s="131"/>
      <c r="J987" s="131"/>
      <c r="K987" s="131"/>
      <c r="L987" s="131"/>
      <c r="M987" s="131"/>
      <c r="N987" s="57"/>
      <c r="O987" s="57"/>
      <c r="P987" s="25"/>
      <c r="Q987" s="25"/>
      <c r="R987" s="25"/>
      <c r="S987" s="26"/>
      <c r="T987" s="27"/>
      <c r="U987" s="27"/>
      <c r="V987" s="28"/>
      <c r="W987" s="33"/>
      <c r="X987" s="33"/>
      <c r="Y987" s="33"/>
    </row>
    <row r="988" spans="1:25" s="34" customFormat="1" ht="14.25" thickBot="1" x14ac:dyDescent="0.3">
      <c r="A988" s="58"/>
      <c r="B988" s="59"/>
      <c r="C988" s="59"/>
      <c r="D988" s="59"/>
      <c r="E988" s="59"/>
      <c r="F988" s="60"/>
      <c r="G988" s="60"/>
      <c r="H988" s="60"/>
      <c r="I988" s="60"/>
      <c r="J988" s="60"/>
      <c r="K988" s="60"/>
      <c r="L988" s="59"/>
      <c r="M988" s="59"/>
      <c r="N988" s="59"/>
      <c r="O988" s="59"/>
      <c r="P988" s="59"/>
      <c r="Q988" s="59"/>
      <c r="R988" s="59"/>
      <c r="S988" s="59"/>
      <c r="T988" s="61"/>
      <c r="U988" s="61"/>
      <c r="V988" s="62"/>
      <c r="W988" s="33"/>
      <c r="X988" s="33"/>
      <c r="Y988" s="33"/>
    </row>
    <row r="989" spans="1:25" ht="14.25" thickBot="1" x14ac:dyDescent="0.3"/>
    <row r="990" spans="1:25" s="32" customFormat="1" ht="30" customHeight="1" x14ac:dyDescent="0.25">
      <c r="A990" s="154"/>
      <c r="B990" s="155"/>
      <c r="C990" s="155"/>
      <c r="D990" s="156"/>
      <c r="E990" s="163" t="s">
        <v>92</v>
      </c>
      <c r="F990" s="164"/>
      <c r="G990" s="164"/>
      <c r="H990" s="164"/>
      <c r="I990" s="164"/>
      <c r="J990" s="164"/>
      <c r="K990" s="164"/>
      <c r="L990" s="164"/>
      <c r="M990" s="164"/>
      <c r="N990" s="164"/>
      <c r="O990" s="164"/>
      <c r="P990" s="164"/>
      <c r="Q990" s="164"/>
      <c r="R990" s="164"/>
      <c r="S990" s="165"/>
      <c r="T990" s="169" t="s">
        <v>47</v>
      </c>
      <c r="U990" s="170"/>
      <c r="V990" s="171"/>
    </row>
    <row r="991" spans="1:25" s="32" customFormat="1" ht="30" customHeight="1" thickBot="1" x14ac:dyDescent="0.3">
      <c r="A991" s="157"/>
      <c r="B991" s="158"/>
      <c r="C991" s="158"/>
      <c r="D991" s="159"/>
      <c r="E991" s="166"/>
      <c r="F991" s="167"/>
      <c r="G991" s="167"/>
      <c r="H991" s="167"/>
      <c r="I991" s="167"/>
      <c r="J991" s="167"/>
      <c r="K991" s="167"/>
      <c r="L991" s="167"/>
      <c r="M991" s="167"/>
      <c r="N991" s="167"/>
      <c r="O991" s="167"/>
      <c r="P991" s="167"/>
      <c r="Q991" s="167"/>
      <c r="R991" s="167"/>
      <c r="S991" s="168"/>
      <c r="T991" s="172"/>
      <c r="U991" s="173"/>
      <c r="V991" s="174"/>
    </row>
    <row r="992" spans="1:25" s="32" customFormat="1" ht="5.0999999999999996" customHeight="1" thickBot="1" x14ac:dyDescent="0.25">
      <c r="A992" s="157"/>
      <c r="B992" s="158"/>
      <c r="C992" s="158"/>
      <c r="D992" s="159"/>
      <c r="E992" s="175"/>
      <c r="F992" s="176"/>
      <c r="G992" s="176"/>
      <c r="H992" s="176"/>
      <c r="I992" s="176"/>
      <c r="J992" s="176"/>
      <c r="K992" s="176"/>
      <c r="L992" s="176"/>
      <c r="M992" s="176"/>
      <c r="N992" s="176"/>
      <c r="O992" s="176"/>
      <c r="P992" s="176"/>
      <c r="Q992" s="176"/>
      <c r="R992" s="176"/>
      <c r="S992" s="176"/>
      <c r="T992" s="176"/>
      <c r="U992" s="176"/>
      <c r="V992" s="177"/>
    </row>
    <row r="993" spans="1:60" s="32" customFormat="1" ht="24.95" customHeight="1" thickBot="1" x14ac:dyDescent="0.3">
      <c r="A993" s="157"/>
      <c r="B993" s="158"/>
      <c r="C993" s="158"/>
      <c r="D993" s="159"/>
      <c r="E993" s="178" t="s">
        <v>48</v>
      </c>
      <c r="F993" s="179"/>
      <c r="G993" s="179"/>
      <c r="H993" s="179"/>
      <c r="I993" s="179"/>
      <c r="J993" s="179"/>
      <c r="K993" s="179"/>
      <c r="L993" s="179"/>
      <c r="M993" s="179"/>
      <c r="N993" s="179"/>
      <c r="O993" s="179"/>
      <c r="P993" s="179"/>
      <c r="Q993" s="179"/>
      <c r="R993" s="179"/>
      <c r="S993" s="179"/>
      <c r="T993" s="179"/>
      <c r="U993" s="179"/>
      <c r="V993" s="180"/>
    </row>
    <row r="994" spans="1:60" s="32" customFormat="1" ht="5.0999999999999996" customHeight="1" thickBot="1" x14ac:dyDescent="0.3">
      <c r="A994" s="160"/>
      <c r="B994" s="161"/>
      <c r="C994" s="161"/>
      <c r="D994" s="162"/>
      <c r="E994" s="181"/>
      <c r="F994" s="182"/>
      <c r="G994" s="182"/>
      <c r="H994" s="182"/>
      <c r="I994" s="182"/>
      <c r="J994" s="182"/>
      <c r="K994" s="182"/>
      <c r="L994" s="182"/>
      <c r="M994" s="182"/>
      <c r="N994" s="182"/>
      <c r="O994" s="182"/>
      <c r="P994" s="182"/>
      <c r="Q994" s="182"/>
      <c r="R994" s="182"/>
      <c r="S994" s="182"/>
      <c r="T994" s="182"/>
      <c r="U994" s="182"/>
      <c r="V994" s="183"/>
    </row>
    <row r="995" spans="1:60" s="34" customFormat="1" x14ac:dyDescent="0.25">
      <c r="A995" s="211" t="s">
        <v>49</v>
      </c>
      <c r="B995" s="212"/>
      <c r="C995" s="212"/>
      <c r="D995" s="212"/>
      <c r="E995" s="212"/>
      <c r="F995" s="212"/>
      <c r="G995" s="212"/>
      <c r="H995" s="212"/>
      <c r="I995" s="212"/>
      <c r="J995" s="212"/>
      <c r="K995" s="212"/>
      <c r="L995" s="212"/>
      <c r="M995" s="212"/>
      <c r="N995" s="212"/>
      <c r="O995" s="212"/>
      <c r="P995" s="212"/>
      <c r="Q995" s="212"/>
      <c r="R995" s="212"/>
      <c r="S995" s="212"/>
      <c r="T995" s="212"/>
      <c r="U995" s="212"/>
      <c r="V995" s="213"/>
      <c r="W995" s="33"/>
      <c r="X995" s="33"/>
      <c r="Y995" s="33"/>
      <c r="AZ995" s="35"/>
      <c r="BA995" s="35"/>
      <c r="BB995" s="35"/>
      <c r="BC995" s="35"/>
      <c r="BD995" s="35"/>
      <c r="BE995" s="35"/>
      <c r="BF995" s="35"/>
      <c r="BG995" s="35"/>
      <c r="BH995" s="35"/>
    </row>
    <row r="996" spans="1:60" s="34" customFormat="1" x14ac:dyDescent="0.25">
      <c r="A996" s="184" t="s">
        <v>50</v>
      </c>
      <c r="B996" s="185"/>
      <c r="C996" s="185"/>
      <c r="D996" s="185"/>
      <c r="E996" s="36" t="s">
        <v>51</v>
      </c>
      <c r="F996" s="37"/>
      <c r="G996" s="37"/>
      <c r="H996" s="37"/>
      <c r="I996" s="37"/>
      <c r="J996" s="186" t="s">
        <v>52</v>
      </c>
      <c r="K996" s="186"/>
      <c r="L996" s="186"/>
      <c r="M996" s="186"/>
      <c r="N996" s="186"/>
      <c r="O996" s="186"/>
      <c r="P996" s="186" t="s">
        <v>53</v>
      </c>
      <c r="Q996" s="186"/>
      <c r="R996" s="186"/>
      <c r="S996" s="186"/>
      <c r="T996" s="186"/>
      <c r="U996" s="186"/>
      <c r="V996" s="187"/>
      <c r="W996" s="33"/>
      <c r="X996" s="33"/>
      <c r="Y996" s="33"/>
      <c r="AZ996" s="35"/>
      <c r="BA996" s="35"/>
      <c r="BB996" s="35"/>
      <c r="BC996" s="35"/>
      <c r="BD996" s="35"/>
      <c r="BE996" s="35"/>
      <c r="BF996" s="35"/>
      <c r="BG996" s="35"/>
      <c r="BH996" s="35"/>
    </row>
    <row r="997" spans="1:60" s="34" customFormat="1" ht="30.75" customHeight="1" x14ac:dyDescent="0.25">
      <c r="A997" s="188" t="s">
        <v>54</v>
      </c>
      <c r="B997" s="189"/>
      <c r="C997" s="189"/>
      <c r="D997" s="190"/>
      <c r="E997" s="191" t="s">
        <v>24</v>
      </c>
      <c r="F997" s="191"/>
      <c r="G997" s="191"/>
      <c r="H997" s="191"/>
      <c r="I997" s="191"/>
      <c r="J997" s="191"/>
      <c r="K997" s="191"/>
      <c r="L997" s="191"/>
      <c r="M997" s="191"/>
      <c r="N997" s="191"/>
      <c r="O997" s="191"/>
      <c r="P997" s="191"/>
      <c r="Q997" s="191"/>
      <c r="R997" s="191"/>
      <c r="S997" s="191"/>
      <c r="T997" s="191"/>
      <c r="U997" s="191"/>
      <c r="V997" s="192"/>
      <c r="W997" s="33"/>
      <c r="X997" s="33"/>
      <c r="Y997" s="33"/>
    </row>
    <row r="998" spans="1:60" s="34" customFormat="1" x14ac:dyDescent="0.25">
      <c r="A998" s="193" t="s">
        <v>55</v>
      </c>
      <c r="B998" s="194"/>
      <c r="C998" s="194"/>
      <c r="D998" s="194"/>
      <c r="E998" s="195"/>
      <c r="F998" s="195"/>
      <c r="G998" s="195"/>
      <c r="H998" s="195"/>
      <c r="I998" s="195"/>
      <c r="J998" s="195"/>
      <c r="K998" s="195"/>
      <c r="L998" s="195"/>
      <c r="M998" s="195"/>
      <c r="N998" s="195"/>
      <c r="O998" s="195"/>
      <c r="P998" s="195"/>
      <c r="Q998" s="195"/>
      <c r="R998" s="195"/>
      <c r="S998" s="195"/>
      <c r="T998" s="195"/>
      <c r="U998" s="195"/>
      <c r="V998" s="196"/>
      <c r="W998" s="33"/>
      <c r="X998" s="33"/>
      <c r="Y998" s="33"/>
      <c r="Z998" s="33"/>
    </row>
    <row r="999" spans="1:60" s="34" customFormat="1" x14ac:dyDescent="0.25">
      <c r="A999" s="193" t="s">
        <v>56</v>
      </c>
      <c r="B999" s="194"/>
      <c r="C999" s="194"/>
      <c r="D999" s="194"/>
      <c r="E999" s="195"/>
      <c r="F999" s="195"/>
      <c r="G999" s="195"/>
      <c r="H999" s="195"/>
      <c r="I999" s="195"/>
      <c r="J999" s="195"/>
      <c r="K999" s="195"/>
      <c r="L999" s="195"/>
      <c r="M999" s="195"/>
      <c r="N999" s="195"/>
      <c r="O999" s="195"/>
      <c r="P999" s="195"/>
      <c r="Q999" s="195"/>
      <c r="R999" s="195"/>
      <c r="S999" s="195"/>
      <c r="T999" s="195"/>
      <c r="U999" s="195"/>
      <c r="V999" s="196"/>
      <c r="W999" s="33"/>
      <c r="X999" s="33"/>
      <c r="Y999" s="33"/>
      <c r="Z999" s="33"/>
    </row>
    <row r="1000" spans="1:60" s="34" customFormat="1" x14ac:dyDescent="0.25">
      <c r="A1000" s="193" t="s">
        <v>57</v>
      </c>
      <c r="B1000" s="194"/>
      <c r="C1000" s="194"/>
      <c r="D1000" s="194"/>
      <c r="E1000" s="195"/>
      <c r="F1000" s="195"/>
      <c r="G1000" s="195"/>
      <c r="H1000" s="195"/>
      <c r="I1000" s="195"/>
      <c r="J1000" s="195"/>
      <c r="K1000" s="195"/>
      <c r="L1000" s="195"/>
      <c r="M1000" s="195"/>
      <c r="N1000" s="195"/>
      <c r="O1000" s="195"/>
      <c r="P1000" s="195"/>
      <c r="Q1000" s="195"/>
      <c r="R1000" s="195"/>
      <c r="S1000" s="195"/>
      <c r="T1000" s="195"/>
      <c r="U1000" s="195"/>
      <c r="V1000" s="196"/>
      <c r="W1000" s="33"/>
      <c r="X1000" s="33"/>
      <c r="Y1000" s="33"/>
      <c r="Z1000" s="33"/>
    </row>
    <row r="1001" spans="1:60" s="34" customFormat="1" x14ac:dyDescent="0.25">
      <c r="A1001" s="38"/>
      <c r="B1001" s="39"/>
      <c r="C1001" s="39"/>
      <c r="D1001" s="40"/>
      <c r="E1001" s="40"/>
      <c r="F1001" s="40"/>
      <c r="G1001" s="40"/>
      <c r="H1001" s="40"/>
      <c r="I1001" s="40"/>
      <c r="J1001" s="40"/>
      <c r="K1001" s="40"/>
      <c r="L1001" s="40"/>
      <c r="M1001" s="40"/>
      <c r="N1001" s="40"/>
      <c r="O1001" s="40"/>
      <c r="P1001" s="40"/>
      <c r="Q1001" s="40"/>
      <c r="R1001" s="40"/>
      <c r="S1001" s="40"/>
      <c r="T1001" s="27"/>
      <c r="U1001" s="27"/>
      <c r="V1001" s="28"/>
      <c r="W1001" s="33"/>
      <c r="X1001" s="33"/>
      <c r="Y1001" s="33"/>
    </row>
    <row r="1002" spans="1:60" s="34" customFormat="1" x14ac:dyDescent="0.25">
      <c r="A1002" s="150" t="s">
        <v>58</v>
      </c>
      <c r="B1002" s="151"/>
      <c r="C1002" s="151"/>
      <c r="D1002" s="151"/>
      <c r="E1002" s="151"/>
      <c r="F1002" s="151"/>
      <c r="G1002" s="151"/>
      <c r="H1002" s="151"/>
      <c r="I1002" s="151"/>
      <c r="J1002" s="151"/>
      <c r="K1002" s="151"/>
      <c r="L1002" s="151"/>
      <c r="M1002" s="151"/>
      <c r="N1002" s="151"/>
      <c r="O1002" s="151"/>
      <c r="P1002" s="151"/>
      <c r="Q1002" s="151"/>
      <c r="R1002" s="151"/>
      <c r="S1002" s="151"/>
      <c r="T1002" s="151"/>
      <c r="U1002" s="151"/>
      <c r="V1002" s="197"/>
      <c r="W1002" s="33"/>
      <c r="X1002" s="33"/>
      <c r="Y1002" s="33"/>
    </row>
    <row r="1003" spans="1:60" s="34" customFormat="1" x14ac:dyDescent="0.25">
      <c r="A1003" s="198" t="s">
        <v>59</v>
      </c>
      <c r="B1003" s="199"/>
      <c r="C1003" s="199" t="s">
        <v>60</v>
      </c>
      <c r="D1003" s="199"/>
      <c r="E1003" s="199"/>
      <c r="F1003" s="199"/>
      <c r="G1003" s="199"/>
      <c r="H1003" s="199"/>
      <c r="I1003" s="199"/>
      <c r="J1003" s="199"/>
      <c r="K1003" s="199"/>
      <c r="L1003" s="199"/>
      <c r="M1003" s="199"/>
      <c r="N1003" s="199"/>
      <c r="O1003" s="199"/>
      <c r="P1003" s="199"/>
      <c r="Q1003" s="199"/>
      <c r="R1003" s="199" t="s">
        <v>61</v>
      </c>
      <c r="S1003" s="199"/>
      <c r="T1003" s="200" t="s">
        <v>62</v>
      </c>
      <c r="U1003" s="200"/>
      <c r="V1003" s="201"/>
      <c r="W1003" s="33"/>
      <c r="X1003" s="33"/>
      <c r="Y1003" s="33"/>
    </row>
    <row r="1004" spans="1:60" s="34" customFormat="1" ht="16.5" customHeight="1" x14ac:dyDescent="0.25">
      <c r="A1004" s="202">
        <v>1</v>
      </c>
      <c r="B1004" s="203"/>
      <c r="C1004" s="204" t="s">
        <v>63</v>
      </c>
      <c r="D1004" s="205"/>
      <c r="E1004" s="205"/>
      <c r="F1004" s="205"/>
      <c r="G1004" s="205"/>
      <c r="H1004" s="205"/>
      <c r="I1004" s="205"/>
      <c r="J1004" s="205"/>
      <c r="K1004" s="205"/>
      <c r="L1004" s="205"/>
      <c r="M1004" s="205"/>
      <c r="N1004" s="205"/>
      <c r="O1004" s="205"/>
      <c r="P1004" s="205"/>
      <c r="Q1004" s="205"/>
      <c r="R1004" s="205"/>
      <c r="S1004" s="205"/>
      <c r="T1004" s="206"/>
      <c r="U1004" s="206"/>
      <c r="V1004" s="207"/>
      <c r="W1004" s="33"/>
      <c r="X1004" s="33"/>
      <c r="Y1004" s="33"/>
    </row>
    <row r="1005" spans="1:60" s="34" customFormat="1" x14ac:dyDescent="0.25">
      <c r="A1005" s="41"/>
      <c r="B1005" s="40"/>
      <c r="C1005" s="40"/>
      <c r="D1005" s="40"/>
      <c r="E1005" s="40"/>
      <c r="F1005" s="40"/>
      <c r="G1005" s="40"/>
      <c r="H1005" s="40"/>
      <c r="I1005" s="40"/>
      <c r="J1005" s="40"/>
      <c r="K1005" s="40"/>
      <c r="L1005" s="40"/>
      <c r="M1005" s="40"/>
      <c r="N1005" s="40"/>
      <c r="O1005" s="40"/>
      <c r="P1005" s="40"/>
      <c r="Q1005" s="40"/>
      <c r="R1005" s="40"/>
      <c r="S1005" s="40"/>
      <c r="T1005" s="27"/>
      <c r="U1005" s="27"/>
      <c r="V1005" s="28"/>
      <c r="W1005" s="33"/>
      <c r="X1005" s="33"/>
      <c r="Y1005" s="33"/>
    </row>
    <row r="1006" spans="1:60" s="34" customFormat="1" x14ac:dyDescent="0.25">
      <c r="A1006" s="145" t="s">
        <v>64</v>
      </c>
      <c r="B1006" s="146"/>
      <c r="C1006" s="146"/>
      <c r="D1006" s="146"/>
      <c r="E1006" s="146"/>
      <c r="F1006" s="146"/>
      <c r="G1006" s="146"/>
      <c r="H1006" s="146"/>
      <c r="I1006" s="146"/>
      <c r="J1006" s="146"/>
      <c r="K1006" s="146"/>
      <c r="L1006" s="146"/>
      <c r="M1006" s="146"/>
      <c r="N1006" s="146"/>
      <c r="O1006" s="146"/>
      <c r="P1006" s="146"/>
      <c r="Q1006" s="146"/>
      <c r="R1006" s="146"/>
      <c r="S1006" s="146"/>
      <c r="T1006" s="146"/>
      <c r="U1006" s="146"/>
      <c r="V1006" s="147"/>
      <c r="W1006" s="33"/>
      <c r="X1006" s="33"/>
      <c r="Y1006" s="33"/>
    </row>
    <row r="1007" spans="1:60" s="34" customFormat="1" x14ac:dyDescent="0.25">
      <c r="A1007" s="132" t="s">
        <v>60</v>
      </c>
      <c r="B1007" s="133"/>
      <c r="C1007" s="133"/>
      <c r="D1007" s="133"/>
      <c r="E1007" s="133"/>
      <c r="F1007" s="133"/>
      <c r="G1007" s="133"/>
      <c r="H1007" s="133" t="s">
        <v>65</v>
      </c>
      <c r="I1007" s="133"/>
      <c r="J1007" s="133"/>
      <c r="K1007" s="133" t="s">
        <v>66</v>
      </c>
      <c r="L1007" s="133"/>
      <c r="M1007" s="133"/>
      <c r="N1007" s="133"/>
      <c r="O1007" s="133" t="s">
        <v>67</v>
      </c>
      <c r="P1007" s="133"/>
      <c r="Q1007" s="133"/>
      <c r="R1007" s="133" t="s">
        <v>68</v>
      </c>
      <c r="S1007" s="133"/>
      <c r="T1007" s="134" t="s">
        <v>69</v>
      </c>
      <c r="U1007" s="134"/>
      <c r="V1007" s="135"/>
      <c r="W1007" s="33"/>
      <c r="X1007" s="33"/>
      <c r="Y1007" s="33"/>
    </row>
    <row r="1008" spans="1:60" s="34" customFormat="1" x14ac:dyDescent="0.25">
      <c r="A1008" s="132"/>
      <c r="B1008" s="133"/>
      <c r="C1008" s="133"/>
      <c r="D1008" s="133"/>
      <c r="E1008" s="133"/>
      <c r="F1008" s="133"/>
      <c r="G1008" s="133"/>
      <c r="H1008" s="133"/>
      <c r="I1008" s="133"/>
      <c r="J1008" s="133"/>
      <c r="K1008" s="133"/>
      <c r="L1008" s="133"/>
      <c r="M1008" s="133"/>
      <c r="N1008" s="133"/>
      <c r="O1008" s="153"/>
      <c r="P1008" s="153"/>
      <c r="Q1008" s="153"/>
      <c r="R1008" s="133"/>
      <c r="S1008" s="133"/>
      <c r="T1008" s="134"/>
      <c r="U1008" s="134"/>
      <c r="V1008" s="135"/>
      <c r="W1008" s="33"/>
      <c r="X1008" s="33"/>
      <c r="Y1008" s="33"/>
    </row>
    <row r="1009" spans="1:25" s="34" customFormat="1" x14ac:dyDescent="0.25">
      <c r="A1009" s="132" t="s">
        <v>70</v>
      </c>
      <c r="B1009" s="133"/>
      <c r="C1009" s="133"/>
      <c r="D1009" s="133"/>
      <c r="E1009" s="133"/>
      <c r="F1009" s="133"/>
      <c r="G1009" s="133"/>
      <c r="H1009" s="133"/>
      <c r="I1009" s="133"/>
      <c r="J1009" s="133"/>
      <c r="K1009" s="133"/>
      <c r="L1009" s="133"/>
      <c r="M1009" s="133"/>
      <c r="N1009" s="133"/>
      <c r="O1009" s="153"/>
      <c r="P1009" s="153"/>
      <c r="Q1009" s="153"/>
      <c r="R1009" s="209">
        <v>0.03</v>
      </c>
      <c r="S1009" s="210"/>
      <c r="T1009" s="134"/>
      <c r="U1009" s="134"/>
      <c r="V1009" s="135"/>
      <c r="W1009" s="33"/>
      <c r="X1009" s="33"/>
      <c r="Y1009" s="33"/>
    </row>
    <row r="1010" spans="1:25" s="34" customFormat="1" x14ac:dyDescent="0.25">
      <c r="A1010" s="132"/>
      <c r="B1010" s="133"/>
      <c r="C1010" s="133"/>
      <c r="D1010" s="133"/>
      <c r="E1010" s="133"/>
      <c r="F1010" s="133"/>
      <c r="G1010" s="133"/>
      <c r="H1010" s="133"/>
      <c r="I1010" s="133"/>
      <c r="J1010" s="133"/>
      <c r="K1010" s="133"/>
      <c r="L1010" s="133"/>
      <c r="M1010" s="133"/>
      <c r="N1010" s="133"/>
      <c r="O1010" s="133"/>
      <c r="P1010" s="133"/>
      <c r="Q1010" s="133"/>
      <c r="R1010" s="133"/>
      <c r="S1010" s="133"/>
      <c r="T1010" s="134"/>
      <c r="U1010" s="134"/>
      <c r="V1010" s="135"/>
      <c r="W1010" s="33"/>
      <c r="X1010" s="33"/>
      <c r="Y1010" s="33"/>
    </row>
    <row r="1011" spans="1:25" s="34" customFormat="1" x14ac:dyDescent="0.25">
      <c r="A1011" s="136" t="s">
        <v>71</v>
      </c>
      <c r="B1011" s="137"/>
      <c r="C1011" s="137"/>
      <c r="D1011" s="137"/>
      <c r="E1011" s="137"/>
      <c r="F1011" s="137"/>
      <c r="G1011" s="137"/>
      <c r="H1011" s="137"/>
      <c r="I1011" s="137"/>
      <c r="J1011" s="137"/>
      <c r="K1011" s="137"/>
      <c r="L1011" s="137"/>
      <c r="M1011" s="137"/>
      <c r="N1011" s="137"/>
      <c r="O1011" s="137"/>
      <c r="P1011" s="137"/>
      <c r="Q1011" s="137"/>
      <c r="R1011" s="137"/>
      <c r="S1011" s="137"/>
      <c r="T1011" s="134">
        <f>+T1009+T1008</f>
        <v>0</v>
      </c>
      <c r="U1011" s="134"/>
      <c r="V1011" s="135"/>
      <c r="W1011" s="33"/>
      <c r="X1011" s="33"/>
      <c r="Y1011" s="33"/>
    </row>
    <row r="1012" spans="1:25" s="34" customFormat="1" x14ac:dyDescent="0.25">
      <c r="A1012" s="19"/>
      <c r="B1012" s="20"/>
      <c r="C1012" s="20"/>
      <c r="D1012" s="20"/>
      <c r="E1012" s="20"/>
      <c r="F1012" s="20"/>
      <c r="G1012" s="20"/>
      <c r="H1012" s="20"/>
      <c r="I1012" s="20"/>
      <c r="J1012" s="20"/>
      <c r="K1012" s="20"/>
      <c r="L1012" s="20"/>
      <c r="M1012" s="20"/>
      <c r="N1012" s="20"/>
      <c r="O1012" s="20"/>
      <c r="P1012" s="20"/>
      <c r="Q1012" s="20"/>
      <c r="R1012" s="20"/>
      <c r="S1012" s="21"/>
      <c r="T1012" s="22"/>
      <c r="U1012" s="22"/>
      <c r="V1012" s="23"/>
      <c r="W1012" s="33"/>
      <c r="X1012" s="33"/>
      <c r="Y1012" s="33"/>
    </row>
    <row r="1013" spans="1:25" s="34" customFormat="1" x14ac:dyDescent="0.25">
      <c r="A1013" s="145" t="s">
        <v>72</v>
      </c>
      <c r="B1013" s="146"/>
      <c r="C1013" s="146"/>
      <c r="D1013" s="146"/>
      <c r="E1013" s="146"/>
      <c r="F1013" s="146"/>
      <c r="G1013" s="146"/>
      <c r="H1013" s="146"/>
      <c r="I1013" s="146"/>
      <c r="J1013" s="146"/>
      <c r="K1013" s="146"/>
      <c r="L1013" s="146"/>
      <c r="M1013" s="146"/>
      <c r="N1013" s="146"/>
      <c r="O1013" s="146"/>
      <c r="P1013" s="146"/>
      <c r="Q1013" s="146"/>
      <c r="R1013" s="146"/>
      <c r="S1013" s="146"/>
      <c r="T1013" s="146"/>
      <c r="U1013" s="146"/>
      <c r="V1013" s="147"/>
      <c r="W1013" s="33"/>
      <c r="X1013" s="33"/>
      <c r="Y1013" s="33"/>
    </row>
    <row r="1014" spans="1:25" s="34" customFormat="1" x14ac:dyDescent="0.25">
      <c r="A1014" s="132" t="s">
        <v>60</v>
      </c>
      <c r="B1014" s="133"/>
      <c r="C1014" s="133"/>
      <c r="D1014" s="133"/>
      <c r="E1014" s="133"/>
      <c r="F1014" s="133"/>
      <c r="G1014" s="133"/>
      <c r="H1014" s="133"/>
      <c r="I1014" s="133"/>
      <c r="J1014" s="133"/>
      <c r="K1014" s="133"/>
      <c r="L1014" s="133"/>
      <c r="M1014" s="133" t="s">
        <v>61</v>
      </c>
      <c r="N1014" s="133"/>
      <c r="O1014" s="133" t="s">
        <v>62</v>
      </c>
      <c r="P1014" s="133"/>
      <c r="Q1014" s="133" t="s">
        <v>73</v>
      </c>
      <c r="R1014" s="133"/>
      <c r="S1014" s="133"/>
      <c r="T1014" s="134" t="s">
        <v>74</v>
      </c>
      <c r="U1014" s="134"/>
      <c r="V1014" s="135"/>
      <c r="W1014" s="33"/>
      <c r="X1014" s="33"/>
      <c r="Y1014" s="33"/>
    </row>
    <row r="1015" spans="1:25" s="34" customFormat="1" x14ac:dyDescent="0.25">
      <c r="A1015" s="132"/>
      <c r="B1015" s="133"/>
      <c r="C1015" s="133"/>
      <c r="D1015" s="133"/>
      <c r="E1015" s="133"/>
      <c r="F1015" s="133"/>
      <c r="G1015" s="133"/>
      <c r="H1015" s="133"/>
      <c r="I1015" s="133"/>
      <c r="J1015" s="133"/>
      <c r="K1015" s="133"/>
      <c r="L1015" s="133"/>
      <c r="M1015" s="133"/>
      <c r="N1015" s="133"/>
      <c r="O1015" s="133"/>
      <c r="P1015" s="133"/>
      <c r="Q1015" s="134"/>
      <c r="R1015" s="134"/>
      <c r="S1015" s="134"/>
      <c r="T1015" s="134">
        <f>+Q1015*O1015</f>
        <v>0</v>
      </c>
      <c r="U1015" s="134"/>
      <c r="V1015" s="135"/>
      <c r="W1015" s="33"/>
      <c r="X1015" s="33"/>
      <c r="Y1015" s="33"/>
    </row>
    <row r="1016" spans="1:25" s="34" customFormat="1" x14ac:dyDescent="0.25">
      <c r="A1016" s="132"/>
      <c r="B1016" s="133"/>
      <c r="C1016" s="133"/>
      <c r="D1016" s="133"/>
      <c r="E1016" s="133"/>
      <c r="F1016" s="133"/>
      <c r="G1016" s="133"/>
      <c r="H1016" s="133"/>
      <c r="I1016" s="133"/>
      <c r="J1016" s="133"/>
      <c r="K1016" s="133"/>
      <c r="L1016" s="133"/>
      <c r="M1016" s="133"/>
      <c r="N1016" s="133"/>
      <c r="O1016" s="133"/>
      <c r="P1016" s="133"/>
      <c r="Q1016" s="134"/>
      <c r="R1016" s="134"/>
      <c r="S1016" s="134"/>
      <c r="T1016" s="134">
        <f>+Q1016*O1016</f>
        <v>0</v>
      </c>
      <c r="U1016" s="134"/>
      <c r="V1016" s="135"/>
      <c r="W1016" s="33"/>
      <c r="X1016" s="33"/>
      <c r="Y1016" s="33"/>
    </row>
    <row r="1017" spans="1:25" s="34" customFormat="1" x14ac:dyDescent="0.25">
      <c r="A1017" s="132"/>
      <c r="B1017" s="133"/>
      <c r="C1017" s="133"/>
      <c r="D1017" s="133"/>
      <c r="E1017" s="133"/>
      <c r="F1017" s="133"/>
      <c r="G1017" s="133"/>
      <c r="H1017" s="133"/>
      <c r="I1017" s="133"/>
      <c r="J1017" s="133"/>
      <c r="K1017" s="133"/>
      <c r="L1017" s="133"/>
      <c r="M1017" s="133"/>
      <c r="N1017" s="133"/>
      <c r="O1017" s="133"/>
      <c r="P1017" s="133"/>
      <c r="Q1017" s="133"/>
      <c r="R1017" s="133"/>
      <c r="S1017" s="133"/>
      <c r="T1017" s="134"/>
      <c r="U1017" s="134"/>
      <c r="V1017" s="135"/>
      <c r="W1017" s="33"/>
      <c r="X1017" s="33"/>
      <c r="Y1017" s="33"/>
    </row>
    <row r="1018" spans="1:25" s="34" customFormat="1" x14ac:dyDescent="0.25">
      <c r="A1018" s="136" t="s">
        <v>71</v>
      </c>
      <c r="B1018" s="137"/>
      <c r="C1018" s="137"/>
      <c r="D1018" s="137"/>
      <c r="E1018" s="137"/>
      <c r="F1018" s="137"/>
      <c r="G1018" s="137"/>
      <c r="H1018" s="137"/>
      <c r="I1018" s="137"/>
      <c r="J1018" s="137"/>
      <c r="K1018" s="137"/>
      <c r="L1018" s="137"/>
      <c r="M1018" s="137"/>
      <c r="N1018" s="137"/>
      <c r="O1018" s="137"/>
      <c r="P1018" s="137"/>
      <c r="Q1018" s="137"/>
      <c r="R1018" s="137"/>
      <c r="S1018" s="137"/>
      <c r="T1018" s="134">
        <f>+T1016+T1015</f>
        <v>0</v>
      </c>
      <c r="U1018" s="134"/>
      <c r="V1018" s="135"/>
      <c r="W1018" s="33"/>
      <c r="X1018" s="33"/>
      <c r="Y1018" s="33"/>
    </row>
    <row r="1019" spans="1:25" s="34" customFormat="1" x14ac:dyDescent="0.25">
      <c r="A1019" s="19"/>
      <c r="B1019" s="20"/>
      <c r="C1019" s="20"/>
      <c r="D1019" s="20"/>
      <c r="E1019" s="20"/>
      <c r="F1019" s="20"/>
      <c r="G1019" s="20"/>
      <c r="H1019" s="20"/>
      <c r="I1019" s="20"/>
      <c r="J1019" s="20"/>
      <c r="K1019" s="20"/>
      <c r="L1019" s="20"/>
      <c r="M1019" s="20"/>
      <c r="N1019" s="20"/>
      <c r="O1019" s="20"/>
      <c r="P1019" s="20"/>
      <c r="Q1019" s="20"/>
      <c r="R1019" s="20"/>
      <c r="S1019" s="21"/>
      <c r="T1019" s="22"/>
      <c r="U1019" s="22"/>
      <c r="V1019" s="23"/>
      <c r="W1019" s="33"/>
      <c r="X1019" s="33"/>
      <c r="Y1019" s="33"/>
    </row>
    <row r="1020" spans="1:25" s="34" customFormat="1" x14ac:dyDescent="0.25">
      <c r="A1020" s="145" t="s">
        <v>75</v>
      </c>
      <c r="B1020" s="146"/>
      <c r="C1020" s="146"/>
      <c r="D1020" s="146"/>
      <c r="E1020" s="146"/>
      <c r="F1020" s="146"/>
      <c r="G1020" s="146"/>
      <c r="H1020" s="146"/>
      <c r="I1020" s="146"/>
      <c r="J1020" s="146"/>
      <c r="K1020" s="146"/>
      <c r="L1020" s="146"/>
      <c r="M1020" s="146"/>
      <c r="N1020" s="146"/>
      <c r="O1020" s="146"/>
      <c r="P1020" s="146"/>
      <c r="Q1020" s="146"/>
      <c r="R1020" s="146"/>
      <c r="S1020" s="146"/>
      <c r="T1020" s="146"/>
      <c r="U1020" s="146"/>
      <c r="V1020" s="147"/>
      <c r="W1020" s="33"/>
      <c r="X1020" s="33"/>
      <c r="Y1020" s="33"/>
    </row>
    <row r="1021" spans="1:25" s="34" customFormat="1" x14ac:dyDescent="0.25">
      <c r="A1021" s="132" t="s">
        <v>76</v>
      </c>
      <c r="B1021" s="133"/>
      <c r="C1021" s="133"/>
      <c r="D1021" s="133"/>
      <c r="E1021" s="133"/>
      <c r="F1021" s="133"/>
      <c r="G1021" s="133"/>
      <c r="H1021" s="133"/>
      <c r="I1021" s="133"/>
      <c r="J1021" s="133"/>
      <c r="K1021" s="133" t="s">
        <v>77</v>
      </c>
      <c r="L1021" s="133"/>
      <c r="M1021" s="133" t="s">
        <v>78</v>
      </c>
      <c r="N1021" s="133"/>
      <c r="O1021" s="133" t="s">
        <v>79</v>
      </c>
      <c r="P1021" s="133"/>
      <c r="Q1021" s="133"/>
      <c r="R1021" s="133" t="s">
        <v>80</v>
      </c>
      <c r="S1021" s="133"/>
      <c r="T1021" s="134" t="s">
        <v>69</v>
      </c>
      <c r="U1021" s="134"/>
      <c r="V1021" s="135"/>
      <c r="W1021" s="33"/>
      <c r="X1021" s="33"/>
      <c r="Y1021" s="33"/>
    </row>
    <row r="1022" spans="1:25" s="34" customFormat="1" x14ac:dyDescent="0.25">
      <c r="A1022" s="132"/>
      <c r="B1022" s="133"/>
      <c r="C1022" s="133"/>
      <c r="D1022" s="133"/>
      <c r="E1022" s="133"/>
      <c r="F1022" s="133"/>
      <c r="G1022" s="133"/>
      <c r="H1022" s="133"/>
      <c r="I1022" s="133"/>
      <c r="J1022" s="133"/>
      <c r="K1022" s="133"/>
      <c r="L1022" s="133"/>
      <c r="M1022" s="133"/>
      <c r="N1022" s="133"/>
      <c r="O1022" s="133"/>
      <c r="P1022" s="133"/>
      <c r="Q1022" s="133"/>
      <c r="R1022" s="133"/>
      <c r="S1022" s="133"/>
      <c r="T1022" s="134"/>
      <c r="U1022" s="134"/>
      <c r="V1022" s="135"/>
      <c r="W1022" s="33"/>
      <c r="X1022" s="33"/>
      <c r="Y1022" s="33"/>
    </row>
    <row r="1023" spans="1:25" s="34" customFormat="1" x14ac:dyDescent="0.25">
      <c r="A1023" s="132"/>
      <c r="B1023" s="133"/>
      <c r="C1023" s="133"/>
      <c r="D1023" s="133"/>
      <c r="E1023" s="133"/>
      <c r="F1023" s="133"/>
      <c r="G1023" s="133"/>
      <c r="H1023" s="133"/>
      <c r="I1023" s="133"/>
      <c r="J1023" s="133"/>
      <c r="K1023" s="133"/>
      <c r="L1023" s="133"/>
      <c r="M1023" s="133"/>
      <c r="N1023" s="133"/>
      <c r="O1023" s="133"/>
      <c r="P1023" s="133"/>
      <c r="Q1023" s="133"/>
      <c r="R1023" s="133"/>
      <c r="S1023" s="133"/>
      <c r="T1023" s="134"/>
      <c r="U1023" s="134"/>
      <c r="V1023" s="135"/>
      <c r="W1023" s="33"/>
      <c r="X1023" s="33"/>
      <c r="Y1023" s="33"/>
    </row>
    <row r="1024" spans="1:25" s="34" customFormat="1" x14ac:dyDescent="0.25">
      <c r="A1024" s="132"/>
      <c r="B1024" s="133"/>
      <c r="C1024" s="133"/>
      <c r="D1024" s="133"/>
      <c r="E1024" s="133"/>
      <c r="F1024" s="133"/>
      <c r="G1024" s="133"/>
      <c r="H1024" s="133"/>
      <c r="I1024" s="133"/>
      <c r="J1024" s="133"/>
      <c r="K1024" s="133"/>
      <c r="L1024" s="133"/>
      <c r="M1024" s="133"/>
      <c r="N1024" s="133"/>
      <c r="O1024" s="133"/>
      <c r="P1024" s="133"/>
      <c r="Q1024" s="133"/>
      <c r="R1024" s="133"/>
      <c r="S1024" s="133"/>
      <c r="T1024" s="134"/>
      <c r="U1024" s="134"/>
      <c r="V1024" s="135"/>
      <c r="W1024" s="33"/>
      <c r="X1024" s="33"/>
      <c r="Y1024" s="33"/>
    </row>
    <row r="1025" spans="1:25" s="34" customFormat="1" x14ac:dyDescent="0.25">
      <c r="A1025" s="136" t="s">
        <v>71</v>
      </c>
      <c r="B1025" s="137"/>
      <c r="C1025" s="137"/>
      <c r="D1025" s="137"/>
      <c r="E1025" s="137"/>
      <c r="F1025" s="137"/>
      <c r="G1025" s="137"/>
      <c r="H1025" s="137"/>
      <c r="I1025" s="137"/>
      <c r="J1025" s="137"/>
      <c r="K1025" s="137"/>
      <c r="L1025" s="137"/>
      <c r="M1025" s="137"/>
      <c r="N1025" s="137"/>
      <c r="O1025" s="137"/>
      <c r="P1025" s="137"/>
      <c r="Q1025" s="137"/>
      <c r="R1025" s="137"/>
      <c r="S1025" s="137"/>
      <c r="T1025" s="134"/>
      <c r="U1025" s="134"/>
      <c r="V1025" s="135"/>
      <c r="W1025" s="33"/>
      <c r="X1025" s="33"/>
      <c r="Y1025" s="33"/>
    </row>
    <row r="1026" spans="1:25" s="34" customFormat="1" x14ac:dyDescent="0.25">
      <c r="A1026" s="19"/>
      <c r="B1026" s="20"/>
      <c r="C1026" s="20"/>
      <c r="D1026" s="20"/>
      <c r="E1026" s="20"/>
      <c r="F1026" s="20"/>
      <c r="G1026" s="20"/>
      <c r="H1026" s="20"/>
      <c r="I1026" s="20"/>
      <c r="J1026" s="20"/>
      <c r="K1026" s="20"/>
      <c r="L1026" s="20"/>
      <c r="M1026" s="20"/>
      <c r="N1026" s="20"/>
      <c r="O1026" s="20"/>
      <c r="P1026" s="20"/>
      <c r="Q1026" s="20"/>
      <c r="R1026" s="20"/>
      <c r="S1026" s="21"/>
      <c r="T1026" s="22"/>
      <c r="U1026" s="22"/>
      <c r="V1026" s="23"/>
      <c r="W1026" s="42"/>
      <c r="X1026" s="42"/>
      <c r="Y1026" s="42"/>
    </row>
    <row r="1027" spans="1:25" s="34" customFormat="1" x14ac:dyDescent="0.25">
      <c r="A1027" s="145" t="s">
        <v>81</v>
      </c>
      <c r="B1027" s="146"/>
      <c r="C1027" s="146"/>
      <c r="D1027" s="146"/>
      <c r="E1027" s="146"/>
      <c r="F1027" s="146"/>
      <c r="G1027" s="146"/>
      <c r="H1027" s="146"/>
      <c r="I1027" s="146"/>
      <c r="J1027" s="146"/>
      <c r="K1027" s="146"/>
      <c r="L1027" s="146"/>
      <c r="M1027" s="146"/>
      <c r="N1027" s="146"/>
      <c r="O1027" s="146"/>
      <c r="P1027" s="146"/>
      <c r="Q1027" s="146"/>
      <c r="R1027" s="146"/>
      <c r="S1027" s="146"/>
      <c r="T1027" s="146"/>
      <c r="U1027" s="146"/>
      <c r="V1027" s="147"/>
      <c r="W1027" s="33"/>
      <c r="X1027" s="33"/>
      <c r="Y1027" s="33"/>
    </row>
    <row r="1028" spans="1:25" s="34" customFormat="1" x14ac:dyDescent="0.25">
      <c r="A1028" s="132" t="s">
        <v>82</v>
      </c>
      <c r="B1028" s="133"/>
      <c r="C1028" s="133"/>
      <c r="D1028" s="133"/>
      <c r="E1028" s="133"/>
      <c r="F1028" s="133"/>
      <c r="G1028" s="133"/>
      <c r="H1028" s="133"/>
      <c r="I1028" s="133"/>
      <c r="J1028" s="133" t="s">
        <v>83</v>
      </c>
      <c r="K1028" s="133"/>
      <c r="L1028" s="133" t="s">
        <v>84</v>
      </c>
      <c r="M1028" s="133"/>
      <c r="N1028" s="133" t="s">
        <v>85</v>
      </c>
      <c r="O1028" s="133"/>
      <c r="P1028" s="133"/>
      <c r="Q1028" s="133" t="s">
        <v>68</v>
      </c>
      <c r="R1028" s="133"/>
      <c r="S1028" s="133"/>
      <c r="T1028" s="134" t="s">
        <v>69</v>
      </c>
      <c r="U1028" s="134"/>
      <c r="V1028" s="135"/>
      <c r="W1028" s="33"/>
      <c r="X1028" s="33"/>
      <c r="Y1028" s="33"/>
    </row>
    <row r="1029" spans="1:25" s="34" customFormat="1" x14ac:dyDescent="0.25">
      <c r="A1029" s="132" t="s">
        <v>86</v>
      </c>
      <c r="B1029" s="133"/>
      <c r="C1029" s="133"/>
      <c r="D1029" s="133"/>
      <c r="E1029" s="133"/>
      <c r="F1029" s="133"/>
      <c r="G1029" s="133"/>
      <c r="H1029" s="133"/>
      <c r="I1029" s="133"/>
      <c r="J1029" s="148">
        <f>+'[1]CARGA PRESTACIONAL'!E970+'[1]CARGA PRESTACIONAL'!E971</f>
        <v>0</v>
      </c>
      <c r="K1029" s="133"/>
      <c r="L1029" s="149">
        <v>1.8157000000000001</v>
      </c>
      <c r="M1029" s="149"/>
      <c r="N1029" s="134">
        <f>+(L1029*J1029)/8</f>
        <v>0</v>
      </c>
      <c r="O1029" s="134"/>
      <c r="P1029" s="134"/>
      <c r="Q1029" s="133"/>
      <c r="R1029" s="133"/>
      <c r="S1029" s="133"/>
      <c r="T1029" s="134">
        <f>+Q1029*N1029</f>
        <v>0</v>
      </c>
      <c r="U1029" s="134"/>
      <c r="V1029" s="135"/>
      <c r="W1029" s="33"/>
      <c r="X1029" s="33"/>
      <c r="Y1029" s="33"/>
    </row>
    <row r="1030" spans="1:25" s="34" customFormat="1" x14ac:dyDescent="0.25">
      <c r="A1030" s="132"/>
      <c r="B1030" s="133"/>
      <c r="C1030" s="133"/>
      <c r="D1030" s="133"/>
      <c r="E1030" s="133"/>
      <c r="F1030" s="133"/>
      <c r="G1030" s="133"/>
      <c r="H1030" s="133"/>
      <c r="I1030" s="133"/>
      <c r="J1030" s="133"/>
      <c r="K1030" s="133"/>
      <c r="L1030" s="133"/>
      <c r="M1030" s="133"/>
      <c r="N1030" s="133"/>
      <c r="O1030" s="133"/>
      <c r="P1030" s="133"/>
      <c r="Q1030" s="133"/>
      <c r="R1030" s="133"/>
      <c r="S1030" s="133"/>
      <c r="T1030" s="134"/>
      <c r="U1030" s="134"/>
      <c r="V1030" s="135"/>
      <c r="W1030" s="33"/>
      <c r="X1030" s="33"/>
      <c r="Y1030" s="33"/>
    </row>
    <row r="1031" spans="1:25" s="34" customFormat="1" x14ac:dyDescent="0.25">
      <c r="A1031" s="132"/>
      <c r="B1031" s="133"/>
      <c r="C1031" s="133"/>
      <c r="D1031" s="133"/>
      <c r="E1031" s="133"/>
      <c r="F1031" s="133"/>
      <c r="G1031" s="133"/>
      <c r="H1031" s="133"/>
      <c r="I1031" s="133"/>
      <c r="J1031" s="133"/>
      <c r="K1031" s="133"/>
      <c r="L1031" s="133"/>
      <c r="M1031" s="133"/>
      <c r="N1031" s="133"/>
      <c r="O1031" s="133"/>
      <c r="P1031" s="133"/>
      <c r="Q1031" s="133"/>
      <c r="R1031" s="133"/>
      <c r="S1031" s="133"/>
      <c r="T1031" s="134"/>
      <c r="U1031" s="134"/>
      <c r="V1031" s="135"/>
      <c r="W1031" s="33"/>
      <c r="X1031" s="33"/>
      <c r="Y1031" s="33"/>
    </row>
    <row r="1032" spans="1:25" s="34" customFormat="1" x14ac:dyDescent="0.25">
      <c r="A1032" s="136" t="s">
        <v>71</v>
      </c>
      <c r="B1032" s="137"/>
      <c r="C1032" s="137"/>
      <c r="D1032" s="137"/>
      <c r="E1032" s="137"/>
      <c r="F1032" s="137"/>
      <c r="G1032" s="137"/>
      <c r="H1032" s="137"/>
      <c r="I1032" s="137"/>
      <c r="J1032" s="137"/>
      <c r="K1032" s="137"/>
      <c r="L1032" s="137"/>
      <c r="M1032" s="137"/>
      <c r="N1032" s="137"/>
      <c r="O1032" s="137"/>
      <c r="P1032" s="137"/>
      <c r="Q1032" s="137"/>
      <c r="R1032" s="137"/>
      <c r="S1032" s="137"/>
      <c r="T1032" s="134">
        <f>+T1029</f>
        <v>0</v>
      </c>
      <c r="U1032" s="134"/>
      <c r="V1032" s="135"/>
      <c r="W1032" s="33"/>
      <c r="X1032" s="33"/>
      <c r="Y1032" s="33"/>
    </row>
    <row r="1033" spans="1:25" s="43" customFormat="1" x14ac:dyDescent="0.25">
      <c r="A1033" s="136" t="s">
        <v>15</v>
      </c>
      <c r="B1033" s="137"/>
      <c r="C1033" s="137"/>
      <c r="D1033" s="137"/>
      <c r="E1033" s="137"/>
      <c r="F1033" s="137"/>
      <c r="G1033" s="137"/>
      <c r="H1033" s="137"/>
      <c r="I1033" s="137"/>
      <c r="J1033" s="137"/>
      <c r="K1033" s="137"/>
      <c r="L1033" s="137"/>
      <c r="M1033" s="137"/>
      <c r="N1033" s="137"/>
      <c r="O1033" s="137"/>
      <c r="P1033" s="137"/>
      <c r="Q1033" s="137"/>
      <c r="R1033" s="137"/>
      <c r="S1033" s="137"/>
      <c r="T1033" s="134">
        <f>ROUND(T1032+T1025+T1018+T1011,0)</f>
        <v>0</v>
      </c>
      <c r="U1033" s="134"/>
      <c r="V1033" s="135"/>
      <c r="W1033" s="33"/>
      <c r="X1033" s="33"/>
      <c r="Y1033" s="33"/>
    </row>
    <row r="1034" spans="1:25" s="43" customFormat="1" x14ac:dyDescent="0.25">
      <c r="A1034" s="44" t="s">
        <v>87</v>
      </c>
      <c r="B1034" s="45">
        <f>+'[1]CARGA PRESTACIONAL'!$E$40</f>
        <v>0.29949999999999999</v>
      </c>
      <c r="C1034" s="46"/>
      <c r="D1034" s="47"/>
      <c r="E1034" s="48"/>
      <c r="F1034" s="46"/>
      <c r="G1034" s="46"/>
      <c r="H1034" s="46"/>
      <c r="I1034" s="46"/>
      <c r="J1034" s="46"/>
      <c r="K1034" s="46"/>
      <c r="L1034" s="46"/>
      <c r="M1034" s="47"/>
      <c r="N1034" s="18"/>
      <c r="O1034" s="18"/>
      <c r="P1034" s="18"/>
      <c r="Q1034" s="18"/>
      <c r="R1034" s="18"/>
      <c r="S1034" s="18" t="s">
        <v>19</v>
      </c>
      <c r="T1034" s="134">
        <f>+T1033*B1034</f>
        <v>0</v>
      </c>
      <c r="U1034" s="134"/>
      <c r="V1034" s="135"/>
      <c r="W1034" s="33"/>
      <c r="X1034" s="33"/>
      <c r="Y1034" s="33"/>
    </row>
    <row r="1035" spans="1:25" s="43" customFormat="1" x14ac:dyDescent="0.25">
      <c r="A1035" s="138" t="s">
        <v>88</v>
      </c>
      <c r="B1035" s="139"/>
      <c r="C1035" s="139"/>
      <c r="D1035" s="139"/>
      <c r="E1035" s="139"/>
      <c r="F1035" s="139"/>
      <c r="G1035" s="139"/>
      <c r="H1035" s="139"/>
      <c r="I1035" s="139"/>
      <c r="J1035" s="139"/>
      <c r="K1035" s="139"/>
      <c r="L1035" s="139"/>
      <c r="M1035" s="139"/>
      <c r="N1035" s="139"/>
      <c r="O1035" s="139"/>
      <c r="P1035" s="139"/>
      <c r="Q1035" s="139"/>
      <c r="R1035" s="139"/>
      <c r="S1035" s="139"/>
      <c r="T1035" s="140">
        <f>+T1034+T1033</f>
        <v>0</v>
      </c>
      <c r="U1035" s="140"/>
      <c r="V1035" s="141"/>
      <c r="W1035" s="33"/>
      <c r="X1035" s="33"/>
      <c r="Y1035" s="33"/>
    </row>
    <row r="1036" spans="1:25" s="43" customFormat="1" x14ac:dyDescent="0.25">
      <c r="A1036" s="138" t="s">
        <v>89</v>
      </c>
      <c r="B1036" s="139"/>
      <c r="C1036" s="139"/>
      <c r="D1036" s="139"/>
      <c r="E1036" s="139"/>
      <c r="F1036" s="139"/>
      <c r="G1036" s="139"/>
      <c r="H1036" s="139"/>
      <c r="I1036" s="139"/>
      <c r="J1036" s="139"/>
      <c r="K1036" s="139"/>
      <c r="L1036" s="139"/>
      <c r="M1036" s="139"/>
      <c r="N1036" s="139"/>
      <c r="O1036" s="139"/>
      <c r="P1036" s="139"/>
      <c r="Q1036" s="139"/>
      <c r="R1036" s="139"/>
      <c r="S1036" s="139"/>
      <c r="T1036" s="140">
        <f>ROUND(T1035*T1004,0)</f>
        <v>0</v>
      </c>
      <c r="U1036" s="140"/>
      <c r="V1036" s="141"/>
      <c r="W1036" s="33"/>
      <c r="X1036" s="33"/>
      <c r="Y1036" s="33"/>
    </row>
    <row r="1037" spans="1:25" s="43" customFormat="1" x14ac:dyDescent="0.25">
      <c r="A1037" s="49"/>
      <c r="B1037" s="29"/>
      <c r="C1037" s="29"/>
      <c r="D1037" s="29"/>
      <c r="E1037" s="29"/>
      <c r="F1037" s="29"/>
      <c r="G1037" s="29"/>
      <c r="H1037" s="29"/>
      <c r="I1037" s="29"/>
      <c r="J1037" s="29"/>
      <c r="K1037" s="29"/>
      <c r="L1037" s="29"/>
      <c r="M1037" s="29"/>
      <c r="N1037" s="29"/>
      <c r="O1037" s="29"/>
      <c r="P1037" s="29"/>
      <c r="Q1037" s="29"/>
      <c r="R1037" s="29"/>
      <c r="S1037" s="29"/>
      <c r="T1037" s="50"/>
      <c r="U1037" s="50"/>
      <c r="V1037" s="51"/>
      <c r="W1037" s="33"/>
      <c r="X1037" s="33"/>
      <c r="Y1037" s="52"/>
    </row>
    <row r="1038" spans="1:25" s="34" customFormat="1" ht="43.5" customHeight="1" x14ac:dyDescent="0.25">
      <c r="A1038" s="142" t="s">
        <v>121</v>
      </c>
      <c r="B1038" s="143"/>
      <c r="C1038" s="143"/>
      <c r="D1038" s="143"/>
      <c r="E1038" s="143"/>
      <c r="F1038" s="143"/>
      <c r="G1038" s="143"/>
      <c r="H1038" s="143"/>
      <c r="I1038" s="143"/>
      <c r="J1038" s="143"/>
      <c r="K1038" s="143"/>
      <c r="L1038" s="143"/>
      <c r="M1038" s="143"/>
      <c r="N1038" s="143"/>
      <c r="O1038" s="143"/>
      <c r="P1038" s="143"/>
      <c r="Q1038" s="143"/>
      <c r="R1038" s="143"/>
      <c r="S1038" s="143"/>
      <c r="T1038" s="143"/>
      <c r="U1038" s="143"/>
      <c r="V1038" s="144"/>
      <c r="W1038" s="33"/>
      <c r="X1038" s="33"/>
      <c r="Y1038" s="53"/>
    </row>
    <row r="1039" spans="1:25" s="34" customFormat="1" x14ac:dyDescent="0.25">
      <c r="A1039" s="24"/>
      <c r="B1039" s="25"/>
      <c r="C1039" s="25"/>
      <c r="D1039" s="25"/>
      <c r="E1039" s="25"/>
      <c r="F1039" s="25"/>
      <c r="G1039" s="25"/>
      <c r="H1039" s="25"/>
      <c r="I1039" s="25"/>
      <c r="J1039" s="25"/>
      <c r="K1039" s="25"/>
      <c r="L1039" s="25"/>
      <c r="M1039" s="25"/>
      <c r="N1039" s="25"/>
      <c r="O1039" s="25"/>
      <c r="P1039" s="25"/>
      <c r="Q1039" s="25"/>
      <c r="R1039" s="25"/>
      <c r="S1039" s="26"/>
      <c r="T1039" s="27"/>
      <c r="U1039" s="27"/>
      <c r="V1039" s="28"/>
      <c r="W1039" s="33"/>
      <c r="X1039" s="33"/>
      <c r="Y1039" s="33"/>
    </row>
    <row r="1040" spans="1:25" s="34" customFormat="1" ht="46.5" customHeight="1" x14ac:dyDescent="0.3">
      <c r="A1040" s="24"/>
      <c r="B1040" s="25"/>
      <c r="C1040" s="25"/>
      <c r="D1040" s="29"/>
      <c r="E1040" s="30" t="s">
        <v>90</v>
      </c>
      <c r="F1040" s="54"/>
      <c r="G1040" s="54"/>
      <c r="H1040" s="54"/>
      <c r="I1040" s="54"/>
      <c r="J1040" s="54"/>
      <c r="K1040" s="54"/>
      <c r="L1040" s="54"/>
      <c r="M1040" s="55"/>
      <c r="N1040" s="25"/>
      <c r="O1040" s="25"/>
      <c r="P1040" s="25"/>
      <c r="Q1040" s="25"/>
      <c r="R1040" s="25"/>
      <c r="S1040" s="26"/>
      <c r="T1040" s="27"/>
      <c r="U1040" s="27"/>
      <c r="V1040" s="28"/>
      <c r="W1040" s="33"/>
      <c r="X1040" s="33"/>
      <c r="Y1040" s="56"/>
    </row>
    <row r="1041" spans="1:60" s="34" customFormat="1" x14ac:dyDescent="0.25">
      <c r="A1041" s="24"/>
      <c r="B1041" s="25"/>
      <c r="C1041" s="25"/>
      <c r="D1041" s="25"/>
      <c r="E1041" s="131" t="s">
        <v>105</v>
      </c>
      <c r="F1041" s="131"/>
      <c r="G1041" s="131"/>
      <c r="H1041" s="131"/>
      <c r="I1041" s="131"/>
      <c r="J1041" s="131"/>
      <c r="K1041" s="131"/>
      <c r="L1041" s="131"/>
      <c r="M1041" s="131"/>
      <c r="N1041" s="57"/>
      <c r="O1041" s="57"/>
      <c r="P1041" s="25"/>
      <c r="Q1041" s="25"/>
      <c r="R1041" s="25"/>
      <c r="S1041" s="26"/>
      <c r="T1041" s="27"/>
      <c r="U1041" s="27"/>
      <c r="V1041" s="28"/>
      <c r="W1041" s="33"/>
      <c r="X1041" s="33"/>
      <c r="Y1041" s="33"/>
    </row>
    <row r="1042" spans="1:60" s="34" customFormat="1" x14ac:dyDescent="0.25">
      <c r="A1042" s="24"/>
      <c r="B1042" s="25"/>
      <c r="C1042" s="25"/>
      <c r="D1042" s="25"/>
      <c r="E1042" s="131"/>
      <c r="F1042" s="131"/>
      <c r="G1042" s="131"/>
      <c r="H1042" s="131"/>
      <c r="I1042" s="131"/>
      <c r="J1042" s="131"/>
      <c r="K1042" s="131"/>
      <c r="L1042" s="131"/>
      <c r="M1042" s="131"/>
      <c r="N1042" s="57"/>
      <c r="O1042" s="57"/>
      <c r="P1042" s="25"/>
      <c r="Q1042" s="25"/>
      <c r="R1042" s="25"/>
      <c r="S1042" s="26"/>
      <c r="T1042" s="27"/>
      <c r="U1042" s="27"/>
      <c r="V1042" s="28"/>
      <c r="W1042" s="33"/>
      <c r="X1042" s="33"/>
      <c r="Y1042" s="33"/>
    </row>
    <row r="1043" spans="1:60" s="34" customFormat="1" ht="14.25" thickBot="1" x14ac:dyDescent="0.3">
      <c r="A1043" s="58"/>
      <c r="B1043" s="59"/>
      <c r="C1043" s="59"/>
      <c r="D1043" s="59"/>
      <c r="E1043" s="59"/>
      <c r="F1043" s="60"/>
      <c r="G1043" s="60"/>
      <c r="H1043" s="60"/>
      <c r="I1043" s="60"/>
      <c r="J1043" s="60"/>
      <c r="K1043" s="60"/>
      <c r="L1043" s="59"/>
      <c r="M1043" s="59"/>
      <c r="N1043" s="59"/>
      <c r="O1043" s="59"/>
      <c r="P1043" s="59"/>
      <c r="Q1043" s="59"/>
      <c r="R1043" s="59"/>
      <c r="S1043" s="59"/>
      <c r="T1043" s="61"/>
      <c r="U1043" s="61"/>
      <c r="V1043" s="62"/>
      <c r="W1043" s="33"/>
      <c r="X1043" s="33"/>
      <c r="Y1043" s="33"/>
    </row>
    <row r="1044" spans="1:60" ht="14.25" thickBot="1" x14ac:dyDescent="0.3"/>
    <row r="1045" spans="1:60" s="32" customFormat="1" ht="30" customHeight="1" x14ac:dyDescent="0.25">
      <c r="A1045" s="154"/>
      <c r="B1045" s="155"/>
      <c r="C1045" s="155"/>
      <c r="D1045" s="156"/>
      <c r="E1045" s="163" t="s">
        <v>92</v>
      </c>
      <c r="F1045" s="164"/>
      <c r="G1045" s="164"/>
      <c r="H1045" s="164"/>
      <c r="I1045" s="164"/>
      <c r="J1045" s="164"/>
      <c r="K1045" s="164"/>
      <c r="L1045" s="164"/>
      <c r="M1045" s="164"/>
      <c r="N1045" s="164"/>
      <c r="O1045" s="164"/>
      <c r="P1045" s="164"/>
      <c r="Q1045" s="164"/>
      <c r="R1045" s="164"/>
      <c r="S1045" s="165"/>
      <c r="T1045" s="169" t="s">
        <v>47</v>
      </c>
      <c r="U1045" s="170"/>
      <c r="V1045" s="171"/>
    </row>
    <row r="1046" spans="1:60" s="32" customFormat="1" ht="30" customHeight="1" thickBot="1" x14ac:dyDescent="0.3">
      <c r="A1046" s="157"/>
      <c r="B1046" s="158"/>
      <c r="C1046" s="158"/>
      <c r="D1046" s="159"/>
      <c r="E1046" s="166"/>
      <c r="F1046" s="167"/>
      <c r="G1046" s="167"/>
      <c r="H1046" s="167"/>
      <c r="I1046" s="167"/>
      <c r="J1046" s="167"/>
      <c r="K1046" s="167"/>
      <c r="L1046" s="167"/>
      <c r="M1046" s="167"/>
      <c r="N1046" s="167"/>
      <c r="O1046" s="167"/>
      <c r="P1046" s="167"/>
      <c r="Q1046" s="167"/>
      <c r="R1046" s="167"/>
      <c r="S1046" s="168"/>
      <c r="T1046" s="172"/>
      <c r="U1046" s="173"/>
      <c r="V1046" s="174"/>
    </row>
    <row r="1047" spans="1:60" s="32" customFormat="1" ht="5.0999999999999996" customHeight="1" thickBot="1" x14ac:dyDescent="0.25">
      <c r="A1047" s="157"/>
      <c r="B1047" s="158"/>
      <c r="C1047" s="158"/>
      <c r="D1047" s="159"/>
      <c r="E1047" s="175"/>
      <c r="F1047" s="176"/>
      <c r="G1047" s="176"/>
      <c r="H1047" s="176"/>
      <c r="I1047" s="176"/>
      <c r="J1047" s="176"/>
      <c r="K1047" s="176"/>
      <c r="L1047" s="176"/>
      <c r="M1047" s="176"/>
      <c r="N1047" s="176"/>
      <c r="O1047" s="176"/>
      <c r="P1047" s="176"/>
      <c r="Q1047" s="176"/>
      <c r="R1047" s="176"/>
      <c r="S1047" s="176"/>
      <c r="T1047" s="176"/>
      <c r="U1047" s="176"/>
      <c r="V1047" s="177"/>
    </row>
    <row r="1048" spans="1:60" s="32" customFormat="1" ht="24.95" customHeight="1" thickBot="1" x14ac:dyDescent="0.3">
      <c r="A1048" s="157"/>
      <c r="B1048" s="158"/>
      <c r="C1048" s="158"/>
      <c r="D1048" s="159"/>
      <c r="E1048" s="178" t="s">
        <v>48</v>
      </c>
      <c r="F1048" s="179"/>
      <c r="G1048" s="179"/>
      <c r="H1048" s="179"/>
      <c r="I1048" s="179"/>
      <c r="J1048" s="179"/>
      <c r="K1048" s="179"/>
      <c r="L1048" s="179"/>
      <c r="M1048" s="179"/>
      <c r="N1048" s="179"/>
      <c r="O1048" s="179"/>
      <c r="P1048" s="179"/>
      <c r="Q1048" s="179"/>
      <c r="R1048" s="179"/>
      <c r="S1048" s="179"/>
      <c r="T1048" s="179"/>
      <c r="U1048" s="179"/>
      <c r="V1048" s="180"/>
    </row>
    <row r="1049" spans="1:60" s="32" customFormat="1" ht="5.0999999999999996" customHeight="1" thickBot="1" x14ac:dyDescent="0.3">
      <c r="A1049" s="160"/>
      <c r="B1049" s="161"/>
      <c r="C1049" s="161"/>
      <c r="D1049" s="162"/>
      <c r="E1049" s="181"/>
      <c r="F1049" s="182"/>
      <c r="G1049" s="182"/>
      <c r="H1049" s="182"/>
      <c r="I1049" s="182"/>
      <c r="J1049" s="182"/>
      <c r="K1049" s="182"/>
      <c r="L1049" s="182"/>
      <c r="M1049" s="182"/>
      <c r="N1049" s="182"/>
      <c r="O1049" s="182"/>
      <c r="P1049" s="182"/>
      <c r="Q1049" s="182"/>
      <c r="R1049" s="182"/>
      <c r="S1049" s="182"/>
      <c r="T1049" s="182"/>
      <c r="U1049" s="182"/>
      <c r="V1049" s="183"/>
    </row>
    <row r="1050" spans="1:60" s="34" customFormat="1" x14ac:dyDescent="0.25">
      <c r="A1050" s="211" t="s">
        <v>49</v>
      </c>
      <c r="B1050" s="212"/>
      <c r="C1050" s="212"/>
      <c r="D1050" s="212"/>
      <c r="E1050" s="212"/>
      <c r="F1050" s="212"/>
      <c r="G1050" s="212"/>
      <c r="H1050" s="212"/>
      <c r="I1050" s="212"/>
      <c r="J1050" s="212"/>
      <c r="K1050" s="212"/>
      <c r="L1050" s="212"/>
      <c r="M1050" s="212"/>
      <c r="N1050" s="212"/>
      <c r="O1050" s="212"/>
      <c r="P1050" s="212"/>
      <c r="Q1050" s="212"/>
      <c r="R1050" s="212"/>
      <c r="S1050" s="212"/>
      <c r="T1050" s="212"/>
      <c r="U1050" s="212"/>
      <c r="V1050" s="213"/>
      <c r="W1050" s="33"/>
      <c r="X1050" s="33"/>
      <c r="Y1050" s="33"/>
      <c r="AZ1050" s="35"/>
      <c r="BA1050" s="35"/>
      <c r="BB1050" s="35"/>
      <c r="BC1050" s="35"/>
      <c r="BD1050" s="35"/>
      <c r="BE1050" s="35"/>
      <c r="BF1050" s="35"/>
      <c r="BG1050" s="35"/>
      <c r="BH1050" s="35"/>
    </row>
    <row r="1051" spans="1:60" s="34" customFormat="1" x14ac:dyDescent="0.25">
      <c r="A1051" s="184" t="s">
        <v>50</v>
      </c>
      <c r="B1051" s="185"/>
      <c r="C1051" s="185"/>
      <c r="D1051" s="185"/>
      <c r="E1051" s="36" t="s">
        <v>51</v>
      </c>
      <c r="F1051" s="37"/>
      <c r="G1051" s="37"/>
      <c r="H1051" s="37"/>
      <c r="I1051" s="37"/>
      <c r="J1051" s="186" t="s">
        <v>52</v>
      </c>
      <c r="K1051" s="186"/>
      <c r="L1051" s="186"/>
      <c r="M1051" s="186"/>
      <c r="N1051" s="186"/>
      <c r="O1051" s="186"/>
      <c r="P1051" s="186" t="s">
        <v>53</v>
      </c>
      <c r="Q1051" s="186"/>
      <c r="R1051" s="186"/>
      <c r="S1051" s="186"/>
      <c r="T1051" s="186"/>
      <c r="U1051" s="186"/>
      <c r="V1051" s="187"/>
      <c r="W1051" s="33"/>
      <c r="X1051" s="33"/>
      <c r="Y1051" s="33"/>
      <c r="AZ1051" s="35"/>
      <c r="BA1051" s="35"/>
      <c r="BB1051" s="35"/>
      <c r="BC1051" s="35"/>
      <c r="BD1051" s="35"/>
      <c r="BE1051" s="35"/>
      <c r="BF1051" s="35"/>
      <c r="BG1051" s="35"/>
      <c r="BH1051" s="35"/>
    </row>
    <row r="1052" spans="1:60" s="34" customFormat="1" ht="30.75" customHeight="1" x14ac:dyDescent="0.25">
      <c r="A1052" s="188" t="s">
        <v>54</v>
      </c>
      <c r="B1052" s="189"/>
      <c r="C1052" s="189"/>
      <c r="D1052" s="190"/>
      <c r="E1052" s="191" t="s">
        <v>24</v>
      </c>
      <c r="F1052" s="191"/>
      <c r="G1052" s="191"/>
      <c r="H1052" s="191"/>
      <c r="I1052" s="191"/>
      <c r="J1052" s="191"/>
      <c r="K1052" s="191"/>
      <c r="L1052" s="191"/>
      <c r="M1052" s="191"/>
      <c r="N1052" s="191"/>
      <c r="O1052" s="191"/>
      <c r="P1052" s="191"/>
      <c r="Q1052" s="191"/>
      <c r="R1052" s="191"/>
      <c r="S1052" s="191"/>
      <c r="T1052" s="191"/>
      <c r="U1052" s="191"/>
      <c r="V1052" s="192"/>
      <c r="W1052" s="33"/>
      <c r="X1052" s="33"/>
      <c r="Y1052" s="33"/>
    </row>
    <row r="1053" spans="1:60" s="34" customFormat="1" x14ac:dyDescent="0.25">
      <c r="A1053" s="193" t="s">
        <v>55</v>
      </c>
      <c r="B1053" s="194"/>
      <c r="C1053" s="194"/>
      <c r="D1053" s="194"/>
      <c r="E1053" s="195"/>
      <c r="F1053" s="195"/>
      <c r="G1053" s="195"/>
      <c r="H1053" s="195"/>
      <c r="I1053" s="195"/>
      <c r="J1053" s="195"/>
      <c r="K1053" s="195"/>
      <c r="L1053" s="195"/>
      <c r="M1053" s="195"/>
      <c r="N1053" s="195"/>
      <c r="O1053" s="195"/>
      <c r="P1053" s="195"/>
      <c r="Q1053" s="195"/>
      <c r="R1053" s="195"/>
      <c r="S1053" s="195"/>
      <c r="T1053" s="195"/>
      <c r="U1053" s="195"/>
      <c r="V1053" s="196"/>
      <c r="W1053" s="33"/>
      <c r="X1053" s="33"/>
      <c r="Y1053" s="33"/>
      <c r="Z1053" s="33"/>
    </row>
    <row r="1054" spans="1:60" s="34" customFormat="1" x14ac:dyDescent="0.25">
      <c r="A1054" s="193" t="s">
        <v>56</v>
      </c>
      <c r="B1054" s="194"/>
      <c r="C1054" s="194"/>
      <c r="D1054" s="194"/>
      <c r="E1054" s="195"/>
      <c r="F1054" s="195"/>
      <c r="G1054" s="195"/>
      <c r="H1054" s="195"/>
      <c r="I1054" s="195"/>
      <c r="J1054" s="195"/>
      <c r="K1054" s="195"/>
      <c r="L1054" s="195"/>
      <c r="M1054" s="195"/>
      <c r="N1054" s="195"/>
      <c r="O1054" s="195"/>
      <c r="P1054" s="195"/>
      <c r="Q1054" s="195"/>
      <c r="R1054" s="195"/>
      <c r="S1054" s="195"/>
      <c r="T1054" s="195"/>
      <c r="U1054" s="195"/>
      <c r="V1054" s="196"/>
      <c r="W1054" s="33"/>
      <c r="X1054" s="33"/>
      <c r="Y1054" s="33"/>
      <c r="Z1054" s="33"/>
    </row>
    <row r="1055" spans="1:60" s="34" customFormat="1" x14ac:dyDescent="0.25">
      <c r="A1055" s="193" t="s">
        <v>57</v>
      </c>
      <c r="B1055" s="194"/>
      <c r="C1055" s="194"/>
      <c r="D1055" s="194"/>
      <c r="E1055" s="195"/>
      <c r="F1055" s="195"/>
      <c r="G1055" s="195"/>
      <c r="H1055" s="195"/>
      <c r="I1055" s="195"/>
      <c r="J1055" s="195"/>
      <c r="K1055" s="195"/>
      <c r="L1055" s="195"/>
      <c r="M1055" s="195"/>
      <c r="N1055" s="195"/>
      <c r="O1055" s="195"/>
      <c r="P1055" s="195"/>
      <c r="Q1055" s="195"/>
      <c r="R1055" s="195"/>
      <c r="S1055" s="195"/>
      <c r="T1055" s="195"/>
      <c r="U1055" s="195"/>
      <c r="V1055" s="196"/>
      <c r="W1055" s="33"/>
      <c r="X1055" s="33"/>
      <c r="Y1055" s="33"/>
      <c r="Z1055" s="33"/>
    </row>
    <row r="1056" spans="1:60" s="34" customFormat="1" x14ac:dyDescent="0.25">
      <c r="A1056" s="38"/>
      <c r="B1056" s="39"/>
      <c r="C1056" s="39"/>
      <c r="D1056" s="40"/>
      <c r="E1056" s="40"/>
      <c r="F1056" s="40"/>
      <c r="G1056" s="40"/>
      <c r="H1056" s="40"/>
      <c r="I1056" s="40"/>
      <c r="J1056" s="40"/>
      <c r="K1056" s="40"/>
      <c r="L1056" s="40"/>
      <c r="M1056" s="40"/>
      <c r="N1056" s="40"/>
      <c r="O1056" s="40"/>
      <c r="P1056" s="40"/>
      <c r="Q1056" s="40"/>
      <c r="R1056" s="40"/>
      <c r="S1056" s="40"/>
      <c r="T1056" s="27"/>
      <c r="U1056" s="27"/>
      <c r="V1056" s="28"/>
      <c r="W1056" s="33"/>
      <c r="X1056" s="33"/>
      <c r="Y1056" s="33"/>
    </row>
    <row r="1057" spans="1:25" s="34" customFormat="1" x14ac:dyDescent="0.25">
      <c r="A1057" s="150" t="s">
        <v>58</v>
      </c>
      <c r="B1057" s="151"/>
      <c r="C1057" s="151"/>
      <c r="D1057" s="151"/>
      <c r="E1057" s="151"/>
      <c r="F1057" s="151"/>
      <c r="G1057" s="151"/>
      <c r="H1057" s="151"/>
      <c r="I1057" s="151"/>
      <c r="J1057" s="151"/>
      <c r="K1057" s="151"/>
      <c r="L1057" s="151"/>
      <c r="M1057" s="151"/>
      <c r="N1057" s="151"/>
      <c r="O1057" s="151"/>
      <c r="P1057" s="151"/>
      <c r="Q1057" s="151"/>
      <c r="R1057" s="151"/>
      <c r="S1057" s="151"/>
      <c r="T1057" s="151"/>
      <c r="U1057" s="151"/>
      <c r="V1057" s="197"/>
      <c r="W1057" s="33"/>
      <c r="X1057" s="33"/>
      <c r="Y1057" s="33"/>
    </row>
    <row r="1058" spans="1:25" s="34" customFormat="1" x14ac:dyDescent="0.25">
      <c r="A1058" s="198" t="s">
        <v>59</v>
      </c>
      <c r="B1058" s="199"/>
      <c r="C1058" s="199" t="s">
        <v>60</v>
      </c>
      <c r="D1058" s="199"/>
      <c r="E1058" s="199"/>
      <c r="F1058" s="199"/>
      <c r="G1058" s="199"/>
      <c r="H1058" s="199"/>
      <c r="I1058" s="199"/>
      <c r="J1058" s="199"/>
      <c r="K1058" s="199"/>
      <c r="L1058" s="199"/>
      <c r="M1058" s="199"/>
      <c r="N1058" s="199"/>
      <c r="O1058" s="199"/>
      <c r="P1058" s="199"/>
      <c r="Q1058" s="199"/>
      <c r="R1058" s="199" t="s">
        <v>61</v>
      </c>
      <c r="S1058" s="199"/>
      <c r="T1058" s="200" t="s">
        <v>62</v>
      </c>
      <c r="U1058" s="200"/>
      <c r="V1058" s="201"/>
      <c r="W1058" s="33"/>
      <c r="X1058" s="33"/>
      <c r="Y1058" s="33"/>
    </row>
    <row r="1059" spans="1:25" s="34" customFormat="1" ht="16.5" customHeight="1" x14ac:dyDescent="0.25">
      <c r="A1059" s="202">
        <v>1</v>
      </c>
      <c r="B1059" s="203"/>
      <c r="C1059" s="204" t="s">
        <v>63</v>
      </c>
      <c r="D1059" s="205"/>
      <c r="E1059" s="205"/>
      <c r="F1059" s="205"/>
      <c r="G1059" s="205"/>
      <c r="H1059" s="205"/>
      <c r="I1059" s="205"/>
      <c r="J1059" s="205"/>
      <c r="K1059" s="205"/>
      <c r="L1059" s="205"/>
      <c r="M1059" s="205"/>
      <c r="N1059" s="205"/>
      <c r="O1059" s="205"/>
      <c r="P1059" s="205"/>
      <c r="Q1059" s="205"/>
      <c r="R1059" s="205"/>
      <c r="S1059" s="205"/>
      <c r="T1059" s="206"/>
      <c r="U1059" s="206"/>
      <c r="V1059" s="207"/>
      <c r="W1059" s="33"/>
      <c r="X1059" s="33"/>
      <c r="Y1059" s="33"/>
    </row>
    <row r="1060" spans="1:25" s="34" customFormat="1" x14ac:dyDescent="0.25">
      <c r="A1060" s="41"/>
      <c r="B1060" s="40"/>
      <c r="C1060" s="40"/>
      <c r="D1060" s="40"/>
      <c r="E1060" s="40"/>
      <c r="F1060" s="40"/>
      <c r="G1060" s="40"/>
      <c r="H1060" s="40"/>
      <c r="I1060" s="40"/>
      <c r="J1060" s="40"/>
      <c r="K1060" s="40"/>
      <c r="L1060" s="40"/>
      <c r="M1060" s="40"/>
      <c r="N1060" s="40"/>
      <c r="O1060" s="40"/>
      <c r="P1060" s="40"/>
      <c r="Q1060" s="40"/>
      <c r="R1060" s="40"/>
      <c r="S1060" s="40"/>
      <c r="T1060" s="27"/>
      <c r="U1060" s="27"/>
      <c r="V1060" s="28"/>
      <c r="W1060" s="33"/>
      <c r="X1060" s="33"/>
      <c r="Y1060" s="33"/>
    </row>
    <row r="1061" spans="1:25" s="34" customFormat="1" x14ac:dyDescent="0.25">
      <c r="A1061" s="145" t="s">
        <v>64</v>
      </c>
      <c r="B1061" s="146"/>
      <c r="C1061" s="146"/>
      <c r="D1061" s="146"/>
      <c r="E1061" s="146"/>
      <c r="F1061" s="146"/>
      <c r="G1061" s="146"/>
      <c r="H1061" s="146"/>
      <c r="I1061" s="146"/>
      <c r="J1061" s="146"/>
      <c r="K1061" s="146"/>
      <c r="L1061" s="146"/>
      <c r="M1061" s="146"/>
      <c r="N1061" s="146"/>
      <c r="O1061" s="146"/>
      <c r="P1061" s="146"/>
      <c r="Q1061" s="146"/>
      <c r="R1061" s="146"/>
      <c r="S1061" s="146"/>
      <c r="T1061" s="146"/>
      <c r="U1061" s="146"/>
      <c r="V1061" s="147"/>
      <c r="W1061" s="33"/>
      <c r="X1061" s="33"/>
      <c r="Y1061" s="33"/>
    </row>
    <row r="1062" spans="1:25" s="34" customFormat="1" x14ac:dyDescent="0.25">
      <c r="A1062" s="132" t="s">
        <v>60</v>
      </c>
      <c r="B1062" s="133"/>
      <c r="C1062" s="133"/>
      <c r="D1062" s="133"/>
      <c r="E1062" s="133"/>
      <c r="F1062" s="133"/>
      <c r="G1062" s="133"/>
      <c r="H1062" s="133" t="s">
        <v>65</v>
      </c>
      <c r="I1062" s="133"/>
      <c r="J1062" s="133"/>
      <c r="K1062" s="133" t="s">
        <v>66</v>
      </c>
      <c r="L1062" s="133"/>
      <c r="M1062" s="133"/>
      <c r="N1062" s="133"/>
      <c r="O1062" s="133" t="s">
        <v>67</v>
      </c>
      <c r="P1062" s="133"/>
      <c r="Q1062" s="133"/>
      <c r="R1062" s="133" t="s">
        <v>68</v>
      </c>
      <c r="S1062" s="133"/>
      <c r="T1062" s="134" t="s">
        <v>69</v>
      </c>
      <c r="U1062" s="134"/>
      <c r="V1062" s="135"/>
      <c r="W1062" s="33"/>
      <c r="X1062" s="33"/>
      <c r="Y1062" s="33"/>
    </row>
    <row r="1063" spans="1:25" s="34" customFormat="1" x14ac:dyDescent="0.25">
      <c r="A1063" s="132"/>
      <c r="B1063" s="133"/>
      <c r="C1063" s="133"/>
      <c r="D1063" s="133"/>
      <c r="E1063" s="133"/>
      <c r="F1063" s="133"/>
      <c r="G1063" s="133"/>
      <c r="H1063" s="133"/>
      <c r="I1063" s="133"/>
      <c r="J1063" s="133"/>
      <c r="K1063" s="133"/>
      <c r="L1063" s="133"/>
      <c r="M1063" s="133"/>
      <c r="N1063" s="133"/>
      <c r="O1063" s="153"/>
      <c r="P1063" s="153"/>
      <c r="Q1063" s="153"/>
      <c r="R1063" s="133"/>
      <c r="S1063" s="133"/>
      <c r="T1063" s="134"/>
      <c r="U1063" s="134"/>
      <c r="V1063" s="135"/>
      <c r="W1063" s="33"/>
      <c r="X1063" s="33"/>
      <c r="Y1063" s="33"/>
    </row>
    <row r="1064" spans="1:25" s="34" customFormat="1" x14ac:dyDescent="0.25">
      <c r="A1064" s="132" t="s">
        <v>70</v>
      </c>
      <c r="B1064" s="133"/>
      <c r="C1064" s="133"/>
      <c r="D1064" s="133"/>
      <c r="E1064" s="133"/>
      <c r="F1064" s="133"/>
      <c r="G1064" s="133"/>
      <c r="H1064" s="133"/>
      <c r="I1064" s="133"/>
      <c r="J1064" s="133"/>
      <c r="K1064" s="133"/>
      <c r="L1064" s="133"/>
      <c r="M1064" s="133"/>
      <c r="N1064" s="133"/>
      <c r="O1064" s="153"/>
      <c r="P1064" s="153"/>
      <c r="Q1064" s="153"/>
      <c r="R1064" s="209">
        <v>0.03</v>
      </c>
      <c r="S1064" s="210"/>
      <c r="T1064" s="134"/>
      <c r="U1064" s="134"/>
      <c r="V1064" s="135"/>
      <c r="W1064" s="33"/>
      <c r="X1064" s="33"/>
      <c r="Y1064" s="33"/>
    </row>
    <row r="1065" spans="1:25" s="34" customFormat="1" x14ac:dyDescent="0.25">
      <c r="A1065" s="132"/>
      <c r="B1065" s="133"/>
      <c r="C1065" s="133"/>
      <c r="D1065" s="133"/>
      <c r="E1065" s="133"/>
      <c r="F1065" s="133"/>
      <c r="G1065" s="133"/>
      <c r="H1065" s="133"/>
      <c r="I1065" s="133"/>
      <c r="J1065" s="133"/>
      <c r="K1065" s="133"/>
      <c r="L1065" s="133"/>
      <c r="M1065" s="133"/>
      <c r="N1065" s="133"/>
      <c r="O1065" s="133"/>
      <c r="P1065" s="133"/>
      <c r="Q1065" s="133"/>
      <c r="R1065" s="133"/>
      <c r="S1065" s="133"/>
      <c r="T1065" s="134"/>
      <c r="U1065" s="134"/>
      <c r="V1065" s="135"/>
      <c r="W1065" s="33"/>
      <c r="X1065" s="33"/>
      <c r="Y1065" s="33"/>
    </row>
    <row r="1066" spans="1:25" s="34" customFormat="1" x14ac:dyDescent="0.25">
      <c r="A1066" s="136" t="s">
        <v>71</v>
      </c>
      <c r="B1066" s="137"/>
      <c r="C1066" s="137"/>
      <c r="D1066" s="137"/>
      <c r="E1066" s="137"/>
      <c r="F1066" s="137"/>
      <c r="G1066" s="137"/>
      <c r="H1066" s="137"/>
      <c r="I1066" s="137"/>
      <c r="J1066" s="137"/>
      <c r="K1066" s="137"/>
      <c r="L1066" s="137"/>
      <c r="M1066" s="137"/>
      <c r="N1066" s="137"/>
      <c r="O1066" s="137"/>
      <c r="P1066" s="137"/>
      <c r="Q1066" s="137"/>
      <c r="R1066" s="137"/>
      <c r="S1066" s="137"/>
      <c r="T1066" s="134">
        <f>+T1064+T1063</f>
        <v>0</v>
      </c>
      <c r="U1066" s="134"/>
      <c r="V1066" s="135"/>
      <c r="W1066" s="33"/>
      <c r="X1066" s="33"/>
      <c r="Y1066" s="33"/>
    </row>
    <row r="1067" spans="1:25" s="34" customFormat="1" x14ac:dyDescent="0.25">
      <c r="A1067" s="19"/>
      <c r="B1067" s="20"/>
      <c r="C1067" s="20"/>
      <c r="D1067" s="20"/>
      <c r="E1067" s="20"/>
      <c r="F1067" s="20"/>
      <c r="G1067" s="20"/>
      <c r="H1067" s="20"/>
      <c r="I1067" s="20"/>
      <c r="J1067" s="20"/>
      <c r="K1067" s="20"/>
      <c r="L1067" s="20"/>
      <c r="M1067" s="20"/>
      <c r="N1067" s="20"/>
      <c r="O1067" s="20"/>
      <c r="P1067" s="20"/>
      <c r="Q1067" s="20"/>
      <c r="R1067" s="20"/>
      <c r="S1067" s="21"/>
      <c r="T1067" s="22"/>
      <c r="U1067" s="22"/>
      <c r="V1067" s="23"/>
      <c r="W1067" s="33"/>
      <c r="X1067" s="33"/>
      <c r="Y1067" s="33"/>
    </row>
    <row r="1068" spans="1:25" s="34" customFormat="1" x14ac:dyDescent="0.25">
      <c r="A1068" s="145" t="s">
        <v>72</v>
      </c>
      <c r="B1068" s="146"/>
      <c r="C1068" s="146"/>
      <c r="D1068" s="146"/>
      <c r="E1068" s="146"/>
      <c r="F1068" s="146"/>
      <c r="G1068" s="146"/>
      <c r="H1068" s="146"/>
      <c r="I1068" s="146"/>
      <c r="J1068" s="146"/>
      <c r="K1068" s="146"/>
      <c r="L1068" s="146"/>
      <c r="M1068" s="146"/>
      <c r="N1068" s="146"/>
      <c r="O1068" s="146"/>
      <c r="P1068" s="146"/>
      <c r="Q1068" s="146"/>
      <c r="R1068" s="146"/>
      <c r="S1068" s="146"/>
      <c r="T1068" s="146"/>
      <c r="U1068" s="146"/>
      <c r="V1068" s="147"/>
      <c r="W1068" s="33"/>
      <c r="X1068" s="33"/>
      <c r="Y1068" s="33"/>
    </row>
    <row r="1069" spans="1:25" s="34" customFormat="1" x14ac:dyDescent="0.25">
      <c r="A1069" s="132" t="s">
        <v>60</v>
      </c>
      <c r="B1069" s="133"/>
      <c r="C1069" s="133"/>
      <c r="D1069" s="133"/>
      <c r="E1069" s="133"/>
      <c r="F1069" s="133"/>
      <c r="G1069" s="133"/>
      <c r="H1069" s="133"/>
      <c r="I1069" s="133"/>
      <c r="J1069" s="133"/>
      <c r="K1069" s="133"/>
      <c r="L1069" s="133"/>
      <c r="M1069" s="133" t="s">
        <v>61</v>
      </c>
      <c r="N1069" s="133"/>
      <c r="O1069" s="133" t="s">
        <v>62</v>
      </c>
      <c r="P1069" s="133"/>
      <c r="Q1069" s="133" t="s">
        <v>73</v>
      </c>
      <c r="R1069" s="133"/>
      <c r="S1069" s="133"/>
      <c r="T1069" s="134" t="s">
        <v>74</v>
      </c>
      <c r="U1069" s="134"/>
      <c r="V1069" s="135"/>
      <c r="W1069" s="33"/>
      <c r="X1069" s="33"/>
      <c r="Y1069" s="33"/>
    </row>
    <row r="1070" spans="1:25" s="34" customFormat="1" x14ac:dyDescent="0.25">
      <c r="A1070" s="132"/>
      <c r="B1070" s="133"/>
      <c r="C1070" s="133"/>
      <c r="D1070" s="133"/>
      <c r="E1070" s="133"/>
      <c r="F1070" s="133"/>
      <c r="G1070" s="133"/>
      <c r="H1070" s="133"/>
      <c r="I1070" s="133"/>
      <c r="J1070" s="133"/>
      <c r="K1070" s="133"/>
      <c r="L1070" s="133"/>
      <c r="M1070" s="133"/>
      <c r="N1070" s="133"/>
      <c r="O1070" s="133"/>
      <c r="P1070" s="133"/>
      <c r="Q1070" s="134"/>
      <c r="R1070" s="134"/>
      <c r="S1070" s="134"/>
      <c r="T1070" s="134">
        <f>+Q1070*O1070</f>
        <v>0</v>
      </c>
      <c r="U1070" s="134"/>
      <c r="V1070" s="135"/>
      <c r="W1070" s="33"/>
      <c r="X1070" s="33"/>
      <c r="Y1070" s="33"/>
    </row>
    <row r="1071" spans="1:25" s="34" customFormat="1" x14ac:dyDescent="0.25">
      <c r="A1071" s="132"/>
      <c r="B1071" s="133"/>
      <c r="C1071" s="133"/>
      <c r="D1071" s="133"/>
      <c r="E1071" s="133"/>
      <c r="F1071" s="133"/>
      <c r="G1071" s="133"/>
      <c r="H1071" s="133"/>
      <c r="I1071" s="133"/>
      <c r="J1071" s="133"/>
      <c r="K1071" s="133"/>
      <c r="L1071" s="133"/>
      <c r="M1071" s="133"/>
      <c r="N1071" s="133"/>
      <c r="O1071" s="133"/>
      <c r="P1071" s="133"/>
      <c r="Q1071" s="134"/>
      <c r="R1071" s="134"/>
      <c r="S1071" s="134"/>
      <c r="T1071" s="134">
        <f>+Q1071*O1071</f>
        <v>0</v>
      </c>
      <c r="U1071" s="134"/>
      <c r="V1071" s="135"/>
      <c r="W1071" s="33"/>
      <c r="X1071" s="33"/>
      <c r="Y1071" s="33"/>
    </row>
    <row r="1072" spans="1:25" s="34" customFormat="1" x14ac:dyDescent="0.25">
      <c r="A1072" s="132"/>
      <c r="B1072" s="133"/>
      <c r="C1072" s="133"/>
      <c r="D1072" s="133"/>
      <c r="E1072" s="133"/>
      <c r="F1072" s="133"/>
      <c r="G1072" s="133"/>
      <c r="H1072" s="133"/>
      <c r="I1072" s="133"/>
      <c r="J1072" s="133"/>
      <c r="K1072" s="133"/>
      <c r="L1072" s="133"/>
      <c r="M1072" s="133"/>
      <c r="N1072" s="133"/>
      <c r="O1072" s="133"/>
      <c r="P1072" s="133"/>
      <c r="Q1072" s="133"/>
      <c r="R1072" s="133"/>
      <c r="S1072" s="133"/>
      <c r="T1072" s="134"/>
      <c r="U1072" s="134"/>
      <c r="V1072" s="135"/>
      <c r="W1072" s="33"/>
      <c r="X1072" s="33"/>
      <c r="Y1072" s="33"/>
    </row>
    <row r="1073" spans="1:25" s="34" customFormat="1" x14ac:dyDescent="0.25">
      <c r="A1073" s="136" t="s">
        <v>71</v>
      </c>
      <c r="B1073" s="137"/>
      <c r="C1073" s="137"/>
      <c r="D1073" s="137"/>
      <c r="E1073" s="137"/>
      <c r="F1073" s="137"/>
      <c r="G1073" s="137"/>
      <c r="H1073" s="137"/>
      <c r="I1073" s="137"/>
      <c r="J1073" s="137"/>
      <c r="K1073" s="137"/>
      <c r="L1073" s="137"/>
      <c r="M1073" s="137"/>
      <c r="N1073" s="137"/>
      <c r="O1073" s="137"/>
      <c r="P1073" s="137"/>
      <c r="Q1073" s="137"/>
      <c r="R1073" s="137"/>
      <c r="S1073" s="137"/>
      <c r="T1073" s="134">
        <f>+T1071+T1070</f>
        <v>0</v>
      </c>
      <c r="U1073" s="134"/>
      <c r="V1073" s="135"/>
      <c r="W1073" s="33"/>
      <c r="X1073" s="33"/>
      <c r="Y1073" s="33"/>
    </row>
    <row r="1074" spans="1:25" s="34" customFormat="1" x14ac:dyDescent="0.25">
      <c r="A1074" s="19"/>
      <c r="B1074" s="20"/>
      <c r="C1074" s="20"/>
      <c r="D1074" s="20"/>
      <c r="E1074" s="20"/>
      <c r="F1074" s="20"/>
      <c r="G1074" s="20"/>
      <c r="H1074" s="20"/>
      <c r="I1074" s="20"/>
      <c r="J1074" s="20"/>
      <c r="K1074" s="20"/>
      <c r="L1074" s="20"/>
      <c r="M1074" s="20"/>
      <c r="N1074" s="20"/>
      <c r="O1074" s="20"/>
      <c r="P1074" s="20"/>
      <c r="Q1074" s="20"/>
      <c r="R1074" s="20"/>
      <c r="S1074" s="21"/>
      <c r="T1074" s="22"/>
      <c r="U1074" s="22"/>
      <c r="V1074" s="23"/>
      <c r="W1074" s="33"/>
      <c r="X1074" s="33"/>
      <c r="Y1074" s="33"/>
    </row>
    <row r="1075" spans="1:25" s="34" customFormat="1" x14ac:dyDescent="0.25">
      <c r="A1075" s="145" t="s">
        <v>75</v>
      </c>
      <c r="B1075" s="146"/>
      <c r="C1075" s="146"/>
      <c r="D1075" s="146"/>
      <c r="E1075" s="146"/>
      <c r="F1075" s="146"/>
      <c r="G1075" s="146"/>
      <c r="H1075" s="146"/>
      <c r="I1075" s="146"/>
      <c r="J1075" s="146"/>
      <c r="K1075" s="146"/>
      <c r="L1075" s="146"/>
      <c r="M1075" s="146"/>
      <c r="N1075" s="146"/>
      <c r="O1075" s="146"/>
      <c r="P1075" s="146"/>
      <c r="Q1075" s="146"/>
      <c r="R1075" s="146"/>
      <c r="S1075" s="146"/>
      <c r="T1075" s="146"/>
      <c r="U1075" s="146"/>
      <c r="V1075" s="147"/>
      <c r="W1075" s="33"/>
      <c r="X1075" s="33"/>
      <c r="Y1075" s="33"/>
    </row>
    <row r="1076" spans="1:25" s="34" customFormat="1" x14ac:dyDescent="0.25">
      <c r="A1076" s="132" t="s">
        <v>76</v>
      </c>
      <c r="B1076" s="133"/>
      <c r="C1076" s="133"/>
      <c r="D1076" s="133"/>
      <c r="E1076" s="133"/>
      <c r="F1076" s="133"/>
      <c r="G1076" s="133"/>
      <c r="H1076" s="133"/>
      <c r="I1076" s="133"/>
      <c r="J1076" s="133"/>
      <c r="K1076" s="133" t="s">
        <v>77</v>
      </c>
      <c r="L1076" s="133"/>
      <c r="M1076" s="133" t="s">
        <v>78</v>
      </c>
      <c r="N1076" s="133"/>
      <c r="O1076" s="133" t="s">
        <v>79</v>
      </c>
      <c r="P1076" s="133"/>
      <c r="Q1076" s="133"/>
      <c r="R1076" s="133" t="s">
        <v>80</v>
      </c>
      <c r="S1076" s="133"/>
      <c r="T1076" s="134" t="s">
        <v>69</v>
      </c>
      <c r="U1076" s="134"/>
      <c r="V1076" s="135"/>
      <c r="W1076" s="33"/>
      <c r="X1076" s="33"/>
      <c r="Y1076" s="33"/>
    </row>
    <row r="1077" spans="1:25" s="34" customFormat="1" x14ac:dyDescent="0.25">
      <c r="A1077" s="132"/>
      <c r="B1077" s="133"/>
      <c r="C1077" s="133"/>
      <c r="D1077" s="133"/>
      <c r="E1077" s="133"/>
      <c r="F1077" s="133"/>
      <c r="G1077" s="133"/>
      <c r="H1077" s="133"/>
      <c r="I1077" s="133"/>
      <c r="J1077" s="133"/>
      <c r="K1077" s="133"/>
      <c r="L1077" s="133"/>
      <c r="M1077" s="133"/>
      <c r="N1077" s="133"/>
      <c r="O1077" s="133"/>
      <c r="P1077" s="133"/>
      <c r="Q1077" s="133"/>
      <c r="R1077" s="133"/>
      <c r="S1077" s="133"/>
      <c r="T1077" s="134"/>
      <c r="U1077" s="134"/>
      <c r="V1077" s="135"/>
      <c r="W1077" s="33"/>
      <c r="X1077" s="33"/>
      <c r="Y1077" s="33"/>
    </row>
    <row r="1078" spans="1:25" s="34" customFormat="1" x14ac:dyDescent="0.25">
      <c r="A1078" s="132"/>
      <c r="B1078" s="133"/>
      <c r="C1078" s="133"/>
      <c r="D1078" s="133"/>
      <c r="E1078" s="133"/>
      <c r="F1078" s="133"/>
      <c r="G1078" s="133"/>
      <c r="H1078" s="133"/>
      <c r="I1078" s="133"/>
      <c r="J1078" s="133"/>
      <c r="K1078" s="133"/>
      <c r="L1078" s="133"/>
      <c r="M1078" s="133"/>
      <c r="N1078" s="133"/>
      <c r="O1078" s="133"/>
      <c r="P1078" s="133"/>
      <c r="Q1078" s="133"/>
      <c r="R1078" s="133"/>
      <c r="S1078" s="133"/>
      <c r="T1078" s="134"/>
      <c r="U1078" s="134"/>
      <c r="V1078" s="135"/>
      <c r="W1078" s="33"/>
      <c r="X1078" s="33"/>
      <c r="Y1078" s="33"/>
    </row>
    <row r="1079" spans="1:25" s="34" customFormat="1" x14ac:dyDescent="0.25">
      <c r="A1079" s="132"/>
      <c r="B1079" s="133"/>
      <c r="C1079" s="133"/>
      <c r="D1079" s="133"/>
      <c r="E1079" s="133"/>
      <c r="F1079" s="133"/>
      <c r="G1079" s="133"/>
      <c r="H1079" s="133"/>
      <c r="I1079" s="133"/>
      <c r="J1079" s="133"/>
      <c r="K1079" s="133"/>
      <c r="L1079" s="133"/>
      <c r="M1079" s="133"/>
      <c r="N1079" s="133"/>
      <c r="O1079" s="133"/>
      <c r="P1079" s="133"/>
      <c r="Q1079" s="133"/>
      <c r="R1079" s="133"/>
      <c r="S1079" s="133"/>
      <c r="T1079" s="134"/>
      <c r="U1079" s="134"/>
      <c r="V1079" s="135"/>
      <c r="W1079" s="33"/>
      <c r="X1079" s="33"/>
      <c r="Y1079" s="33"/>
    </row>
    <row r="1080" spans="1:25" s="34" customFormat="1" x14ac:dyDescent="0.25">
      <c r="A1080" s="136" t="s">
        <v>71</v>
      </c>
      <c r="B1080" s="137"/>
      <c r="C1080" s="137"/>
      <c r="D1080" s="137"/>
      <c r="E1080" s="137"/>
      <c r="F1080" s="137"/>
      <c r="G1080" s="137"/>
      <c r="H1080" s="137"/>
      <c r="I1080" s="137"/>
      <c r="J1080" s="137"/>
      <c r="K1080" s="137"/>
      <c r="L1080" s="137"/>
      <c r="M1080" s="137"/>
      <c r="N1080" s="137"/>
      <c r="O1080" s="137"/>
      <c r="P1080" s="137"/>
      <c r="Q1080" s="137"/>
      <c r="R1080" s="137"/>
      <c r="S1080" s="137"/>
      <c r="T1080" s="134"/>
      <c r="U1080" s="134"/>
      <c r="V1080" s="135"/>
      <c r="W1080" s="33"/>
      <c r="X1080" s="33"/>
      <c r="Y1080" s="33"/>
    </row>
    <row r="1081" spans="1:25" s="34" customFormat="1" x14ac:dyDescent="0.25">
      <c r="A1081" s="19"/>
      <c r="B1081" s="20"/>
      <c r="C1081" s="20"/>
      <c r="D1081" s="20"/>
      <c r="E1081" s="20"/>
      <c r="F1081" s="20"/>
      <c r="G1081" s="20"/>
      <c r="H1081" s="20"/>
      <c r="I1081" s="20"/>
      <c r="J1081" s="20"/>
      <c r="K1081" s="20"/>
      <c r="L1081" s="20"/>
      <c r="M1081" s="20"/>
      <c r="N1081" s="20"/>
      <c r="O1081" s="20"/>
      <c r="P1081" s="20"/>
      <c r="Q1081" s="20"/>
      <c r="R1081" s="20"/>
      <c r="S1081" s="21"/>
      <c r="T1081" s="22"/>
      <c r="U1081" s="22"/>
      <c r="V1081" s="23"/>
      <c r="W1081" s="42"/>
      <c r="X1081" s="42"/>
      <c r="Y1081" s="42"/>
    </row>
    <row r="1082" spans="1:25" s="34" customFormat="1" x14ac:dyDescent="0.25">
      <c r="A1082" s="145" t="s">
        <v>81</v>
      </c>
      <c r="B1082" s="146"/>
      <c r="C1082" s="146"/>
      <c r="D1082" s="146"/>
      <c r="E1082" s="146"/>
      <c r="F1082" s="146"/>
      <c r="G1082" s="146"/>
      <c r="H1082" s="146"/>
      <c r="I1082" s="146"/>
      <c r="J1082" s="146"/>
      <c r="K1082" s="146"/>
      <c r="L1082" s="146"/>
      <c r="M1082" s="146"/>
      <c r="N1082" s="146"/>
      <c r="O1082" s="146"/>
      <c r="P1082" s="146"/>
      <c r="Q1082" s="146"/>
      <c r="R1082" s="146"/>
      <c r="S1082" s="146"/>
      <c r="T1082" s="146"/>
      <c r="U1082" s="146"/>
      <c r="V1082" s="147"/>
      <c r="W1082" s="33"/>
      <c r="X1082" s="33"/>
      <c r="Y1082" s="33"/>
    </row>
    <row r="1083" spans="1:25" s="34" customFormat="1" x14ac:dyDescent="0.25">
      <c r="A1083" s="132" t="s">
        <v>82</v>
      </c>
      <c r="B1083" s="133"/>
      <c r="C1083" s="133"/>
      <c r="D1083" s="133"/>
      <c r="E1083" s="133"/>
      <c r="F1083" s="133"/>
      <c r="G1083" s="133"/>
      <c r="H1083" s="133"/>
      <c r="I1083" s="133"/>
      <c r="J1083" s="133" t="s">
        <v>83</v>
      </c>
      <c r="K1083" s="133"/>
      <c r="L1083" s="133" t="s">
        <v>84</v>
      </c>
      <c r="M1083" s="133"/>
      <c r="N1083" s="133" t="s">
        <v>85</v>
      </c>
      <c r="O1083" s="133"/>
      <c r="P1083" s="133"/>
      <c r="Q1083" s="133" t="s">
        <v>68</v>
      </c>
      <c r="R1083" s="133"/>
      <c r="S1083" s="133"/>
      <c r="T1083" s="134" t="s">
        <v>69</v>
      </c>
      <c r="U1083" s="134"/>
      <c r="V1083" s="135"/>
      <c r="W1083" s="33"/>
      <c r="X1083" s="33"/>
      <c r="Y1083" s="33"/>
    </row>
    <row r="1084" spans="1:25" s="34" customFormat="1" x14ac:dyDescent="0.25">
      <c r="A1084" s="132" t="s">
        <v>86</v>
      </c>
      <c r="B1084" s="133"/>
      <c r="C1084" s="133"/>
      <c r="D1084" s="133"/>
      <c r="E1084" s="133"/>
      <c r="F1084" s="133"/>
      <c r="G1084" s="133"/>
      <c r="H1084" s="133"/>
      <c r="I1084" s="133"/>
      <c r="J1084" s="148">
        <f>+'[1]CARGA PRESTACIONAL'!E1025+'[1]CARGA PRESTACIONAL'!E1026</f>
        <v>0</v>
      </c>
      <c r="K1084" s="133"/>
      <c r="L1084" s="149">
        <v>1.8157000000000001</v>
      </c>
      <c r="M1084" s="149"/>
      <c r="N1084" s="134">
        <f>+(L1084*J1084)/8</f>
        <v>0</v>
      </c>
      <c r="O1084" s="134"/>
      <c r="P1084" s="134"/>
      <c r="Q1084" s="133"/>
      <c r="R1084" s="133"/>
      <c r="S1084" s="133"/>
      <c r="T1084" s="134">
        <f>+Q1084*N1084</f>
        <v>0</v>
      </c>
      <c r="U1084" s="134"/>
      <c r="V1084" s="135"/>
      <c r="W1084" s="33"/>
      <c r="X1084" s="33"/>
      <c r="Y1084" s="33"/>
    </row>
    <row r="1085" spans="1:25" s="34" customFormat="1" x14ac:dyDescent="0.25">
      <c r="A1085" s="132"/>
      <c r="B1085" s="133"/>
      <c r="C1085" s="133"/>
      <c r="D1085" s="133"/>
      <c r="E1085" s="133"/>
      <c r="F1085" s="133"/>
      <c r="G1085" s="133"/>
      <c r="H1085" s="133"/>
      <c r="I1085" s="133"/>
      <c r="J1085" s="133"/>
      <c r="K1085" s="133"/>
      <c r="L1085" s="133"/>
      <c r="M1085" s="133"/>
      <c r="N1085" s="133"/>
      <c r="O1085" s="133"/>
      <c r="P1085" s="133"/>
      <c r="Q1085" s="133"/>
      <c r="R1085" s="133"/>
      <c r="S1085" s="133"/>
      <c r="T1085" s="134"/>
      <c r="U1085" s="134"/>
      <c r="V1085" s="135"/>
      <c r="W1085" s="33"/>
      <c r="X1085" s="33"/>
      <c r="Y1085" s="33"/>
    </row>
    <row r="1086" spans="1:25" s="34" customFormat="1" x14ac:dyDescent="0.25">
      <c r="A1086" s="132"/>
      <c r="B1086" s="133"/>
      <c r="C1086" s="133"/>
      <c r="D1086" s="133"/>
      <c r="E1086" s="133"/>
      <c r="F1086" s="133"/>
      <c r="G1086" s="133"/>
      <c r="H1086" s="133"/>
      <c r="I1086" s="133"/>
      <c r="J1086" s="133"/>
      <c r="K1086" s="133"/>
      <c r="L1086" s="133"/>
      <c r="M1086" s="133"/>
      <c r="N1086" s="133"/>
      <c r="O1086" s="133"/>
      <c r="P1086" s="133"/>
      <c r="Q1086" s="133"/>
      <c r="R1086" s="133"/>
      <c r="S1086" s="133"/>
      <c r="T1086" s="134"/>
      <c r="U1086" s="134"/>
      <c r="V1086" s="135"/>
      <c r="W1086" s="33"/>
      <c r="X1086" s="33"/>
      <c r="Y1086" s="33"/>
    </row>
    <row r="1087" spans="1:25" s="34" customFormat="1" x14ac:dyDescent="0.25">
      <c r="A1087" s="136" t="s">
        <v>71</v>
      </c>
      <c r="B1087" s="137"/>
      <c r="C1087" s="137"/>
      <c r="D1087" s="137"/>
      <c r="E1087" s="137"/>
      <c r="F1087" s="137"/>
      <c r="G1087" s="137"/>
      <c r="H1087" s="137"/>
      <c r="I1087" s="137"/>
      <c r="J1087" s="137"/>
      <c r="K1087" s="137"/>
      <c r="L1087" s="137"/>
      <c r="M1087" s="137"/>
      <c r="N1087" s="137"/>
      <c r="O1087" s="137"/>
      <c r="P1087" s="137"/>
      <c r="Q1087" s="137"/>
      <c r="R1087" s="137"/>
      <c r="S1087" s="137"/>
      <c r="T1087" s="134">
        <f>+T1084</f>
        <v>0</v>
      </c>
      <c r="U1087" s="134"/>
      <c r="V1087" s="135"/>
      <c r="W1087" s="33"/>
      <c r="X1087" s="33"/>
      <c r="Y1087" s="33"/>
    </row>
    <row r="1088" spans="1:25" s="43" customFormat="1" x14ac:dyDescent="0.25">
      <c r="A1088" s="136" t="s">
        <v>15</v>
      </c>
      <c r="B1088" s="137"/>
      <c r="C1088" s="137"/>
      <c r="D1088" s="137"/>
      <c r="E1088" s="137"/>
      <c r="F1088" s="137"/>
      <c r="G1088" s="137"/>
      <c r="H1088" s="137"/>
      <c r="I1088" s="137"/>
      <c r="J1088" s="137"/>
      <c r="K1088" s="137"/>
      <c r="L1088" s="137"/>
      <c r="M1088" s="137"/>
      <c r="N1088" s="137"/>
      <c r="O1088" s="137"/>
      <c r="P1088" s="137"/>
      <c r="Q1088" s="137"/>
      <c r="R1088" s="137"/>
      <c r="S1088" s="137"/>
      <c r="T1088" s="134">
        <f>ROUND(T1087+T1080+T1073+T1066,0)</f>
        <v>0</v>
      </c>
      <c r="U1088" s="134"/>
      <c r="V1088" s="135"/>
      <c r="W1088" s="33"/>
      <c r="X1088" s="33"/>
      <c r="Y1088" s="33"/>
    </row>
    <row r="1089" spans="1:25" s="43" customFormat="1" x14ac:dyDescent="0.25">
      <c r="A1089" s="44" t="s">
        <v>87</v>
      </c>
      <c r="B1089" s="45">
        <f>+'[1]CARGA PRESTACIONAL'!$E$40</f>
        <v>0.29949999999999999</v>
      </c>
      <c r="C1089" s="46"/>
      <c r="D1089" s="47"/>
      <c r="E1089" s="48"/>
      <c r="F1089" s="46"/>
      <c r="G1089" s="46"/>
      <c r="H1089" s="46"/>
      <c r="I1089" s="46"/>
      <c r="J1089" s="46"/>
      <c r="K1089" s="46"/>
      <c r="L1089" s="46"/>
      <c r="M1089" s="47"/>
      <c r="N1089" s="18"/>
      <c r="O1089" s="18"/>
      <c r="P1089" s="18"/>
      <c r="Q1089" s="18"/>
      <c r="R1089" s="18"/>
      <c r="S1089" s="18" t="s">
        <v>19</v>
      </c>
      <c r="T1089" s="134">
        <f>+T1088*B1089</f>
        <v>0</v>
      </c>
      <c r="U1089" s="134"/>
      <c r="V1089" s="135"/>
      <c r="W1089" s="33"/>
      <c r="X1089" s="33"/>
      <c r="Y1089" s="33"/>
    </row>
    <row r="1090" spans="1:25" s="43" customFormat="1" x14ac:dyDescent="0.25">
      <c r="A1090" s="138" t="s">
        <v>88</v>
      </c>
      <c r="B1090" s="139"/>
      <c r="C1090" s="139"/>
      <c r="D1090" s="139"/>
      <c r="E1090" s="139"/>
      <c r="F1090" s="139"/>
      <c r="G1090" s="139"/>
      <c r="H1090" s="139"/>
      <c r="I1090" s="139"/>
      <c r="J1090" s="139"/>
      <c r="K1090" s="139"/>
      <c r="L1090" s="139"/>
      <c r="M1090" s="139"/>
      <c r="N1090" s="139"/>
      <c r="O1090" s="139"/>
      <c r="P1090" s="139"/>
      <c r="Q1090" s="139"/>
      <c r="R1090" s="139"/>
      <c r="S1090" s="139"/>
      <c r="T1090" s="140">
        <f>+T1089+T1088</f>
        <v>0</v>
      </c>
      <c r="U1090" s="140"/>
      <c r="V1090" s="141"/>
      <c r="W1090" s="33"/>
      <c r="X1090" s="33"/>
      <c r="Y1090" s="33"/>
    </row>
    <row r="1091" spans="1:25" s="43" customFormat="1" x14ac:dyDescent="0.25">
      <c r="A1091" s="138" t="s">
        <v>89</v>
      </c>
      <c r="B1091" s="139"/>
      <c r="C1091" s="139"/>
      <c r="D1091" s="139"/>
      <c r="E1091" s="139"/>
      <c r="F1091" s="139"/>
      <c r="G1091" s="139"/>
      <c r="H1091" s="139"/>
      <c r="I1091" s="139"/>
      <c r="J1091" s="139"/>
      <c r="K1091" s="139"/>
      <c r="L1091" s="139"/>
      <c r="M1091" s="139"/>
      <c r="N1091" s="139"/>
      <c r="O1091" s="139"/>
      <c r="P1091" s="139"/>
      <c r="Q1091" s="139"/>
      <c r="R1091" s="139"/>
      <c r="S1091" s="139"/>
      <c r="T1091" s="140">
        <f>ROUND(T1090*T1059,0)</f>
        <v>0</v>
      </c>
      <c r="U1091" s="140"/>
      <c r="V1091" s="141"/>
      <c r="W1091" s="33"/>
      <c r="X1091" s="33"/>
      <c r="Y1091" s="33"/>
    </row>
    <row r="1092" spans="1:25" s="43" customFormat="1" x14ac:dyDescent="0.25">
      <c r="A1092" s="49"/>
      <c r="B1092" s="29"/>
      <c r="C1092" s="29"/>
      <c r="D1092" s="29"/>
      <c r="E1092" s="29"/>
      <c r="F1092" s="29"/>
      <c r="G1092" s="29"/>
      <c r="H1092" s="29"/>
      <c r="I1092" s="29"/>
      <c r="J1092" s="29"/>
      <c r="K1092" s="29"/>
      <c r="L1092" s="29"/>
      <c r="M1092" s="29"/>
      <c r="N1092" s="29"/>
      <c r="O1092" s="29"/>
      <c r="P1092" s="29"/>
      <c r="Q1092" s="29"/>
      <c r="R1092" s="29"/>
      <c r="S1092" s="29"/>
      <c r="T1092" s="50"/>
      <c r="U1092" s="50"/>
      <c r="V1092" s="51"/>
      <c r="W1092" s="33"/>
      <c r="X1092" s="33"/>
      <c r="Y1092" s="52"/>
    </row>
    <row r="1093" spans="1:25" s="34" customFormat="1" ht="43.5" customHeight="1" x14ac:dyDescent="0.25">
      <c r="A1093" s="142" t="s">
        <v>121</v>
      </c>
      <c r="B1093" s="143"/>
      <c r="C1093" s="143"/>
      <c r="D1093" s="143"/>
      <c r="E1093" s="143"/>
      <c r="F1093" s="143"/>
      <c r="G1093" s="143"/>
      <c r="H1093" s="143"/>
      <c r="I1093" s="143"/>
      <c r="J1093" s="143"/>
      <c r="K1093" s="143"/>
      <c r="L1093" s="143"/>
      <c r="M1093" s="143"/>
      <c r="N1093" s="143"/>
      <c r="O1093" s="143"/>
      <c r="P1093" s="143"/>
      <c r="Q1093" s="143"/>
      <c r="R1093" s="143"/>
      <c r="S1093" s="143"/>
      <c r="T1093" s="143"/>
      <c r="U1093" s="143"/>
      <c r="V1093" s="144"/>
      <c r="W1093" s="33"/>
      <c r="X1093" s="33"/>
      <c r="Y1093" s="53"/>
    </row>
    <row r="1094" spans="1:25" s="34" customFormat="1" x14ac:dyDescent="0.25">
      <c r="A1094" s="24"/>
      <c r="B1094" s="25"/>
      <c r="C1094" s="25"/>
      <c r="D1094" s="25"/>
      <c r="E1094" s="25"/>
      <c r="F1094" s="25"/>
      <c r="G1094" s="25"/>
      <c r="H1094" s="25"/>
      <c r="I1094" s="25"/>
      <c r="J1094" s="25"/>
      <c r="K1094" s="25"/>
      <c r="L1094" s="25"/>
      <c r="M1094" s="25"/>
      <c r="N1094" s="25"/>
      <c r="O1094" s="25"/>
      <c r="P1094" s="25"/>
      <c r="Q1094" s="25"/>
      <c r="R1094" s="25"/>
      <c r="S1094" s="26"/>
      <c r="T1094" s="27"/>
      <c r="U1094" s="27"/>
      <c r="V1094" s="28"/>
      <c r="W1094" s="33"/>
      <c r="X1094" s="33"/>
      <c r="Y1094" s="33"/>
    </row>
    <row r="1095" spans="1:25" s="34" customFormat="1" ht="46.5" customHeight="1" x14ac:dyDescent="0.3">
      <c r="A1095" s="24"/>
      <c r="B1095" s="25"/>
      <c r="C1095" s="25"/>
      <c r="D1095" s="29"/>
      <c r="E1095" s="30" t="s">
        <v>90</v>
      </c>
      <c r="F1095" s="54"/>
      <c r="G1095" s="54"/>
      <c r="H1095" s="54"/>
      <c r="I1095" s="54"/>
      <c r="J1095" s="54"/>
      <c r="K1095" s="54"/>
      <c r="L1095" s="54"/>
      <c r="M1095" s="55"/>
      <c r="N1095" s="25"/>
      <c r="O1095" s="25"/>
      <c r="P1095" s="25"/>
      <c r="Q1095" s="25"/>
      <c r="R1095" s="25"/>
      <c r="S1095" s="26"/>
      <c r="T1095" s="27"/>
      <c r="U1095" s="27"/>
      <c r="V1095" s="28"/>
      <c r="W1095" s="33"/>
      <c r="X1095" s="33"/>
      <c r="Y1095" s="56"/>
    </row>
    <row r="1096" spans="1:25" s="34" customFormat="1" x14ac:dyDescent="0.25">
      <c r="A1096" s="24"/>
      <c r="B1096" s="25"/>
      <c r="C1096" s="25"/>
      <c r="D1096" s="25"/>
      <c r="E1096" s="131" t="s">
        <v>105</v>
      </c>
      <c r="F1096" s="131"/>
      <c r="G1096" s="131"/>
      <c r="H1096" s="131"/>
      <c r="I1096" s="131"/>
      <c r="J1096" s="131"/>
      <c r="K1096" s="131"/>
      <c r="L1096" s="131"/>
      <c r="M1096" s="131"/>
      <c r="N1096" s="57"/>
      <c r="O1096" s="57"/>
      <c r="P1096" s="25"/>
      <c r="Q1096" s="25"/>
      <c r="R1096" s="25"/>
      <c r="S1096" s="26"/>
      <c r="T1096" s="27"/>
      <c r="U1096" s="27"/>
      <c r="V1096" s="28"/>
      <c r="W1096" s="33"/>
      <c r="X1096" s="33"/>
      <c r="Y1096" s="33"/>
    </row>
    <row r="1097" spans="1:25" s="34" customFormat="1" x14ac:dyDescent="0.25">
      <c r="A1097" s="24"/>
      <c r="B1097" s="25"/>
      <c r="C1097" s="25"/>
      <c r="D1097" s="25"/>
      <c r="E1097" s="131"/>
      <c r="F1097" s="131"/>
      <c r="G1097" s="131"/>
      <c r="H1097" s="131"/>
      <c r="I1097" s="131"/>
      <c r="J1097" s="131"/>
      <c r="K1097" s="131"/>
      <c r="L1097" s="131"/>
      <c r="M1097" s="131"/>
      <c r="N1097" s="57"/>
      <c r="O1097" s="57"/>
      <c r="P1097" s="25"/>
      <c r="Q1097" s="25"/>
      <c r="R1097" s="25"/>
      <c r="S1097" s="26"/>
      <c r="T1097" s="27"/>
      <c r="U1097" s="27"/>
      <c r="V1097" s="28"/>
      <c r="W1097" s="33"/>
      <c r="X1097" s="33"/>
      <c r="Y1097" s="33"/>
    </row>
    <row r="1098" spans="1:25" s="34" customFormat="1" ht="14.25" thickBot="1" x14ac:dyDescent="0.3">
      <c r="A1098" s="58"/>
      <c r="B1098" s="59"/>
      <c r="C1098" s="59"/>
      <c r="D1098" s="59"/>
      <c r="E1098" s="59"/>
      <c r="F1098" s="60"/>
      <c r="G1098" s="60"/>
      <c r="H1098" s="60"/>
      <c r="I1098" s="60"/>
      <c r="J1098" s="60"/>
      <c r="K1098" s="60"/>
      <c r="L1098" s="59"/>
      <c r="M1098" s="59"/>
      <c r="N1098" s="59"/>
      <c r="O1098" s="59"/>
      <c r="P1098" s="59"/>
      <c r="Q1098" s="59"/>
      <c r="R1098" s="59"/>
      <c r="S1098" s="59"/>
      <c r="T1098" s="61"/>
      <c r="U1098" s="61"/>
      <c r="V1098" s="62"/>
      <c r="W1098" s="33"/>
      <c r="X1098" s="33"/>
      <c r="Y1098" s="33"/>
    </row>
    <row r="1099" spans="1:25" ht="14.25" thickBot="1" x14ac:dyDescent="0.3"/>
    <row r="1100" spans="1:25" s="32" customFormat="1" ht="30" customHeight="1" x14ac:dyDescent="0.25">
      <c r="A1100" s="154"/>
      <c r="B1100" s="155"/>
      <c r="C1100" s="155"/>
      <c r="D1100" s="156"/>
      <c r="E1100" s="163" t="s">
        <v>92</v>
      </c>
      <c r="F1100" s="164"/>
      <c r="G1100" s="164"/>
      <c r="H1100" s="164"/>
      <c r="I1100" s="164"/>
      <c r="J1100" s="164"/>
      <c r="K1100" s="164"/>
      <c r="L1100" s="164"/>
      <c r="M1100" s="164"/>
      <c r="N1100" s="164"/>
      <c r="O1100" s="164"/>
      <c r="P1100" s="164"/>
      <c r="Q1100" s="164"/>
      <c r="R1100" s="164"/>
      <c r="S1100" s="165"/>
      <c r="T1100" s="169" t="s">
        <v>47</v>
      </c>
      <c r="U1100" s="170"/>
      <c r="V1100" s="171"/>
    </row>
    <row r="1101" spans="1:25" s="32" customFormat="1" ht="30" customHeight="1" thickBot="1" x14ac:dyDescent="0.3">
      <c r="A1101" s="157"/>
      <c r="B1101" s="158"/>
      <c r="C1101" s="158"/>
      <c r="D1101" s="159"/>
      <c r="E1101" s="166"/>
      <c r="F1101" s="167"/>
      <c r="G1101" s="167"/>
      <c r="H1101" s="167"/>
      <c r="I1101" s="167"/>
      <c r="J1101" s="167"/>
      <c r="K1101" s="167"/>
      <c r="L1101" s="167"/>
      <c r="M1101" s="167"/>
      <c r="N1101" s="167"/>
      <c r="O1101" s="167"/>
      <c r="P1101" s="167"/>
      <c r="Q1101" s="167"/>
      <c r="R1101" s="167"/>
      <c r="S1101" s="168"/>
      <c r="T1101" s="172"/>
      <c r="U1101" s="173"/>
      <c r="V1101" s="174"/>
    </row>
    <row r="1102" spans="1:25" s="32" customFormat="1" ht="5.0999999999999996" customHeight="1" thickBot="1" x14ac:dyDescent="0.25">
      <c r="A1102" s="157"/>
      <c r="B1102" s="158"/>
      <c r="C1102" s="158"/>
      <c r="D1102" s="159"/>
      <c r="E1102" s="175"/>
      <c r="F1102" s="176"/>
      <c r="G1102" s="176"/>
      <c r="H1102" s="176"/>
      <c r="I1102" s="176"/>
      <c r="J1102" s="176"/>
      <c r="K1102" s="176"/>
      <c r="L1102" s="176"/>
      <c r="M1102" s="176"/>
      <c r="N1102" s="176"/>
      <c r="O1102" s="176"/>
      <c r="P1102" s="176"/>
      <c r="Q1102" s="176"/>
      <c r="R1102" s="176"/>
      <c r="S1102" s="176"/>
      <c r="T1102" s="176"/>
      <c r="U1102" s="176"/>
      <c r="V1102" s="177"/>
    </row>
    <row r="1103" spans="1:25" s="32" customFormat="1" ht="24.95" customHeight="1" thickBot="1" x14ac:dyDescent="0.3">
      <c r="A1103" s="157"/>
      <c r="B1103" s="158"/>
      <c r="C1103" s="158"/>
      <c r="D1103" s="159"/>
      <c r="E1103" s="178" t="s">
        <v>48</v>
      </c>
      <c r="F1103" s="179"/>
      <c r="G1103" s="179"/>
      <c r="H1103" s="179"/>
      <c r="I1103" s="179"/>
      <c r="J1103" s="179"/>
      <c r="K1103" s="179"/>
      <c r="L1103" s="179"/>
      <c r="M1103" s="179"/>
      <c r="N1103" s="179"/>
      <c r="O1103" s="179"/>
      <c r="P1103" s="179"/>
      <c r="Q1103" s="179"/>
      <c r="R1103" s="179"/>
      <c r="S1103" s="179"/>
      <c r="T1103" s="179"/>
      <c r="U1103" s="179"/>
      <c r="V1103" s="180"/>
    </row>
    <row r="1104" spans="1:25" s="32" customFormat="1" ht="5.0999999999999996" customHeight="1" thickBot="1" x14ac:dyDescent="0.3">
      <c r="A1104" s="160"/>
      <c r="B1104" s="161"/>
      <c r="C1104" s="161"/>
      <c r="D1104" s="162"/>
      <c r="E1104" s="181"/>
      <c r="F1104" s="182"/>
      <c r="G1104" s="182"/>
      <c r="H1104" s="182"/>
      <c r="I1104" s="182"/>
      <c r="J1104" s="182"/>
      <c r="K1104" s="182"/>
      <c r="L1104" s="182"/>
      <c r="M1104" s="182"/>
      <c r="N1104" s="182"/>
      <c r="O1104" s="182"/>
      <c r="P1104" s="182"/>
      <c r="Q1104" s="182"/>
      <c r="R1104" s="182"/>
      <c r="S1104" s="182"/>
      <c r="T1104" s="182"/>
      <c r="U1104" s="182"/>
      <c r="V1104" s="183"/>
    </row>
    <row r="1105" spans="1:60" s="34" customFormat="1" x14ac:dyDescent="0.25">
      <c r="A1105" s="211" t="s">
        <v>49</v>
      </c>
      <c r="B1105" s="212"/>
      <c r="C1105" s="212"/>
      <c r="D1105" s="212"/>
      <c r="E1105" s="212"/>
      <c r="F1105" s="212"/>
      <c r="G1105" s="212"/>
      <c r="H1105" s="212"/>
      <c r="I1105" s="212"/>
      <c r="J1105" s="212"/>
      <c r="K1105" s="212"/>
      <c r="L1105" s="212"/>
      <c r="M1105" s="212"/>
      <c r="N1105" s="212"/>
      <c r="O1105" s="212"/>
      <c r="P1105" s="212"/>
      <c r="Q1105" s="212"/>
      <c r="R1105" s="212"/>
      <c r="S1105" s="212"/>
      <c r="T1105" s="212"/>
      <c r="U1105" s="212"/>
      <c r="V1105" s="213"/>
      <c r="W1105" s="33"/>
      <c r="X1105" s="33"/>
      <c r="Y1105" s="33"/>
      <c r="AZ1105" s="35"/>
      <c r="BA1105" s="35"/>
      <c r="BB1105" s="35"/>
      <c r="BC1105" s="35"/>
      <c r="BD1105" s="35"/>
      <c r="BE1105" s="35"/>
      <c r="BF1105" s="35"/>
      <c r="BG1105" s="35"/>
      <c r="BH1105" s="35"/>
    </row>
    <row r="1106" spans="1:60" s="34" customFormat="1" x14ac:dyDescent="0.25">
      <c r="A1106" s="184" t="s">
        <v>50</v>
      </c>
      <c r="B1106" s="185"/>
      <c r="C1106" s="185"/>
      <c r="D1106" s="185"/>
      <c r="E1106" s="36" t="s">
        <v>51</v>
      </c>
      <c r="F1106" s="37"/>
      <c r="G1106" s="37"/>
      <c r="H1106" s="37"/>
      <c r="I1106" s="37"/>
      <c r="J1106" s="186" t="s">
        <v>52</v>
      </c>
      <c r="K1106" s="186"/>
      <c r="L1106" s="186"/>
      <c r="M1106" s="186"/>
      <c r="N1106" s="186"/>
      <c r="O1106" s="186"/>
      <c r="P1106" s="186" t="s">
        <v>53</v>
      </c>
      <c r="Q1106" s="186"/>
      <c r="R1106" s="186"/>
      <c r="S1106" s="186"/>
      <c r="T1106" s="186"/>
      <c r="U1106" s="186"/>
      <c r="V1106" s="187"/>
      <c r="W1106" s="33"/>
      <c r="X1106" s="33"/>
      <c r="Y1106" s="33"/>
      <c r="AZ1106" s="35"/>
      <c r="BA1106" s="35"/>
      <c r="BB1106" s="35"/>
      <c r="BC1106" s="35"/>
      <c r="BD1106" s="35"/>
      <c r="BE1106" s="35"/>
      <c r="BF1106" s="35"/>
      <c r="BG1106" s="35"/>
      <c r="BH1106" s="35"/>
    </row>
    <row r="1107" spans="1:60" s="34" customFormat="1" ht="30.75" customHeight="1" x14ac:dyDescent="0.25">
      <c r="A1107" s="188" t="s">
        <v>54</v>
      </c>
      <c r="B1107" s="189"/>
      <c r="C1107" s="189"/>
      <c r="D1107" s="190"/>
      <c r="E1107" s="191" t="s">
        <v>24</v>
      </c>
      <c r="F1107" s="191"/>
      <c r="G1107" s="191"/>
      <c r="H1107" s="191"/>
      <c r="I1107" s="191"/>
      <c r="J1107" s="191"/>
      <c r="K1107" s="191"/>
      <c r="L1107" s="191"/>
      <c r="M1107" s="191"/>
      <c r="N1107" s="191"/>
      <c r="O1107" s="191"/>
      <c r="P1107" s="191"/>
      <c r="Q1107" s="191"/>
      <c r="R1107" s="191"/>
      <c r="S1107" s="191"/>
      <c r="T1107" s="191"/>
      <c r="U1107" s="191"/>
      <c r="V1107" s="192"/>
      <c r="W1107" s="33"/>
      <c r="X1107" s="33"/>
      <c r="Y1107" s="33"/>
    </row>
    <row r="1108" spans="1:60" s="34" customFormat="1" x14ac:dyDescent="0.25">
      <c r="A1108" s="193" t="s">
        <v>55</v>
      </c>
      <c r="B1108" s="194"/>
      <c r="C1108" s="194"/>
      <c r="D1108" s="194"/>
      <c r="E1108" s="195"/>
      <c r="F1108" s="195"/>
      <c r="G1108" s="195"/>
      <c r="H1108" s="195"/>
      <c r="I1108" s="195"/>
      <c r="J1108" s="195"/>
      <c r="K1108" s="195"/>
      <c r="L1108" s="195"/>
      <c r="M1108" s="195"/>
      <c r="N1108" s="195"/>
      <c r="O1108" s="195"/>
      <c r="P1108" s="195"/>
      <c r="Q1108" s="195"/>
      <c r="R1108" s="195"/>
      <c r="S1108" s="195"/>
      <c r="T1108" s="195"/>
      <c r="U1108" s="195"/>
      <c r="V1108" s="196"/>
      <c r="W1108" s="33"/>
      <c r="X1108" s="33"/>
      <c r="Y1108" s="33"/>
      <c r="Z1108" s="33"/>
    </row>
    <row r="1109" spans="1:60" s="34" customFormat="1" x14ac:dyDescent="0.25">
      <c r="A1109" s="193" t="s">
        <v>56</v>
      </c>
      <c r="B1109" s="194"/>
      <c r="C1109" s="194"/>
      <c r="D1109" s="194"/>
      <c r="E1109" s="195"/>
      <c r="F1109" s="195"/>
      <c r="G1109" s="195"/>
      <c r="H1109" s="195"/>
      <c r="I1109" s="195"/>
      <c r="J1109" s="195"/>
      <c r="K1109" s="195"/>
      <c r="L1109" s="195"/>
      <c r="M1109" s="195"/>
      <c r="N1109" s="195"/>
      <c r="O1109" s="195"/>
      <c r="P1109" s="195"/>
      <c r="Q1109" s="195"/>
      <c r="R1109" s="195"/>
      <c r="S1109" s="195"/>
      <c r="T1109" s="195"/>
      <c r="U1109" s="195"/>
      <c r="V1109" s="196"/>
      <c r="W1109" s="33"/>
      <c r="X1109" s="33"/>
      <c r="Y1109" s="33"/>
      <c r="Z1109" s="33"/>
    </row>
    <row r="1110" spans="1:60" s="34" customFormat="1" x14ac:dyDescent="0.25">
      <c r="A1110" s="193" t="s">
        <v>57</v>
      </c>
      <c r="B1110" s="194"/>
      <c r="C1110" s="194"/>
      <c r="D1110" s="194"/>
      <c r="E1110" s="195"/>
      <c r="F1110" s="195"/>
      <c r="G1110" s="195"/>
      <c r="H1110" s="195"/>
      <c r="I1110" s="195"/>
      <c r="J1110" s="195"/>
      <c r="K1110" s="195"/>
      <c r="L1110" s="195"/>
      <c r="M1110" s="195"/>
      <c r="N1110" s="195"/>
      <c r="O1110" s="195"/>
      <c r="P1110" s="195"/>
      <c r="Q1110" s="195"/>
      <c r="R1110" s="195"/>
      <c r="S1110" s="195"/>
      <c r="T1110" s="195"/>
      <c r="U1110" s="195"/>
      <c r="V1110" s="196"/>
      <c r="W1110" s="33"/>
      <c r="X1110" s="33"/>
      <c r="Y1110" s="33"/>
      <c r="Z1110" s="33"/>
    </row>
    <row r="1111" spans="1:60" s="34" customFormat="1" x14ac:dyDescent="0.25">
      <c r="A1111" s="38"/>
      <c r="B1111" s="39"/>
      <c r="C1111" s="39"/>
      <c r="D1111" s="40"/>
      <c r="E1111" s="40"/>
      <c r="F1111" s="40"/>
      <c r="G1111" s="40"/>
      <c r="H1111" s="40"/>
      <c r="I1111" s="40"/>
      <c r="J1111" s="40"/>
      <c r="K1111" s="40"/>
      <c r="L1111" s="40"/>
      <c r="M1111" s="40"/>
      <c r="N1111" s="40"/>
      <c r="O1111" s="40"/>
      <c r="P1111" s="40"/>
      <c r="Q1111" s="40"/>
      <c r="R1111" s="40"/>
      <c r="S1111" s="40"/>
      <c r="T1111" s="27"/>
      <c r="U1111" s="27"/>
      <c r="V1111" s="28"/>
      <c r="W1111" s="33"/>
      <c r="X1111" s="33"/>
      <c r="Y1111" s="33"/>
    </row>
    <row r="1112" spans="1:60" s="34" customFormat="1" x14ac:dyDescent="0.25">
      <c r="A1112" s="150" t="s">
        <v>58</v>
      </c>
      <c r="B1112" s="151"/>
      <c r="C1112" s="151"/>
      <c r="D1112" s="151"/>
      <c r="E1112" s="151"/>
      <c r="F1112" s="151"/>
      <c r="G1112" s="151"/>
      <c r="H1112" s="151"/>
      <c r="I1112" s="151"/>
      <c r="J1112" s="151"/>
      <c r="K1112" s="151"/>
      <c r="L1112" s="151"/>
      <c r="M1112" s="151"/>
      <c r="N1112" s="151"/>
      <c r="O1112" s="151"/>
      <c r="P1112" s="151"/>
      <c r="Q1112" s="151"/>
      <c r="R1112" s="151"/>
      <c r="S1112" s="151"/>
      <c r="T1112" s="151"/>
      <c r="U1112" s="151"/>
      <c r="V1112" s="197"/>
      <c r="W1112" s="33"/>
      <c r="X1112" s="33"/>
      <c r="Y1112" s="33"/>
    </row>
    <row r="1113" spans="1:60" s="34" customFormat="1" x14ac:dyDescent="0.25">
      <c r="A1113" s="198" t="s">
        <v>59</v>
      </c>
      <c r="B1113" s="199"/>
      <c r="C1113" s="199" t="s">
        <v>60</v>
      </c>
      <c r="D1113" s="199"/>
      <c r="E1113" s="199"/>
      <c r="F1113" s="199"/>
      <c r="G1113" s="199"/>
      <c r="H1113" s="199"/>
      <c r="I1113" s="199"/>
      <c r="J1113" s="199"/>
      <c r="K1113" s="199"/>
      <c r="L1113" s="199"/>
      <c r="M1113" s="199"/>
      <c r="N1113" s="199"/>
      <c r="O1113" s="199"/>
      <c r="P1113" s="199"/>
      <c r="Q1113" s="199"/>
      <c r="R1113" s="199" t="s">
        <v>61</v>
      </c>
      <c r="S1113" s="199"/>
      <c r="T1113" s="200" t="s">
        <v>62</v>
      </c>
      <c r="U1113" s="200"/>
      <c r="V1113" s="201"/>
      <c r="W1113" s="33"/>
      <c r="X1113" s="33"/>
      <c r="Y1113" s="33"/>
    </row>
    <row r="1114" spans="1:60" s="34" customFormat="1" ht="16.5" customHeight="1" x14ac:dyDescent="0.25">
      <c r="A1114" s="202">
        <v>1</v>
      </c>
      <c r="B1114" s="203"/>
      <c r="C1114" s="204" t="s">
        <v>63</v>
      </c>
      <c r="D1114" s="205"/>
      <c r="E1114" s="205"/>
      <c r="F1114" s="205"/>
      <c r="G1114" s="205"/>
      <c r="H1114" s="205"/>
      <c r="I1114" s="205"/>
      <c r="J1114" s="205"/>
      <c r="K1114" s="205"/>
      <c r="L1114" s="205"/>
      <c r="M1114" s="205"/>
      <c r="N1114" s="205"/>
      <c r="O1114" s="205"/>
      <c r="P1114" s="205"/>
      <c r="Q1114" s="205"/>
      <c r="R1114" s="205"/>
      <c r="S1114" s="205"/>
      <c r="T1114" s="206"/>
      <c r="U1114" s="206"/>
      <c r="V1114" s="207"/>
      <c r="W1114" s="33"/>
      <c r="X1114" s="33"/>
      <c r="Y1114" s="33"/>
    </row>
    <row r="1115" spans="1:60" s="34" customFormat="1" x14ac:dyDescent="0.25">
      <c r="A1115" s="41"/>
      <c r="B1115" s="40"/>
      <c r="C1115" s="40"/>
      <c r="D1115" s="40"/>
      <c r="E1115" s="40"/>
      <c r="F1115" s="40"/>
      <c r="G1115" s="40"/>
      <c r="H1115" s="40"/>
      <c r="I1115" s="40"/>
      <c r="J1115" s="40"/>
      <c r="K1115" s="40"/>
      <c r="L1115" s="40"/>
      <c r="M1115" s="40"/>
      <c r="N1115" s="40"/>
      <c r="O1115" s="40"/>
      <c r="P1115" s="40"/>
      <c r="Q1115" s="40"/>
      <c r="R1115" s="40"/>
      <c r="S1115" s="40"/>
      <c r="T1115" s="27"/>
      <c r="U1115" s="27"/>
      <c r="V1115" s="28"/>
      <c r="W1115" s="33"/>
      <c r="X1115" s="33"/>
      <c r="Y1115" s="33"/>
    </row>
    <row r="1116" spans="1:60" s="34" customFormat="1" x14ac:dyDescent="0.25">
      <c r="A1116" s="145" t="s">
        <v>64</v>
      </c>
      <c r="B1116" s="146"/>
      <c r="C1116" s="146"/>
      <c r="D1116" s="146"/>
      <c r="E1116" s="146"/>
      <c r="F1116" s="146"/>
      <c r="G1116" s="146"/>
      <c r="H1116" s="146"/>
      <c r="I1116" s="146"/>
      <c r="J1116" s="146"/>
      <c r="K1116" s="146"/>
      <c r="L1116" s="146"/>
      <c r="M1116" s="146"/>
      <c r="N1116" s="146"/>
      <c r="O1116" s="146"/>
      <c r="P1116" s="146"/>
      <c r="Q1116" s="146"/>
      <c r="R1116" s="146"/>
      <c r="S1116" s="146"/>
      <c r="T1116" s="146"/>
      <c r="U1116" s="146"/>
      <c r="V1116" s="147"/>
      <c r="W1116" s="33"/>
      <c r="X1116" s="33"/>
      <c r="Y1116" s="33"/>
    </row>
    <row r="1117" spans="1:60" s="34" customFormat="1" x14ac:dyDescent="0.25">
      <c r="A1117" s="132" t="s">
        <v>60</v>
      </c>
      <c r="B1117" s="133"/>
      <c r="C1117" s="133"/>
      <c r="D1117" s="133"/>
      <c r="E1117" s="133"/>
      <c r="F1117" s="133"/>
      <c r="G1117" s="133"/>
      <c r="H1117" s="133" t="s">
        <v>65</v>
      </c>
      <c r="I1117" s="133"/>
      <c r="J1117" s="133"/>
      <c r="K1117" s="133" t="s">
        <v>66</v>
      </c>
      <c r="L1117" s="133"/>
      <c r="M1117" s="133"/>
      <c r="N1117" s="133"/>
      <c r="O1117" s="133" t="s">
        <v>67</v>
      </c>
      <c r="P1117" s="133"/>
      <c r="Q1117" s="133"/>
      <c r="R1117" s="133" t="s">
        <v>68</v>
      </c>
      <c r="S1117" s="133"/>
      <c r="T1117" s="134" t="s">
        <v>69</v>
      </c>
      <c r="U1117" s="134"/>
      <c r="V1117" s="135"/>
      <c r="W1117" s="33"/>
      <c r="X1117" s="33"/>
      <c r="Y1117" s="33"/>
    </row>
    <row r="1118" spans="1:60" s="34" customFormat="1" x14ac:dyDescent="0.25">
      <c r="A1118" s="132"/>
      <c r="B1118" s="133"/>
      <c r="C1118" s="133"/>
      <c r="D1118" s="133"/>
      <c r="E1118" s="133"/>
      <c r="F1118" s="133"/>
      <c r="G1118" s="133"/>
      <c r="H1118" s="133"/>
      <c r="I1118" s="133"/>
      <c r="J1118" s="133"/>
      <c r="K1118" s="133"/>
      <c r="L1118" s="133"/>
      <c r="M1118" s="133"/>
      <c r="N1118" s="133"/>
      <c r="O1118" s="153"/>
      <c r="P1118" s="153"/>
      <c r="Q1118" s="153"/>
      <c r="R1118" s="133"/>
      <c r="S1118" s="133"/>
      <c r="T1118" s="134"/>
      <c r="U1118" s="134"/>
      <c r="V1118" s="135"/>
      <c r="W1118" s="33"/>
      <c r="X1118" s="33"/>
      <c r="Y1118" s="33"/>
    </row>
    <row r="1119" spans="1:60" s="34" customFormat="1" x14ac:dyDescent="0.25">
      <c r="A1119" s="132" t="s">
        <v>70</v>
      </c>
      <c r="B1119" s="133"/>
      <c r="C1119" s="133"/>
      <c r="D1119" s="133"/>
      <c r="E1119" s="133"/>
      <c r="F1119" s="133"/>
      <c r="G1119" s="133"/>
      <c r="H1119" s="133"/>
      <c r="I1119" s="133"/>
      <c r="J1119" s="133"/>
      <c r="K1119" s="133"/>
      <c r="L1119" s="133"/>
      <c r="M1119" s="133"/>
      <c r="N1119" s="133"/>
      <c r="O1119" s="153"/>
      <c r="P1119" s="153"/>
      <c r="Q1119" s="153"/>
      <c r="R1119" s="209">
        <v>0.03</v>
      </c>
      <c r="S1119" s="210"/>
      <c r="T1119" s="134"/>
      <c r="U1119" s="134"/>
      <c r="V1119" s="135"/>
      <c r="W1119" s="33"/>
      <c r="X1119" s="33"/>
      <c r="Y1119" s="33"/>
    </row>
    <row r="1120" spans="1:60" s="34" customFormat="1" x14ac:dyDescent="0.25">
      <c r="A1120" s="132"/>
      <c r="B1120" s="133"/>
      <c r="C1120" s="133"/>
      <c r="D1120" s="133"/>
      <c r="E1120" s="133"/>
      <c r="F1120" s="133"/>
      <c r="G1120" s="133"/>
      <c r="H1120" s="133"/>
      <c r="I1120" s="133"/>
      <c r="J1120" s="133"/>
      <c r="K1120" s="133"/>
      <c r="L1120" s="133"/>
      <c r="M1120" s="133"/>
      <c r="N1120" s="133"/>
      <c r="O1120" s="133"/>
      <c r="P1120" s="133"/>
      <c r="Q1120" s="133"/>
      <c r="R1120" s="133"/>
      <c r="S1120" s="133"/>
      <c r="T1120" s="134"/>
      <c r="U1120" s="134"/>
      <c r="V1120" s="135"/>
      <c r="W1120" s="33"/>
      <c r="X1120" s="33"/>
      <c r="Y1120" s="33"/>
    </row>
    <row r="1121" spans="1:25" s="34" customFormat="1" x14ac:dyDescent="0.25">
      <c r="A1121" s="136" t="s">
        <v>71</v>
      </c>
      <c r="B1121" s="137"/>
      <c r="C1121" s="137"/>
      <c r="D1121" s="137"/>
      <c r="E1121" s="137"/>
      <c r="F1121" s="137"/>
      <c r="G1121" s="137"/>
      <c r="H1121" s="137"/>
      <c r="I1121" s="137"/>
      <c r="J1121" s="137"/>
      <c r="K1121" s="137"/>
      <c r="L1121" s="137"/>
      <c r="M1121" s="137"/>
      <c r="N1121" s="137"/>
      <c r="O1121" s="137"/>
      <c r="P1121" s="137"/>
      <c r="Q1121" s="137"/>
      <c r="R1121" s="137"/>
      <c r="S1121" s="137"/>
      <c r="T1121" s="134">
        <f>+T1119+T1118</f>
        <v>0</v>
      </c>
      <c r="U1121" s="134"/>
      <c r="V1121" s="135"/>
      <c r="W1121" s="33"/>
      <c r="X1121" s="33"/>
      <c r="Y1121" s="33"/>
    </row>
    <row r="1122" spans="1:25" s="34" customFormat="1" x14ac:dyDescent="0.25">
      <c r="A1122" s="19"/>
      <c r="B1122" s="20"/>
      <c r="C1122" s="20"/>
      <c r="D1122" s="20"/>
      <c r="E1122" s="20"/>
      <c r="F1122" s="20"/>
      <c r="G1122" s="20"/>
      <c r="H1122" s="20"/>
      <c r="I1122" s="20"/>
      <c r="J1122" s="20"/>
      <c r="K1122" s="20"/>
      <c r="L1122" s="20"/>
      <c r="M1122" s="20"/>
      <c r="N1122" s="20"/>
      <c r="O1122" s="20"/>
      <c r="P1122" s="20"/>
      <c r="Q1122" s="20"/>
      <c r="R1122" s="20"/>
      <c r="S1122" s="21"/>
      <c r="T1122" s="22"/>
      <c r="U1122" s="22"/>
      <c r="V1122" s="23"/>
      <c r="W1122" s="33"/>
      <c r="X1122" s="33"/>
      <c r="Y1122" s="33"/>
    </row>
    <row r="1123" spans="1:25" s="34" customFormat="1" x14ac:dyDescent="0.25">
      <c r="A1123" s="145" t="s">
        <v>72</v>
      </c>
      <c r="B1123" s="146"/>
      <c r="C1123" s="146"/>
      <c r="D1123" s="146"/>
      <c r="E1123" s="146"/>
      <c r="F1123" s="146"/>
      <c r="G1123" s="146"/>
      <c r="H1123" s="146"/>
      <c r="I1123" s="146"/>
      <c r="J1123" s="146"/>
      <c r="K1123" s="146"/>
      <c r="L1123" s="146"/>
      <c r="M1123" s="146"/>
      <c r="N1123" s="146"/>
      <c r="O1123" s="146"/>
      <c r="P1123" s="146"/>
      <c r="Q1123" s="146"/>
      <c r="R1123" s="146"/>
      <c r="S1123" s="146"/>
      <c r="T1123" s="146"/>
      <c r="U1123" s="146"/>
      <c r="V1123" s="147"/>
      <c r="W1123" s="33"/>
      <c r="X1123" s="33"/>
      <c r="Y1123" s="33"/>
    </row>
    <row r="1124" spans="1:25" s="34" customFormat="1" x14ac:dyDescent="0.25">
      <c r="A1124" s="132" t="s">
        <v>60</v>
      </c>
      <c r="B1124" s="133"/>
      <c r="C1124" s="133"/>
      <c r="D1124" s="133"/>
      <c r="E1124" s="133"/>
      <c r="F1124" s="133"/>
      <c r="G1124" s="133"/>
      <c r="H1124" s="133"/>
      <c r="I1124" s="133"/>
      <c r="J1124" s="133"/>
      <c r="K1124" s="133"/>
      <c r="L1124" s="133"/>
      <c r="M1124" s="133" t="s">
        <v>61</v>
      </c>
      <c r="N1124" s="133"/>
      <c r="O1124" s="133" t="s">
        <v>62</v>
      </c>
      <c r="P1124" s="133"/>
      <c r="Q1124" s="133" t="s">
        <v>73</v>
      </c>
      <c r="R1124" s="133"/>
      <c r="S1124" s="133"/>
      <c r="T1124" s="134" t="s">
        <v>74</v>
      </c>
      <c r="U1124" s="134"/>
      <c r="V1124" s="135"/>
      <c r="W1124" s="33"/>
      <c r="X1124" s="33"/>
      <c r="Y1124" s="33"/>
    </row>
    <row r="1125" spans="1:25" s="34" customFormat="1" x14ac:dyDescent="0.25">
      <c r="A1125" s="132"/>
      <c r="B1125" s="133"/>
      <c r="C1125" s="133"/>
      <c r="D1125" s="133"/>
      <c r="E1125" s="133"/>
      <c r="F1125" s="133"/>
      <c r="G1125" s="133"/>
      <c r="H1125" s="133"/>
      <c r="I1125" s="133"/>
      <c r="J1125" s="133"/>
      <c r="K1125" s="133"/>
      <c r="L1125" s="133"/>
      <c r="M1125" s="133"/>
      <c r="N1125" s="133"/>
      <c r="O1125" s="133"/>
      <c r="P1125" s="133"/>
      <c r="Q1125" s="134"/>
      <c r="R1125" s="134"/>
      <c r="S1125" s="134"/>
      <c r="T1125" s="134">
        <f>+Q1125*O1125</f>
        <v>0</v>
      </c>
      <c r="U1125" s="134"/>
      <c r="V1125" s="135"/>
      <c r="W1125" s="33"/>
      <c r="X1125" s="33"/>
      <c r="Y1125" s="33"/>
    </row>
    <row r="1126" spans="1:25" s="34" customFormat="1" x14ac:dyDescent="0.25">
      <c r="A1126" s="132"/>
      <c r="B1126" s="133"/>
      <c r="C1126" s="133"/>
      <c r="D1126" s="133"/>
      <c r="E1126" s="133"/>
      <c r="F1126" s="133"/>
      <c r="G1126" s="133"/>
      <c r="H1126" s="133"/>
      <c r="I1126" s="133"/>
      <c r="J1126" s="133"/>
      <c r="K1126" s="133"/>
      <c r="L1126" s="133"/>
      <c r="M1126" s="133"/>
      <c r="N1126" s="133"/>
      <c r="O1126" s="133"/>
      <c r="P1126" s="133"/>
      <c r="Q1126" s="134"/>
      <c r="R1126" s="134"/>
      <c r="S1126" s="134"/>
      <c r="T1126" s="134">
        <f>+Q1126*O1126</f>
        <v>0</v>
      </c>
      <c r="U1126" s="134"/>
      <c r="V1126" s="135"/>
      <c r="W1126" s="33"/>
      <c r="X1126" s="33"/>
      <c r="Y1126" s="33"/>
    </row>
    <row r="1127" spans="1:25" s="34" customFormat="1" x14ac:dyDescent="0.25">
      <c r="A1127" s="132"/>
      <c r="B1127" s="133"/>
      <c r="C1127" s="133"/>
      <c r="D1127" s="133"/>
      <c r="E1127" s="133"/>
      <c r="F1127" s="133"/>
      <c r="G1127" s="133"/>
      <c r="H1127" s="133"/>
      <c r="I1127" s="133"/>
      <c r="J1127" s="133"/>
      <c r="K1127" s="133"/>
      <c r="L1127" s="133"/>
      <c r="M1127" s="133"/>
      <c r="N1127" s="133"/>
      <c r="O1127" s="133"/>
      <c r="P1127" s="133"/>
      <c r="Q1127" s="133"/>
      <c r="R1127" s="133"/>
      <c r="S1127" s="133"/>
      <c r="T1127" s="134"/>
      <c r="U1127" s="134"/>
      <c r="V1127" s="135"/>
      <c r="W1127" s="33"/>
      <c r="X1127" s="33"/>
      <c r="Y1127" s="33"/>
    </row>
    <row r="1128" spans="1:25" s="34" customFormat="1" x14ac:dyDescent="0.25">
      <c r="A1128" s="136" t="s">
        <v>71</v>
      </c>
      <c r="B1128" s="137"/>
      <c r="C1128" s="137"/>
      <c r="D1128" s="137"/>
      <c r="E1128" s="137"/>
      <c r="F1128" s="137"/>
      <c r="G1128" s="137"/>
      <c r="H1128" s="137"/>
      <c r="I1128" s="137"/>
      <c r="J1128" s="137"/>
      <c r="K1128" s="137"/>
      <c r="L1128" s="137"/>
      <c r="M1128" s="137"/>
      <c r="N1128" s="137"/>
      <c r="O1128" s="137"/>
      <c r="P1128" s="137"/>
      <c r="Q1128" s="137"/>
      <c r="R1128" s="137"/>
      <c r="S1128" s="137"/>
      <c r="T1128" s="134">
        <f>+T1126+T1125</f>
        <v>0</v>
      </c>
      <c r="U1128" s="134"/>
      <c r="V1128" s="135"/>
      <c r="W1128" s="33"/>
      <c r="X1128" s="33"/>
      <c r="Y1128" s="33"/>
    </row>
    <row r="1129" spans="1:25" s="34" customFormat="1" x14ac:dyDescent="0.25">
      <c r="A1129" s="19"/>
      <c r="B1129" s="20"/>
      <c r="C1129" s="20"/>
      <c r="D1129" s="20"/>
      <c r="E1129" s="20"/>
      <c r="F1129" s="20"/>
      <c r="G1129" s="20"/>
      <c r="H1129" s="20"/>
      <c r="I1129" s="20"/>
      <c r="J1129" s="20"/>
      <c r="K1129" s="20"/>
      <c r="L1129" s="20"/>
      <c r="M1129" s="20"/>
      <c r="N1129" s="20"/>
      <c r="O1129" s="20"/>
      <c r="P1129" s="20"/>
      <c r="Q1129" s="20"/>
      <c r="R1129" s="20"/>
      <c r="S1129" s="21"/>
      <c r="T1129" s="22"/>
      <c r="U1129" s="22"/>
      <c r="V1129" s="23"/>
      <c r="W1129" s="33"/>
      <c r="X1129" s="33"/>
      <c r="Y1129" s="33"/>
    </row>
    <row r="1130" spans="1:25" s="34" customFormat="1" x14ac:dyDescent="0.25">
      <c r="A1130" s="145" t="s">
        <v>75</v>
      </c>
      <c r="B1130" s="146"/>
      <c r="C1130" s="146"/>
      <c r="D1130" s="146"/>
      <c r="E1130" s="146"/>
      <c r="F1130" s="146"/>
      <c r="G1130" s="146"/>
      <c r="H1130" s="146"/>
      <c r="I1130" s="146"/>
      <c r="J1130" s="146"/>
      <c r="K1130" s="146"/>
      <c r="L1130" s="146"/>
      <c r="M1130" s="146"/>
      <c r="N1130" s="146"/>
      <c r="O1130" s="146"/>
      <c r="P1130" s="146"/>
      <c r="Q1130" s="146"/>
      <c r="R1130" s="146"/>
      <c r="S1130" s="146"/>
      <c r="T1130" s="146"/>
      <c r="U1130" s="146"/>
      <c r="V1130" s="147"/>
      <c r="W1130" s="33"/>
      <c r="X1130" s="33"/>
      <c r="Y1130" s="33"/>
    </row>
    <row r="1131" spans="1:25" s="34" customFormat="1" x14ac:dyDescent="0.25">
      <c r="A1131" s="132" t="s">
        <v>76</v>
      </c>
      <c r="B1131" s="133"/>
      <c r="C1131" s="133"/>
      <c r="D1131" s="133"/>
      <c r="E1131" s="133"/>
      <c r="F1131" s="133"/>
      <c r="G1131" s="133"/>
      <c r="H1131" s="133"/>
      <c r="I1131" s="133"/>
      <c r="J1131" s="133"/>
      <c r="K1131" s="133" t="s">
        <v>77</v>
      </c>
      <c r="L1131" s="133"/>
      <c r="M1131" s="133" t="s">
        <v>78</v>
      </c>
      <c r="N1131" s="133"/>
      <c r="O1131" s="133" t="s">
        <v>79</v>
      </c>
      <c r="P1131" s="133"/>
      <c r="Q1131" s="133"/>
      <c r="R1131" s="133" t="s">
        <v>80</v>
      </c>
      <c r="S1131" s="133"/>
      <c r="T1131" s="134" t="s">
        <v>69</v>
      </c>
      <c r="U1131" s="134"/>
      <c r="V1131" s="135"/>
      <c r="W1131" s="33"/>
      <c r="X1131" s="33"/>
      <c r="Y1131" s="33"/>
    </row>
    <row r="1132" spans="1:25" s="34" customFormat="1" x14ac:dyDescent="0.25">
      <c r="A1132" s="132"/>
      <c r="B1132" s="133"/>
      <c r="C1132" s="133"/>
      <c r="D1132" s="133"/>
      <c r="E1132" s="133"/>
      <c r="F1132" s="133"/>
      <c r="G1132" s="133"/>
      <c r="H1132" s="133"/>
      <c r="I1132" s="133"/>
      <c r="J1132" s="133"/>
      <c r="K1132" s="133"/>
      <c r="L1132" s="133"/>
      <c r="M1132" s="133"/>
      <c r="N1132" s="133"/>
      <c r="O1132" s="133"/>
      <c r="P1132" s="133"/>
      <c r="Q1132" s="133"/>
      <c r="R1132" s="133"/>
      <c r="S1132" s="133"/>
      <c r="T1132" s="134"/>
      <c r="U1132" s="134"/>
      <c r="V1132" s="135"/>
      <c r="W1132" s="33"/>
      <c r="X1132" s="33"/>
      <c r="Y1132" s="33"/>
    </row>
    <row r="1133" spans="1:25" s="34" customFormat="1" x14ac:dyDescent="0.25">
      <c r="A1133" s="132"/>
      <c r="B1133" s="133"/>
      <c r="C1133" s="133"/>
      <c r="D1133" s="133"/>
      <c r="E1133" s="133"/>
      <c r="F1133" s="133"/>
      <c r="G1133" s="133"/>
      <c r="H1133" s="133"/>
      <c r="I1133" s="133"/>
      <c r="J1133" s="133"/>
      <c r="K1133" s="133"/>
      <c r="L1133" s="133"/>
      <c r="M1133" s="133"/>
      <c r="N1133" s="133"/>
      <c r="O1133" s="133"/>
      <c r="P1133" s="133"/>
      <c r="Q1133" s="133"/>
      <c r="R1133" s="133"/>
      <c r="S1133" s="133"/>
      <c r="T1133" s="134"/>
      <c r="U1133" s="134"/>
      <c r="V1133" s="135"/>
      <c r="W1133" s="33"/>
      <c r="X1133" s="33"/>
      <c r="Y1133" s="33"/>
    </row>
    <row r="1134" spans="1:25" s="34" customFormat="1" x14ac:dyDescent="0.25">
      <c r="A1134" s="132"/>
      <c r="B1134" s="133"/>
      <c r="C1134" s="133"/>
      <c r="D1134" s="133"/>
      <c r="E1134" s="133"/>
      <c r="F1134" s="133"/>
      <c r="G1134" s="133"/>
      <c r="H1134" s="133"/>
      <c r="I1134" s="133"/>
      <c r="J1134" s="133"/>
      <c r="K1134" s="133"/>
      <c r="L1134" s="133"/>
      <c r="M1134" s="133"/>
      <c r="N1134" s="133"/>
      <c r="O1134" s="133"/>
      <c r="P1134" s="133"/>
      <c r="Q1134" s="133"/>
      <c r="R1134" s="133"/>
      <c r="S1134" s="133"/>
      <c r="T1134" s="134"/>
      <c r="U1134" s="134"/>
      <c r="V1134" s="135"/>
      <c r="W1134" s="33"/>
      <c r="X1134" s="33"/>
      <c r="Y1134" s="33"/>
    </row>
    <row r="1135" spans="1:25" s="34" customFormat="1" x14ac:dyDescent="0.25">
      <c r="A1135" s="136" t="s">
        <v>71</v>
      </c>
      <c r="B1135" s="137"/>
      <c r="C1135" s="137"/>
      <c r="D1135" s="137"/>
      <c r="E1135" s="137"/>
      <c r="F1135" s="137"/>
      <c r="G1135" s="137"/>
      <c r="H1135" s="137"/>
      <c r="I1135" s="137"/>
      <c r="J1135" s="137"/>
      <c r="K1135" s="137"/>
      <c r="L1135" s="137"/>
      <c r="M1135" s="137"/>
      <c r="N1135" s="137"/>
      <c r="O1135" s="137"/>
      <c r="P1135" s="137"/>
      <c r="Q1135" s="137"/>
      <c r="R1135" s="137"/>
      <c r="S1135" s="137"/>
      <c r="T1135" s="134"/>
      <c r="U1135" s="134"/>
      <c r="V1135" s="135"/>
      <c r="W1135" s="33"/>
      <c r="X1135" s="33"/>
      <c r="Y1135" s="33"/>
    </row>
    <row r="1136" spans="1:25" s="34" customFormat="1" x14ac:dyDescent="0.25">
      <c r="A1136" s="19"/>
      <c r="B1136" s="20"/>
      <c r="C1136" s="20"/>
      <c r="D1136" s="20"/>
      <c r="E1136" s="20"/>
      <c r="F1136" s="20"/>
      <c r="G1136" s="20"/>
      <c r="H1136" s="20"/>
      <c r="I1136" s="20"/>
      <c r="J1136" s="20"/>
      <c r="K1136" s="20"/>
      <c r="L1136" s="20"/>
      <c r="M1136" s="20"/>
      <c r="N1136" s="20"/>
      <c r="O1136" s="20"/>
      <c r="P1136" s="20"/>
      <c r="Q1136" s="20"/>
      <c r="R1136" s="20"/>
      <c r="S1136" s="21"/>
      <c r="T1136" s="22"/>
      <c r="U1136" s="22"/>
      <c r="V1136" s="23"/>
      <c r="W1136" s="42"/>
      <c r="X1136" s="42"/>
      <c r="Y1136" s="42"/>
    </row>
    <row r="1137" spans="1:25" s="34" customFormat="1" x14ac:dyDescent="0.25">
      <c r="A1137" s="145" t="s">
        <v>81</v>
      </c>
      <c r="B1137" s="146"/>
      <c r="C1137" s="146"/>
      <c r="D1137" s="146"/>
      <c r="E1137" s="146"/>
      <c r="F1137" s="146"/>
      <c r="G1137" s="146"/>
      <c r="H1137" s="146"/>
      <c r="I1137" s="146"/>
      <c r="J1137" s="146"/>
      <c r="K1137" s="146"/>
      <c r="L1137" s="146"/>
      <c r="M1137" s="146"/>
      <c r="N1137" s="146"/>
      <c r="O1137" s="146"/>
      <c r="P1137" s="146"/>
      <c r="Q1137" s="146"/>
      <c r="R1137" s="146"/>
      <c r="S1137" s="146"/>
      <c r="T1137" s="146"/>
      <c r="U1137" s="146"/>
      <c r="V1137" s="147"/>
      <c r="W1137" s="33"/>
      <c r="X1137" s="33"/>
      <c r="Y1137" s="33"/>
    </row>
    <row r="1138" spans="1:25" s="34" customFormat="1" x14ac:dyDescent="0.25">
      <c r="A1138" s="132" t="s">
        <v>82</v>
      </c>
      <c r="B1138" s="133"/>
      <c r="C1138" s="133"/>
      <c r="D1138" s="133"/>
      <c r="E1138" s="133"/>
      <c r="F1138" s="133"/>
      <c r="G1138" s="133"/>
      <c r="H1138" s="133"/>
      <c r="I1138" s="133"/>
      <c r="J1138" s="133" t="s">
        <v>83</v>
      </c>
      <c r="K1138" s="133"/>
      <c r="L1138" s="133" t="s">
        <v>84</v>
      </c>
      <c r="M1138" s="133"/>
      <c r="N1138" s="133" t="s">
        <v>85</v>
      </c>
      <c r="O1138" s="133"/>
      <c r="P1138" s="133"/>
      <c r="Q1138" s="133" t="s">
        <v>68</v>
      </c>
      <c r="R1138" s="133"/>
      <c r="S1138" s="133"/>
      <c r="T1138" s="134" t="s">
        <v>69</v>
      </c>
      <c r="U1138" s="134"/>
      <c r="V1138" s="135"/>
      <c r="W1138" s="33"/>
      <c r="X1138" s="33"/>
      <c r="Y1138" s="33"/>
    </row>
    <row r="1139" spans="1:25" s="34" customFormat="1" x14ac:dyDescent="0.25">
      <c r="A1139" s="132" t="s">
        <v>86</v>
      </c>
      <c r="B1139" s="133"/>
      <c r="C1139" s="133"/>
      <c r="D1139" s="133"/>
      <c r="E1139" s="133"/>
      <c r="F1139" s="133"/>
      <c r="G1139" s="133"/>
      <c r="H1139" s="133"/>
      <c r="I1139" s="133"/>
      <c r="J1139" s="148">
        <f>+'[1]CARGA PRESTACIONAL'!E1080+'[1]CARGA PRESTACIONAL'!E1081</f>
        <v>0</v>
      </c>
      <c r="K1139" s="133"/>
      <c r="L1139" s="149">
        <v>1.8157000000000001</v>
      </c>
      <c r="M1139" s="149"/>
      <c r="N1139" s="134">
        <f>+(L1139*J1139)/8</f>
        <v>0</v>
      </c>
      <c r="O1139" s="134"/>
      <c r="P1139" s="134"/>
      <c r="Q1139" s="133"/>
      <c r="R1139" s="133"/>
      <c r="S1139" s="133"/>
      <c r="T1139" s="134">
        <f>+Q1139*N1139</f>
        <v>0</v>
      </c>
      <c r="U1139" s="134"/>
      <c r="V1139" s="135"/>
      <c r="W1139" s="33"/>
      <c r="X1139" s="33"/>
      <c r="Y1139" s="33"/>
    </row>
    <row r="1140" spans="1:25" s="34" customFormat="1" x14ac:dyDescent="0.25">
      <c r="A1140" s="132"/>
      <c r="B1140" s="133"/>
      <c r="C1140" s="133"/>
      <c r="D1140" s="133"/>
      <c r="E1140" s="133"/>
      <c r="F1140" s="133"/>
      <c r="G1140" s="133"/>
      <c r="H1140" s="133"/>
      <c r="I1140" s="133"/>
      <c r="J1140" s="133"/>
      <c r="K1140" s="133"/>
      <c r="L1140" s="133"/>
      <c r="M1140" s="133"/>
      <c r="N1140" s="133"/>
      <c r="O1140" s="133"/>
      <c r="P1140" s="133"/>
      <c r="Q1140" s="133"/>
      <c r="R1140" s="133"/>
      <c r="S1140" s="133"/>
      <c r="T1140" s="134"/>
      <c r="U1140" s="134"/>
      <c r="V1140" s="135"/>
      <c r="W1140" s="33"/>
      <c r="X1140" s="33"/>
      <c r="Y1140" s="33"/>
    </row>
    <row r="1141" spans="1:25" s="34" customFormat="1" x14ac:dyDescent="0.25">
      <c r="A1141" s="132"/>
      <c r="B1141" s="133"/>
      <c r="C1141" s="133"/>
      <c r="D1141" s="133"/>
      <c r="E1141" s="133"/>
      <c r="F1141" s="133"/>
      <c r="G1141" s="133"/>
      <c r="H1141" s="133"/>
      <c r="I1141" s="133"/>
      <c r="J1141" s="133"/>
      <c r="K1141" s="133"/>
      <c r="L1141" s="133"/>
      <c r="M1141" s="133"/>
      <c r="N1141" s="133"/>
      <c r="O1141" s="133"/>
      <c r="P1141" s="133"/>
      <c r="Q1141" s="133"/>
      <c r="R1141" s="133"/>
      <c r="S1141" s="133"/>
      <c r="T1141" s="134"/>
      <c r="U1141" s="134"/>
      <c r="V1141" s="135"/>
      <c r="W1141" s="33"/>
      <c r="X1141" s="33"/>
      <c r="Y1141" s="33"/>
    </row>
    <row r="1142" spans="1:25" s="34" customFormat="1" x14ac:dyDescent="0.25">
      <c r="A1142" s="136" t="s">
        <v>71</v>
      </c>
      <c r="B1142" s="137"/>
      <c r="C1142" s="137"/>
      <c r="D1142" s="137"/>
      <c r="E1142" s="137"/>
      <c r="F1142" s="137"/>
      <c r="G1142" s="137"/>
      <c r="H1142" s="137"/>
      <c r="I1142" s="137"/>
      <c r="J1142" s="137"/>
      <c r="K1142" s="137"/>
      <c r="L1142" s="137"/>
      <c r="M1142" s="137"/>
      <c r="N1142" s="137"/>
      <c r="O1142" s="137"/>
      <c r="P1142" s="137"/>
      <c r="Q1142" s="137"/>
      <c r="R1142" s="137"/>
      <c r="S1142" s="137"/>
      <c r="T1142" s="134">
        <f>+T1139</f>
        <v>0</v>
      </c>
      <c r="U1142" s="134"/>
      <c r="V1142" s="135"/>
      <c r="W1142" s="33"/>
      <c r="X1142" s="33"/>
      <c r="Y1142" s="33"/>
    </row>
    <row r="1143" spans="1:25" s="43" customFormat="1" x14ac:dyDescent="0.25">
      <c r="A1143" s="136" t="s">
        <v>15</v>
      </c>
      <c r="B1143" s="137"/>
      <c r="C1143" s="137"/>
      <c r="D1143" s="137"/>
      <c r="E1143" s="137"/>
      <c r="F1143" s="137"/>
      <c r="G1143" s="137"/>
      <c r="H1143" s="137"/>
      <c r="I1143" s="137"/>
      <c r="J1143" s="137"/>
      <c r="K1143" s="137"/>
      <c r="L1143" s="137"/>
      <c r="M1143" s="137"/>
      <c r="N1143" s="137"/>
      <c r="O1143" s="137"/>
      <c r="P1143" s="137"/>
      <c r="Q1143" s="137"/>
      <c r="R1143" s="137"/>
      <c r="S1143" s="137"/>
      <c r="T1143" s="134">
        <f>ROUND(T1142+T1135+T1128+T1121,0)</f>
        <v>0</v>
      </c>
      <c r="U1143" s="134"/>
      <c r="V1143" s="135"/>
      <c r="W1143" s="33"/>
      <c r="X1143" s="33"/>
      <c r="Y1143" s="33"/>
    </row>
    <row r="1144" spans="1:25" s="43" customFormat="1" x14ac:dyDescent="0.25">
      <c r="A1144" s="44" t="s">
        <v>87</v>
      </c>
      <c r="B1144" s="45">
        <f>+'[1]CARGA PRESTACIONAL'!$E$40</f>
        <v>0.29949999999999999</v>
      </c>
      <c r="C1144" s="46"/>
      <c r="D1144" s="47"/>
      <c r="E1144" s="48"/>
      <c r="F1144" s="46"/>
      <c r="G1144" s="46"/>
      <c r="H1144" s="46"/>
      <c r="I1144" s="46"/>
      <c r="J1144" s="46"/>
      <c r="K1144" s="46"/>
      <c r="L1144" s="46"/>
      <c r="M1144" s="47"/>
      <c r="N1144" s="18"/>
      <c r="O1144" s="18"/>
      <c r="P1144" s="18"/>
      <c r="Q1144" s="18"/>
      <c r="R1144" s="18"/>
      <c r="S1144" s="18" t="s">
        <v>19</v>
      </c>
      <c r="T1144" s="134">
        <f>+T1143*B1144</f>
        <v>0</v>
      </c>
      <c r="U1144" s="134"/>
      <c r="V1144" s="135"/>
      <c r="W1144" s="33"/>
      <c r="X1144" s="33"/>
      <c r="Y1144" s="33"/>
    </row>
    <row r="1145" spans="1:25" s="43" customFormat="1" x14ac:dyDescent="0.25">
      <c r="A1145" s="138" t="s">
        <v>88</v>
      </c>
      <c r="B1145" s="139"/>
      <c r="C1145" s="139"/>
      <c r="D1145" s="139"/>
      <c r="E1145" s="139"/>
      <c r="F1145" s="139"/>
      <c r="G1145" s="139"/>
      <c r="H1145" s="139"/>
      <c r="I1145" s="139"/>
      <c r="J1145" s="139"/>
      <c r="K1145" s="139"/>
      <c r="L1145" s="139"/>
      <c r="M1145" s="139"/>
      <c r="N1145" s="139"/>
      <c r="O1145" s="139"/>
      <c r="P1145" s="139"/>
      <c r="Q1145" s="139"/>
      <c r="R1145" s="139"/>
      <c r="S1145" s="139"/>
      <c r="T1145" s="140">
        <f>+T1144+T1143</f>
        <v>0</v>
      </c>
      <c r="U1145" s="140"/>
      <c r="V1145" s="141"/>
      <c r="W1145" s="33"/>
      <c r="X1145" s="33"/>
      <c r="Y1145" s="33"/>
    </row>
    <row r="1146" spans="1:25" s="43" customFormat="1" x14ac:dyDescent="0.25">
      <c r="A1146" s="138" t="s">
        <v>89</v>
      </c>
      <c r="B1146" s="139"/>
      <c r="C1146" s="139"/>
      <c r="D1146" s="139"/>
      <c r="E1146" s="139"/>
      <c r="F1146" s="139"/>
      <c r="G1146" s="139"/>
      <c r="H1146" s="139"/>
      <c r="I1146" s="139"/>
      <c r="J1146" s="139"/>
      <c r="K1146" s="139"/>
      <c r="L1146" s="139"/>
      <c r="M1146" s="139"/>
      <c r="N1146" s="139"/>
      <c r="O1146" s="139"/>
      <c r="P1146" s="139"/>
      <c r="Q1146" s="139"/>
      <c r="R1146" s="139"/>
      <c r="S1146" s="139"/>
      <c r="T1146" s="140">
        <f>ROUND(T1145*T1114,0)</f>
        <v>0</v>
      </c>
      <c r="U1146" s="140"/>
      <c r="V1146" s="141"/>
      <c r="W1146" s="33"/>
      <c r="X1146" s="33"/>
      <c r="Y1146" s="33"/>
    </row>
    <row r="1147" spans="1:25" s="43" customFormat="1" x14ac:dyDescent="0.25">
      <c r="A1147" s="49"/>
      <c r="B1147" s="29"/>
      <c r="C1147" s="29"/>
      <c r="D1147" s="29"/>
      <c r="E1147" s="29"/>
      <c r="F1147" s="29"/>
      <c r="G1147" s="29"/>
      <c r="H1147" s="29"/>
      <c r="I1147" s="29"/>
      <c r="J1147" s="29"/>
      <c r="K1147" s="29"/>
      <c r="L1147" s="29"/>
      <c r="M1147" s="29"/>
      <c r="N1147" s="29"/>
      <c r="O1147" s="29"/>
      <c r="P1147" s="29"/>
      <c r="Q1147" s="29"/>
      <c r="R1147" s="29"/>
      <c r="S1147" s="29"/>
      <c r="T1147" s="50"/>
      <c r="U1147" s="50"/>
      <c r="V1147" s="51"/>
      <c r="W1147" s="33"/>
      <c r="X1147" s="33"/>
      <c r="Y1147" s="52"/>
    </row>
    <row r="1148" spans="1:25" s="34" customFormat="1" ht="43.5" customHeight="1" x14ac:dyDescent="0.25">
      <c r="A1148" s="142" t="s">
        <v>121</v>
      </c>
      <c r="B1148" s="143"/>
      <c r="C1148" s="143"/>
      <c r="D1148" s="143"/>
      <c r="E1148" s="143"/>
      <c r="F1148" s="143"/>
      <c r="G1148" s="143"/>
      <c r="H1148" s="143"/>
      <c r="I1148" s="143"/>
      <c r="J1148" s="143"/>
      <c r="K1148" s="143"/>
      <c r="L1148" s="143"/>
      <c r="M1148" s="143"/>
      <c r="N1148" s="143"/>
      <c r="O1148" s="143"/>
      <c r="P1148" s="143"/>
      <c r="Q1148" s="143"/>
      <c r="R1148" s="143"/>
      <c r="S1148" s="143"/>
      <c r="T1148" s="143"/>
      <c r="U1148" s="143"/>
      <c r="V1148" s="144"/>
      <c r="W1148" s="33"/>
      <c r="X1148" s="33"/>
      <c r="Y1148" s="53"/>
    </row>
    <row r="1149" spans="1:25" s="34" customFormat="1" x14ac:dyDescent="0.25">
      <c r="A1149" s="24"/>
      <c r="B1149" s="25"/>
      <c r="C1149" s="25"/>
      <c r="D1149" s="25"/>
      <c r="E1149" s="25"/>
      <c r="F1149" s="25"/>
      <c r="G1149" s="25"/>
      <c r="H1149" s="25"/>
      <c r="I1149" s="25"/>
      <c r="J1149" s="25"/>
      <c r="K1149" s="25"/>
      <c r="L1149" s="25"/>
      <c r="M1149" s="25"/>
      <c r="N1149" s="25"/>
      <c r="O1149" s="25"/>
      <c r="P1149" s="25"/>
      <c r="Q1149" s="25"/>
      <c r="R1149" s="25"/>
      <c r="S1149" s="26"/>
      <c r="T1149" s="27"/>
      <c r="U1149" s="27"/>
      <c r="V1149" s="28"/>
      <c r="W1149" s="33"/>
      <c r="X1149" s="33"/>
      <c r="Y1149" s="33"/>
    </row>
    <row r="1150" spans="1:25" s="34" customFormat="1" ht="46.5" customHeight="1" x14ac:dyDescent="0.3">
      <c r="A1150" s="24"/>
      <c r="B1150" s="25"/>
      <c r="C1150" s="25"/>
      <c r="D1150" s="29"/>
      <c r="E1150" s="30" t="s">
        <v>90</v>
      </c>
      <c r="F1150" s="54"/>
      <c r="G1150" s="54"/>
      <c r="H1150" s="54"/>
      <c r="I1150" s="54"/>
      <c r="J1150" s="54"/>
      <c r="K1150" s="54"/>
      <c r="L1150" s="54"/>
      <c r="M1150" s="55"/>
      <c r="N1150" s="25"/>
      <c r="O1150" s="25"/>
      <c r="P1150" s="25"/>
      <c r="Q1150" s="25"/>
      <c r="R1150" s="25"/>
      <c r="S1150" s="26"/>
      <c r="T1150" s="27"/>
      <c r="U1150" s="27"/>
      <c r="V1150" s="28"/>
      <c r="W1150" s="33"/>
      <c r="X1150" s="33"/>
      <c r="Y1150" s="56"/>
    </row>
    <row r="1151" spans="1:25" s="34" customFormat="1" x14ac:dyDescent="0.25">
      <c r="A1151" s="24"/>
      <c r="B1151" s="25"/>
      <c r="C1151" s="25"/>
      <c r="D1151" s="25"/>
      <c r="E1151" s="131" t="s">
        <v>105</v>
      </c>
      <c r="F1151" s="131"/>
      <c r="G1151" s="131"/>
      <c r="H1151" s="131"/>
      <c r="I1151" s="131"/>
      <c r="J1151" s="131"/>
      <c r="K1151" s="131"/>
      <c r="L1151" s="131"/>
      <c r="M1151" s="131"/>
      <c r="N1151" s="57"/>
      <c r="O1151" s="57"/>
      <c r="P1151" s="25"/>
      <c r="Q1151" s="25"/>
      <c r="R1151" s="25"/>
      <c r="S1151" s="26"/>
      <c r="T1151" s="27"/>
      <c r="U1151" s="27"/>
      <c r="V1151" s="28"/>
      <c r="W1151" s="33"/>
      <c r="X1151" s="33"/>
      <c r="Y1151" s="33"/>
    </row>
    <row r="1152" spans="1:25" s="34" customFormat="1" x14ac:dyDescent="0.25">
      <c r="A1152" s="24"/>
      <c r="B1152" s="25"/>
      <c r="C1152" s="25"/>
      <c r="D1152" s="25"/>
      <c r="E1152" s="131"/>
      <c r="F1152" s="131"/>
      <c r="G1152" s="131"/>
      <c r="H1152" s="131"/>
      <c r="I1152" s="131"/>
      <c r="J1152" s="131"/>
      <c r="K1152" s="131"/>
      <c r="L1152" s="131"/>
      <c r="M1152" s="131"/>
      <c r="N1152" s="57"/>
      <c r="O1152" s="57"/>
      <c r="P1152" s="25"/>
      <c r="Q1152" s="25"/>
      <c r="R1152" s="25"/>
      <c r="S1152" s="26"/>
      <c r="T1152" s="27"/>
      <c r="U1152" s="27"/>
      <c r="V1152" s="28"/>
      <c r="W1152" s="33"/>
      <c r="X1152" s="33"/>
      <c r="Y1152" s="33"/>
    </row>
    <row r="1153" spans="1:60" s="34" customFormat="1" ht="14.25" thickBot="1" x14ac:dyDescent="0.3">
      <c r="A1153" s="58"/>
      <c r="B1153" s="59"/>
      <c r="C1153" s="59"/>
      <c r="D1153" s="59"/>
      <c r="E1153" s="59"/>
      <c r="F1153" s="60"/>
      <c r="G1153" s="60"/>
      <c r="H1153" s="60"/>
      <c r="I1153" s="60"/>
      <c r="J1153" s="60"/>
      <c r="K1153" s="60"/>
      <c r="L1153" s="59"/>
      <c r="M1153" s="59"/>
      <c r="N1153" s="59"/>
      <c r="O1153" s="59"/>
      <c r="P1153" s="59"/>
      <c r="Q1153" s="59"/>
      <c r="R1153" s="59"/>
      <c r="S1153" s="59"/>
      <c r="T1153" s="61"/>
      <c r="U1153" s="61"/>
      <c r="V1153" s="62"/>
      <c r="W1153" s="33"/>
      <c r="X1153" s="33"/>
      <c r="Y1153" s="33"/>
    </row>
    <row r="1154" spans="1:60" ht="14.25" thickBot="1" x14ac:dyDescent="0.3"/>
    <row r="1155" spans="1:60" s="32" customFormat="1" ht="30" customHeight="1" x14ac:dyDescent="0.25">
      <c r="A1155" s="154"/>
      <c r="B1155" s="155"/>
      <c r="C1155" s="155"/>
      <c r="D1155" s="156"/>
      <c r="E1155" s="163" t="s">
        <v>92</v>
      </c>
      <c r="F1155" s="164"/>
      <c r="G1155" s="164"/>
      <c r="H1155" s="164"/>
      <c r="I1155" s="164"/>
      <c r="J1155" s="164"/>
      <c r="K1155" s="164"/>
      <c r="L1155" s="164"/>
      <c r="M1155" s="164"/>
      <c r="N1155" s="164"/>
      <c r="O1155" s="164"/>
      <c r="P1155" s="164"/>
      <c r="Q1155" s="164"/>
      <c r="R1155" s="164"/>
      <c r="S1155" s="165"/>
      <c r="T1155" s="169" t="s">
        <v>47</v>
      </c>
      <c r="U1155" s="170"/>
      <c r="V1155" s="171"/>
    </row>
    <row r="1156" spans="1:60" s="32" customFormat="1" ht="30" customHeight="1" thickBot="1" x14ac:dyDescent="0.3">
      <c r="A1156" s="157"/>
      <c r="B1156" s="158"/>
      <c r="C1156" s="158"/>
      <c r="D1156" s="159"/>
      <c r="E1156" s="166"/>
      <c r="F1156" s="167"/>
      <c r="G1156" s="167"/>
      <c r="H1156" s="167"/>
      <c r="I1156" s="167"/>
      <c r="J1156" s="167"/>
      <c r="K1156" s="167"/>
      <c r="L1156" s="167"/>
      <c r="M1156" s="167"/>
      <c r="N1156" s="167"/>
      <c r="O1156" s="167"/>
      <c r="P1156" s="167"/>
      <c r="Q1156" s="167"/>
      <c r="R1156" s="167"/>
      <c r="S1156" s="168"/>
      <c r="T1156" s="172"/>
      <c r="U1156" s="173"/>
      <c r="V1156" s="174"/>
    </row>
    <row r="1157" spans="1:60" s="32" customFormat="1" ht="5.0999999999999996" customHeight="1" thickBot="1" x14ac:dyDescent="0.25">
      <c r="A1157" s="157"/>
      <c r="B1157" s="158"/>
      <c r="C1157" s="158"/>
      <c r="D1157" s="159"/>
      <c r="E1157" s="175"/>
      <c r="F1157" s="176"/>
      <c r="G1157" s="176"/>
      <c r="H1157" s="176"/>
      <c r="I1157" s="176"/>
      <c r="J1157" s="176"/>
      <c r="K1157" s="176"/>
      <c r="L1157" s="176"/>
      <c r="M1157" s="176"/>
      <c r="N1157" s="176"/>
      <c r="O1157" s="176"/>
      <c r="P1157" s="176"/>
      <c r="Q1157" s="176"/>
      <c r="R1157" s="176"/>
      <c r="S1157" s="176"/>
      <c r="T1157" s="176"/>
      <c r="U1157" s="176"/>
      <c r="V1157" s="177"/>
    </row>
    <row r="1158" spans="1:60" s="32" customFormat="1" ht="24.95" customHeight="1" thickBot="1" x14ac:dyDescent="0.3">
      <c r="A1158" s="157"/>
      <c r="B1158" s="158"/>
      <c r="C1158" s="158"/>
      <c r="D1158" s="159"/>
      <c r="E1158" s="178" t="s">
        <v>48</v>
      </c>
      <c r="F1158" s="179"/>
      <c r="G1158" s="179"/>
      <c r="H1158" s="179"/>
      <c r="I1158" s="179"/>
      <c r="J1158" s="179"/>
      <c r="K1158" s="179"/>
      <c r="L1158" s="179"/>
      <c r="M1158" s="179"/>
      <c r="N1158" s="179"/>
      <c r="O1158" s="179"/>
      <c r="P1158" s="179"/>
      <c r="Q1158" s="179"/>
      <c r="R1158" s="179"/>
      <c r="S1158" s="179"/>
      <c r="T1158" s="179"/>
      <c r="U1158" s="179"/>
      <c r="V1158" s="180"/>
    </row>
    <row r="1159" spans="1:60" s="32" customFormat="1" ht="5.0999999999999996" customHeight="1" thickBot="1" x14ac:dyDescent="0.3">
      <c r="A1159" s="160"/>
      <c r="B1159" s="161"/>
      <c r="C1159" s="161"/>
      <c r="D1159" s="162"/>
      <c r="E1159" s="181"/>
      <c r="F1159" s="182"/>
      <c r="G1159" s="182"/>
      <c r="H1159" s="182"/>
      <c r="I1159" s="182"/>
      <c r="J1159" s="182"/>
      <c r="K1159" s="182"/>
      <c r="L1159" s="182"/>
      <c r="M1159" s="182"/>
      <c r="N1159" s="182"/>
      <c r="O1159" s="182"/>
      <c r="P1159" s="182"/>
      <c r="Q1159" s="182"/>
      <c r="R1159" s="182"/>
      <c r="S1159" s="182"/>
      <c r="T1159" s="182"/>
      <c r="U1159" s="182"/>
      <c r="V1159" s="183"/>
    </row>
    <row r="1160" spans="1:60" s="34" customFormat="1" x14ac:dyDescent="0.25">
      <c r="A1160" s="211" t="s">
        <v>49</v>
      </c>
      <c r="B1160" s="212"/>
      <c r="C1160" s="212"/>
      <c r="D1160" s="212"/>
      <c r="E1160" s="212"/>
      <c r="F1160" s="212"/>
      <c r="G1160" s="212"/>
      <c r="H1160" s="212"/>
      <c r="I1160" s="212"/>
      <c r="J1160" s="212"/>
      <c r="K1160" s="212"/>
      <c r="L1160" s="212"/>
      <c r="M1160" s="212"/>
      <c r="N1160" s="212"/>
      <c r="O1160" s="212"/>
      <c r="P1160" s="212"/>
      <c r="Q1160" s="212"/>
      <c r="R1160" s="212"/>
      <c r="S1160" s="212"/>
      <c r="T1160" s="212"/>
      <c r="U1160" s="212"/>
      <c r="V1160" s="213"/>
      <c r="W1160" s="33"/>
      <c r="X1160" s="33"/>
      <c r="Y1160" s="33"/>
      <c r="AZ1160" s="35"/>
      <c r="BA1160" s="35"/>
      <c r="BB1160" s="35"/>
      <c r="BC1160" s="35"/>
      <c r="BD1160" s="35"/>
      <c r="BE1160" s="35"/>
      <c r="BF1160" s="35"/>
      <c r="BG1160" s="35"/>
      <c r="BH1160" s="35"/>
    </row>
    <row r="1161" spans="1:60" s="34" customFormat="1" x14ac:dyDescent="0.25">
      <c r="A1161" s="184" t="s">
        <v>50</v>
      </c>
      <c r="B1161" s="185"/>
      <c r="C1161" s="185"/>
      <c r="D1161" s="185"/>
      <c r="E1161" s="36" t="s">
        <v>51</v>
      </c>
      <c r="F1161" s="37"/>
      <c r="G1161" s="37"/>
      <c r="H1161" s="37"/>
      <c r="I1161" s="37"/>
      <c r="J1161" s="186" t="s">
        <v>52</v>
      </c>
      <c r="K1161" s="186"/>
      <c r="L1161" s="186"/>
      <c r="M1161" s="186"/>
      <c r="N1161" s="186"/>
      <c r="O1161" s="186"/>
      <c r="P1161" s="186" t="s">
        <v>53</v>
      </c>
      <c r="Q1161" s="186"/>
      <c r="R1161" s="186"/>
      <c r="S1161" s="186"/>
      <c r="T1161" s="186"/>
      <c r="U1161" s="186"/>
      <c r="V1161" s="187"/>
      <c r="W1161" s="33"/>
      <c r="X1161" s="33"/>
      <c r="Y1161" s="33"/>
      <c r="AZ1161" s="35"/>
      <c r="BA1161" s="35"/>
      <c r="BB1161" s="35"/>
      <c r="BC1161" s="35"/>
      <c r="BD1161" s="35"/>
      <c r="BE1161" s="35"/>
      <c r="BF1161" s="35"/>
      <c r="BG1161" s="35"/>
      <c r="BH1161" s="35"/>
    </row>
    <row r="1162" spans="1:60" s="34" customFormat="1" ht="30.75" customHeight="1" x14ac:dyDescent="0.25">
      <c r="A1162" s="188" t="s">
        <v>54</v>
      </c>
      <c r="B1162" s="189"/>
      <c r="C1162" s="189"/>
      <c r="D1162" s="190"/>
      <c r="E1162" s="191" t="s">
        <v>24</v>
      </c>
      <c r="F1162" s="191"/>
      <c r="G1162" s="191"/>
      <c r="H1162" s="191"/>
      <c r="I1162" s="191"/>
      <c r="J1162" s="191"/>
      <c r="K1162" s="191"/>
      <c r="L1162" s="191"/>
      <c r="M1162" s="191"/>
      <c r="N1162" s="191"/>
      <c r="O1162" s="191"/>
      <c r="P1162" s="191"/>
      <c r="Q1162" s="191"/>
      <c r="R1162" s="191"/>
      <c r="S1162" s="191"/>
      <c r="T1162" s="191"/>
      <c r="U1162" s="191"/>
      <c r="V1162" s="192"/>
      <c r="W1162" s="33"/>
      <c r="X1162" s="33"/>
      <c r="Y1162" s="33"/>
    </row>
    <row r="1163" spans="1:60" s="34" customFormat="1" x14ac:dyDescent="0.25">
      <c r="A1163" s="193" t="s">
        <v>55</v>
      </c>
      <c r="B1163" s="194"/>
      <c r="C1163" s="194"/>
      <c r="D1163" s="194"/>
      <c r="E1163" s="195"/>
      <c r="F1163" s="195"/>
      <c r="G1163" s="195"/>
      <c r="H1163" s="195"/>
      <c r="I1163" s="195"/>
      <c r="J1163" s="195"/>
      <c r="K1163" s="195"/>
      <c r="L1163" s="195"/>
      <c r="M1163" s="195"/>
      <c r="N1163" s="195"/>
      <c r="O1163" s="195"/>
      <c r="P1163" s="195"/>
      <c r="Q1163" s="195"/>
      <c r="R1163" s="195"/>
      <c r="S1163" s="195"/>
      <c r="T1163" s="195"/>
      <c r="U1163" s="195"/>
      <c r="V1163" s="196"/>
      <c r="W1163" s="33"/>
      <c r="X1163" s="33"/>
      <c r="Y1163" s="33"/>
      <c r="Z1163" s="33"/>
    </row>
    <row r="1164" spans="1:60" s="34" customFormat="1" x14ac:dyDescent="0.25">
      <c r="A1164" s="193" t="s">
        <v>56</v>
      </c>
      <c r="B1164" s="194"/>
      <c r="C1164" s="194"/>
      <c r="D1164" s="194"/>
      <c r="E1164" s="195"/>
      <c r="F1164" s="195"/>
      <c r="G1164" s="195"/>
      <c r="H1164" s="195"/>
      <c r="I1164" s="195"/>
      <c r="J1164" s="195"/>
      <c r="K1164" s="195"/>
      <c r="L1164" s="195"/>
      <c r="M1164" s="195"/>
      <c r="N1164" s="195"/>
      <c r="O1164" s="195"/>
      <c r="P1164" s="195"/>
      <c r="Q1164" s="195"/>
      <c r="R1164" s="195"/>
      <c r="S1164" s="195"/>
      <c r="T1164" s="195"/>
      <c r="U1164" s="195"/>
      <c r="V1164" s="196"/>
      <c r="W1164" s="33"/>
      <c r="X1164" s="33"/>
      <c r="Y1164" s="33"/>
      <c r="Z1164" s="33"/>
    </row>
    <row r="1165" spans="1:60" s="34" customFormat="1" x14ac:dyDescent="0.25">
      <c r="A1165" s="193" t="s">
        <v>57</v>
      </c>
      <c r="B1165" s="194"/>
      <c r="C1165" s="194"/>
      <c r="D1165" s="194"/>
      <c r="E1165" s="195"/>
      <c r="F1165" s="195"/>
      <c r="G1165" s="195"/>
      <c r="H1165" s="195"/>
      <c r="I1165" s="195"/>
      <c r="J1165" s="195"/>
      <c r="K1165" s="195"/>
      <c r="L1165" s="195"/>
      <c r="M1165" s="195"/>
      <c r="N1165" s="195"/>
      <c r="O1165" s="195"/>
      <c r="P1165" s="195"/>
      <c r="Q1165" s="195"/>
      <c r="R1165" s="195"/>
      <c r="S1165" s="195"/>
      <c r="T1165" s="195"/>
      <c r="U1165" s="195"/>
      <c r="V1165" s="196"/>
      <c r="W1165" s="33"/>
      <c r="X1165" s="33"/>
      <c r="Y1165" s="33"/>
      <c r="Z1165" s="33"/>
    </row>
    <row r="1166" spans="1:60" s="34" customFormat="1" x14ac:dyDescent="0.25">
      <c r="A1166" s="38"/>
      <c r="B1166" s="39"/>
      <c r="C1166" s="39"/>
      <c r="D1166" s="40"/>
      <c r="E1166" s="40"/>
      <c r="F1166" s="40"/>
      <c r="G1166" s="40"/>
      <c r="H1166" s="40"/>
      <c r="I1166" s="40"/>
      <c r="J1166" s="40"/>
      <c r="K1166" s="40"/>
      <c r="L1166" s="40"/>
      <c r="M1166" s="40"/>
      <c r="N1166" s="40"/>
      <c r="O1166" s="40"/>
      <c r="P1166" s="40"/>
      <c r="Q1166" s="40"/>
      <c r="R1166" s="40"/>
      <c r="S1166" s="40"/>
      <c r="T1166" s="27"/>
      <c r="U1166" s="27"/>
      <c r="V1166" s="28"/>
      <c r="W1166" s="33"/>
      <c r="X1166" s="33"/>
      <c r="Y1166" s="33"/>
    </row>
    <row r="1167" spans="1:60" s="34" customFormat="1" x14ac:dyDescent="0.25">
      <c r="A1167" s="150" t="s">
        <v>58</v>
      </c>
      <c r="B1167" s="151"/>
      <c r="C1167" s="151"/>
      <c r="D1167" s="151"/>
      <c r="E1167" s="151"/>
      <c r="F1167" s="151"/>
      <c r="G1167" s="151"/>
      <c r="H1167" s="151"/>
      <c r="I1167" s="151"/>
      <c r="J1167" s="151"/>
      <c r="K1167" s="151"/>
      <c r="L1167" s="151"/>
      <c r="M1167" s="151"/>
      <c r="N1167" s="151"/>
      <c r="O1167" s="151"/>
      <c r="P1167" s="151"/>
      <c r="Q1167" s="151"/>
      <c r="R1167" s="151"/>
      <c r="S1167" s="151"/>
      <c r="T1167" s="151"/>
      <c r="U1167" s="151"/>
      <c r="V1167" s="197"/>
      <c r="W1167" s="33"/>
      <c r="X1167" s="33"/>
      <c r="Y1167" s="33"/>
    </row>
    <row r="1168" spans="1:60" s="34" customFormat="1" x14ac:dyDescent="0.25">
      <c r="A1168" s="198" t="s">
        <v>59</v>
      </c>
      <c r="B1168" s="199"/>
      <c r="C1168" s="199" t="s">
        <v>60</v>
      </c>
      <c r="D1168" s="199"/>
      <c r="E1168" s="199"/>
      <c r="F1168" s="199"/>
      <c r="G1168" s="199"/>
      <c r="H1168" s="199"/>
      <c r="I1168" s="199"/>
      <c r="J1168" s="199"/>
      <c r="K1168" s="199"/>
      <c r="L1168" s="199"/>
      <c r="M1168" s="199"/>
      <c r="N1168" s="199"/>
      <c r="O1168" s="199"/>
      <c r="P1168" s="199"/>
      <c r="Q1168" s="199"/>
      <c r="R1168" s="199" t="s">
        <v>61</v>
      </c>
      <c r="S1168" s="199"/>
      <c r="T1168" s="200" t="s">
        <v>62</v>
      </c>
      <c r="U1168" s="200"/>
      <c r="V1168" s="201"/>
      <c r="W1168" s="33"/>
      <c r="X1168" s="33"/>
      <c r="Y1168" s="33"/>
    </row>
    <row r="1169" spans="1:25" s="34" customFormat="1" ht="16.5" customHeight="1" x14ac:dyDescent="0.25">
      <c r="A1169" s="202">
        <v>1</v>
      </c>
      <c r="B1169" s="203"/>
      <c r="C1169" s="204" t="s">
        <v>63</v>
      </c>
      <c r="D1169" s="205"/>
      <c r="E1169" s="205"/>
      <c r="F1169" s="205"/>
      <c r="G1169" s="205"/>
      <c r="H1169" s="205"/>
      <c r="I1169" s="205"/>
      <c r="J1169" s="205"/>
      <c r="K1169" s="205"/>
      <c r="L1169" s="205"/>
      <c r="M1169" s="205"/>
      <c r="N1169" s="205"/>
      <c r="O1169" s="205"/>
      <c r="P1169" s="205"/>
      <c r="Q1169" s="205"/>
      <c r="R1169" s="205"/>
      <c r="S1169" s="205"/>
      <c r="T1169" s="206"/>
      <c r="U1169" s="206"/>
      <c r="V1169" s="207"/>
      <c r="W1169" s="33"/>
      <c r="X1169" s="33"/>
      <c r="Y1169" s="33"/>
    </row>
    <row r="1170" spans="1:25" s="34" customFormat="1" x14ac:dyDescent="0.25">
      <c r="A1170" s="41"/>
      <c r="B1170" s="40"/>
      <c r="C1170" s="40"/>
      <c r="D1170" s="40"/>
      <c r="E1170" s="40"/>
      <c r="F1170" s="40"/>
      <c r="G1170" s="40"/>
      <c r="H1170" s="40"/>
      <c r="I1170" s="40"/>
      <c r="J1170" s="40"/>
      <c r="K1170" s="40"/>
      <c r="L1170" s="40"/>
      <c r="M1170" s="40"/>
      <c r="N1170" s="40"/>
      <c r="O1170" s="40"/>
      <c r="P1170" s="40"/>
      <c r="Q1170" s="40"/>
      <c r="R1170" s="40"/>
      <c r="S1170" s="40"/>
      <c r="T1170" s="27"/>
      <c r="U1170" s="27"/>
      <c r="V1170" s="28"/>
      <c r="W1170" s="33"/>
      <c r="X1170" s="33"/>
      <c r="Y1170" s="33"/>
    </row>
    <row r="1171" spans="1:25" s="34" customFormat="1" x14ac:dyDescent="0.25">
      <c r="A1171" s="145" t="s">
        <v>64</v>
      </c>
      <c r="B1171" s="146"/>
      <c r="C1171" s="146"/>
      <c r="D1171" s="146"/>
      <c r="E1171" s="146"/>
      <c r="F1171" s="146"/>
      <c r="G1171" s="146"/>
      <c r="H1171" s="146"/>
      <c r="I1171" s="146"/>
      <c r="J1171" s="146"/>
      <c r="K1171" s="146"/>
      <c r="L1171" s="146"/>
      <c r="M1171" s="146"/>
      <c r="N1171" s="146"/>
      <c r="O1171" s="146"/>
      <c r="P1171" s="146"/>
      <c r="Q1171" s="146"/>
      <c r="R1171" s="146"/>
      <c r="S1171" s="146"/>
      <c r="T1171" s="146"/>
      <c r="U1171" s="146"/>
      <c r="V1171" s="147"/>
      <c r="W1171" s="33"/>
      <c r="X1171" s="33"/>
      <c r="Y1171" s="33"/>
    </row>
    <row r="1172" spans="1:25" s="34" customFormat="1" x14ac:dyDescent="0.25">
      <c r="A1172" s="132" t="s">
        <v>60</v>
      </c>
      <c r="B1172" s="133"/>
      <c r="C1172" s="133"/>
      <c r="D1172" s="133"/>
      <c r="E1172" s="133"/>
      <c r="F1172" s="133"/>
      <c r="G1172" s="133"/>
      <c r="H1172" s="133" t="s">
        <v>65</v>
      </c>
      <c r="I1172" s="133"/>
      <c r="J1172" s="133"/>
      <c r="K1172" s="133" t="s">
        <v>66</v>
      </c>
      <c r="L1172" s="133"/>
      <c r="M1172" s="133"/>
      <c r="N1172" s="133"/>
      <c r="O1172" s="133" t="s">
        <v>67</v>
      </c>
      <c r="P1172" s="133"/>
      <c r="Q1172" s="133"/>
      <c r="R1172" s="133" t="s">
        <v>68</v>
      </c>
      <c r="S1172" s="133"/>
      <c r="T1172" s="134" t="s">
        <v>69</v>
      </c>
      <c r="U1172" s="134"/>
      <c r="V1172" s="135"/>
      <c r="W1172" s="33"/>
      <c r="X1172" s="33"/>
      <c r="Y1172" s="33"/>
    </row>
    <row r="1173" spans="1:25" s="34" customFormat="1" x14ac:dyDescent="0.25">
      <c r="A1173" s="132"/>
      <c r="B1173" s="133"/>
      <c r="C1173" s="133"/>
      <c r="D1173" s="133"/>
      <c r="E1173" s="133"/>
      <c r="F1173" s="133"/>
      <c r="G1173" s="133"/>
      <c r="H1173" s="133"/>
      <c r="I1173" s="133"/>
      <c r="J1173" s="133"/>
      <c r="K1173" s="133"/>
      <c r="L1173" s="133"/>
      <c r="M1173" s="133"/>
      <c r="N1173" s="133"/>
      <c r="O1173" s="153"/>
      <c r="P1173" s="153"/>
      <c r="Q1173" s="153"/>
      <c r="R1173" s="133"/>
      <c r="S1173" s="133"/>
      <c r="T1173" s="134"/>
      <c r="U1173" s="134"/>
      <c r="V1173" s="135"/>
      <c r="W1173" s="33"/>
      <c r="X1173" s="33"/>
      <c r="Y1173" s="33"/>
    </row>
    <row r="1174" spans="1:25" s="34" customFormat="1" x14ac:dyDescent="0.25">
      <c r="A1174" s="132" t="s">
        <v>70</v>
      </c>
      <c r="B1174" s="133"/>
      <c r="C1174" s="133"/>
      <c r="D1174" s="133"/>
      <c r="E1174" s="133"/>
      <c r="F1174" s="133"/>
      <c r="G1174" s="133"/>
      <c r="H1174" s="133"/>
      <c r="I1174" s="133"/>
      <c r="J1174" s="133"/>
      <c r="K1174" s="133"/>
      <c r="L1174" s="133"/>
      <c r="M1174" s="133"/>
      <c r="N1174" s="133"/>
      <c r="O1174" s="153"/>
      <c r="P1174" s="153"/>
      <c r="Q1174" s="153"/>
      <c r="R1174" s="209">
        <v>0.03</v>
      </c>
      <c r="S1174" s="210"/>
      <c r="T1174" s="134"/>
      <c r="U1174" s="134"/>
      <c r="V1174" s="135"/>
      <c r="W1174" s="33"/>
      <c r="X1174" s="33"/>
      <c r="Y1174" s="33"/>
    </row>
    <row r="1175" spans="1:25" s="34" customFormat="1" x14ac:dyDescent="0.25">
      <c r="A1175" s="132"/>
      <c r="B1175" s="133"/>
      <c r="C1175" s="133"/>
      <c r="D1175" s="133"/>
      <c r="E1175" s="133"/>
      <c r="F1175" s="133"/>
      <c r="G1175" s="133"/>
      <c r="H1175" s="133"/>
      <c r="I1175" s="133"/>
      <c r="J1175" s="133"/>
      <c r="K1175" s="133"/>
      <c r="L1175" s="133"/>
      <c r="M1175" s="133"/>
      <c r="N1175" s="133"/>
      <c r="O1175" s="133"/>
      <c r="P1175" s="133"/>
      <c r="Q1175" s="133"/>
      <c r="R1175" s="133"/>
      <c r="S1175" s="133"/>
      <c r="T1175" s="134"/>
      <c r="U1175" s="134"/>
      <c r="V1175" s="135"/>
      <c r="W1175" s="33"/>
      <c r="X1175" s="33"/>
      <c r="Y1175" s="33"/>
    </row>
    <row r="1176" spans="1:25" s="34" customFormat="1" x14ac:dyDescent="0.25">
      <c r="A1176" s="136" t="s">
        <v>71</v>
      </c>
      <c r="B1176" s="137"/>
      <c r="C1176" s="137"/>
      <c r="D1176" s="137"/>
      <c r="E1176" s="137"/>
      <c r="F1176" s="137"/>
      <c r="G1176" s="137"/>
      <c r="H1176" s="137"/>
      <c r="I1176" s="137"/>
      <c r="J1176" s="137"/>
      <c r="K1176" s="137"/>
      <c r="L1176" s="137"/>
      <c r="M1176" s="137"/>
      <c r="N1176" s="137"/>
      <c r="O1176" s="137"/>
      <c r="P1176" s="137"/>
      <c r="Q1176" s="137"/>
      <c r="R1176" s="137"/>
      <c r="S1176" s="137"/>
      <c r="T1176" s="134">
        <f>+T1174+T1173</f>
        <v>0</v>
      </c>
      <c r="U1176" s="134"/>
      <c r="V1176" s="135"/>
      <c r="W1176" s="33"/>
      <c r="X1176" s="33"/>
      <c r="Y1176" s="33"/>
    </row>
    <row r="1177" spans="1:25" s="34" customFormat="1" x14ac:dyDescent="0.25">
      <c r="A1177" s="19"/>
      <c r="B1177" s="20"/>
      <c r="C1177" s="20"/>
      <c r="D1177" s="20"/>
      <c r="E1177" s="20"/>
      <c r="F1177" s="20"/>
      <c r="G1177" s="20"/>
      <c r="H1177" s="20"/>
      <c r="I1177" s="20"/>
      <c r="J1177" s="20"/>
      <c r="K1177" s="20"/>
      <c r="L1177" s="20"/>
      <c r="M1177" s="20"/>
      <c r="N1177" s="20"/>
      <c r="O1177" s="20"/>
      <c r="P1177" s="20"/>
      <c r="Q1177" s="20"/>
      <c r="R1177" s="20"/>
      <c r="S1177" s="21"/>
      <c r="T1177" s="22"/>
      <c r="U1177" s="22"/>
      <c r="V1177" s="23"/>
      <c r="W1177" s="33"/>
      <c r="X1177" s="33"/>
      <c r="Y1177" s="33"/>
    </row>
    <row r="1178" spans="1:25" s="34" customFormat="1" x14ac:dyDescent="0.25">
      <c r="A1178" s="145" t="s">
        <v>72</v>
      </c>
      <c r="B1178" s="146"/>
      <c r="C1178" s="146"/>
      <c r="D1178" s="146"/>
      <c r="E1178" s="146"/>
      <c r="F1178" s="146"/>
      <c r="G1178" s="146"/>
      <c r="H1178" s="146"/>
      <c r="I1178" s="146"/>
      <c r="J1178" s="146"/>
      <c r="K1178" s="146"/>
      <c r="L1178" s="146"/>
      <c r="M1178" s="146"/>
      <c r="N1178" s="146"/>
      <c r="O1178" s="146"/>
      <c r="P1178" s="146"/>
      <c r="Q1178" s="146"/>
      <c r="R1178" s="146"/>
      <c r="S1178" s="146"/>
      <c r="T1178" s="146"/>
      <c r="U1178" s="146"/>
      <c r="V1178" s="147"/>
      <c r="W1178" s="33"/>
      <c r="X1178" s="33"/>
      <c r="Y1178" s="33"/>
    </row>
    <row r="1179" spans="1:25" s="34" customFormat="1" x14ac:dyDescent="0.25">
      <c r="A1179" s="132" t="s">
        <v>60</v>
      </c>
      <c r="B1179" s="133"/>
      <c r="C1179" s="133"/>
      <c r="D1179" s="133"/>
      <c r="E1179" s="133"/>
      <c r="F1179" s="133"/>
      <c r="G1179" s="133"/>
      <c r="H1179" s="133"/>
      <c r="I1179" s="133"/>
      <c r="J1179" s="133"/>
      <c r="K1179" s="133"/>
      <c r="L1179" s="133"/>
      <c r="M1179" s="133" t="s">
        <v>61</v>
      </c>
      <c r="N1179" s="133"/>
      <c r="O1179" s="133" t="s">
        <v>62</v>
      </c>
      <c r="P1179" s="133"/>
      <c r="Q1179" s="133" t="s">
        <v>73</v>
      </c>
      <c r="R1179" s="133"/>
      <c r="S1179" s="133"/>
      <c r="T1179" s="134" t="s">
        <v>74</v>
      </c>
      <c r="U1179" s="134"/>
      <c r="V1179" s="135"/>
      <c r="W1179" s="33"/>
      <c r="X1179" s="33"/>
      <c r="Y1179" s="33"/>
    </row>
    <row r="1180" spans="1:25" s="34" customFormat="1" x14ac:dyDescent="0.25">
      <c r="A1180" s="132"/>
      <c r="B1180" s="133"/>
      <c r="C1180" s="133"/>
      <c r="D1180" s="133"/>
      <c r="E1180" s="133"/>
      <c r="F1180" s="133"/>
      <c r="G1180" s="133"/>
      <c r="H1180" s="133"/>
      <c r="I1180" s="133"/>
      <c r="J1180" s="133"/>
      <c r="K1180" s="133"/>
      <c r="L1180" s="133"/>
      <c r="M1180" s="133"/>
      <c r="N1180" s="133"/>
      <c r="O1180" s="133"/>
      <c r="P1180" s="133"/>
      <c r="Q1180" s="134"/>
      <c r="R1180" s="134"/>
      <c r="S1180" s="134"/>
      <c r="T1180" s="134">
        <f>+Q1180*O1180</f>
        <v>0</v>
      </c>
      <c r="U1180" s="134"/>
      <c r="V1180" s="135"/>
      <c r="W1180" s="33"/>
      <c r="X1180" s="33"/>
      <c r="Y1180" s="33"/>
    </row>
    <row r="1181" spans="1:25" s="34" customFormat="1" x14ac:dyDescent="0.25">
      <c r="A1181" s="132"/>
      <c r="B1181" s="133"/>
      <c r="C1181" s="133"/>
      <c r="D1181" s="133"/>
      <c r="E1181" s="133"/>
      <c r="F1181" s="133"/>
      <c r="G1181" s="133"/>
      <c r="H1181" s="133"/>
      <c r="I1181" s="133"/>
      <c r="J1181" s="133"/>
      <c r="K1181" s="133"/>
      <c r="L1181" s="133"/>
      <c r="M1181" s="133"/>
      <c r="N1181" s="133"/>
      <c r="O1181" s="133"/>
      <c r="P1181" s="133"/>
      <c r="Q1181" s="134"/>
      <c r="R1181" s="134"/>
      <c r="S1181" s="134"/>
      <c r="T1181" s="134">
        <f>+Q1181*O1181</f>
        <v>0</v>
      </c>
      <c r="U1181" s="134"/>
      <c r="V1181" s="135"/>
      <c r="W1181" s="33"/>
      <c r="X1181" s="33"/>
      <c r="Y1181" s="33"/>
    </row>
    <row r="1182" spans="1:25" s="34" customFormat="1" x14ac:dyDescent="0.25">
      <c r="A1182" s="132"/>
      <c r="B1182" s="133"/>
      <c r="C1182" s="133"/>
      <c r="D1182" s="133"/>
      <c r="E1182" s="133"/>
      <c r="F1182" s="133"/>
      <c r="G1182" s="133"/>
      <c r="H1182" s="133"/>
      <c r="I1182" s="133"/>
      <c r="J1182" s="133"/>
      <c r="K1182" s="133"/>
      <c r="L1182" s="133"/>
      <c r="M1182" s="133"/>
      <c r="N1182" s="133"/>
      <c r="O1182" s="133"/>
      <c r="P1182" s="133"/>
      <c r="Q1182" s="133"/>
      <c r="R1182" s="133"/>
      <c r="S1182" s="133"/>
      <c r="T1182" s="134"/>
      <c r="U1182" s="134"/>
      <c r="V1182" s="135"/>
      <c r="W1182" s="33"/>
      <c r="X1182" s="33"/>
      <c r="Y1182" s="33"/>
    </row>
    <row r="1183" spans="1:25" s="34" customFormat="1" x14ac:dyDescent="0.25">
      <c r="A1183" s="136" t="s">
        <v>71</v>
      </c>
      <c r="B1183" s="137"/>
      <c r="C1183" s="137"/>
      <c r="D1183" s="137"/>
      <c r="E1183" s="137"/>
      <c r="F1183" s="137"/>
      <c r="G1183" s="137"/>
      <c r="H1183" s="137"/>
      <c r="I1183" s="137"/>
      <c r="J1183" s="137"/>
      <c r="K1183" s="137"/>
      <c r="L1183" s="137"/>
      <c r="M1183" s="137"/>
      <c r="N1183" s="137"/>
      <c r="O1183" s="137"/>
      <c r="P1183" s="137"/>
      <c r="Q1183" s="137"/>
      <c r="R1183" s="137"/>
      <c r="S1183" s="137"/>
      <c r="T1183" s="134">
        <f>+T1181+T1180</f>
        <v>0</v>
      </c>
      <c r="U1183" s="134"/>
      <c r="V1183" s="135"/>
      <c r="W1183" s="33"/>
      <c r="X1183" s="33"/>
      <c r="Y1183" s="33"/>
    </row>
    <row r="1184" spans="1:25" s="34" customFormat="1" x14ac:dyDescent="0.25">
      <c r="A1184" s="19"/>
      <c r="B1184" s="20"/>
      <c r="C1184" s="20"/>
      <c r="D1184" s="20"/>
      <c r="E1184" s="20"/>
      <c r="F1184" s="20"/>
      <c r="G1184" s="20"/>
      <c r="H1184" s="20"/>
      <c r="I1184" s="20"/>
      <c r="J1184" s="20"/>
      <c r="K1184" s="20"/>
      <c r="L1184" s="20"/>
      <c r="M1184" s="20"/>
      <c r="N1184" s="20"/>
      <c r="O1184" s="20"/>
      <c r="P1184" s="20"/>
      <c r="Q1184" s="20"/>
      <c r="R1184" s="20"/>
      <c r="S1184" s="21"/>
      <c r="T1184" s="22"/>
      <c r="U1184" s="22"/>
      <c r="V1184" s="23"/>
      <c r="W1184" s="33"/>
      <c r="X1184" s="33"/>
      <c r="Y1184" s="33"/>
    </row>
    <row r="1185" spans="1:25" s="34" customFormat="1" x14ac:dyDescent="0.25">
      <c r="A1185" s="145" t="s">
        <v>75</v>
      </c>
      <c r="B1185" s="146"/>
      <c r="C1185" s="146"/>
      <c r="D1185" s="146"/>
      <c r="E1185" s="146"/>
      <c r="F1185" s="146"/>
      <c r="G1185" s="146"/>
      <c r="H1185" s="146"/>
      <c r="I1185" s="146"/>
      <c r="J1185" s="146"/>
      <c r="K1185" s="146"/>
      <c r="L1185" s="146"/>
      <c r="M1185" s="146"/>
      <c r="N1185" s="146"/>
      <c r="O1185" s="146"/>
      <c r="P1185" s="146"/>
      <c r="Q1185" s="146"/>
      <c r="R1185" s="146"/>
      <c r="S1185" s="146"/>
      <c r="T1185" s="146"/>
      <c r="U1185" s="146"/>
      <c r="V1185" s="147"/>
      <c r="W1185" s="33"/>
      <c r="X1185" s="33"/>
      <c r="Y1185" s="33"/>
    </row>
    <row r="1186" spans="1:25" s="34" customFormat="1" x14ac:dyDescent="0.25">
      <c r="A1186" s="132" t="s">
        <v>76</v>
      </c>
      <c r="B1186" s="133"/>
      <c r="C1186" s="133"/>
      <c r="D1186" s="133"/>
      <c r="E1186" s="133"/>
      <c r="F1186" s="133"/>
      <c r="G1186" s="133"/>
      <c r="H1186" s="133"/>
      <c r="I1186" s="133"/>
      <c r="J1186" s="133"/>
      <c r="K1186" s="133" t="s">
        <v>77</v>
      </c>
      <c r="L1186" s="133"/>
      <c r="M1186" s="133" t="s">
        <v>78</v>
      </c>
      <c r="N1186" s="133"/>
      <c r="O1186" s="133" t="s">
        <v>79</v>
      </c>
      <c r="P1186" s="133"/>
      <c r="Q1186" s="133"/>
      <c r="R1186" s="133" t="s">
        <v>80</v>
      </c>
      <c r="S1186" s="133"/>
      <c r="T1186" s="134" t="s">
        <v>69</v>
      </c>
      <c r="U1186" s="134"/>
      <c r="V1186" s="135"/>
      <c r="W1186" s="33"/>
      <c r="X1186" s="33"/>
      <c r="Y1186" s="33"/>
    </row>
    <row r="1187" spans="1:25" s="34" customFormat="1" x14ac:dyDescent="0.25">
      <c r="A1187" s="132"/>
      <c r="B1187" s="133"/>
      <c r="C1187" s="133"/>
      <c r="D1187" s="133"/>
      <c r="E1187" s="133"/>
      <c r="F1187" s="133"/>
      <c r="G1187" s="133"/>
      <c r="H1187" s="133"/>
      <c r="I1187" s="133"/>
      <c r="J1187" s="133"/>
      <c r="K1187" s="133"/>
      <c r="L1187" s="133"/>
      <c r="M1187" s="133"/>
      <c r="N1187" s="133"/>
      <c r="O1187" s="133"/>
      <c r="P1187" s="133"/>
      <c r="Q1187" s="133"/>
      <c r="R1187" s="133"/>
      <c r="S1187" s="133"/>
      <c r="T1187" s="134"/>
      <c r="U1187" s="134"/>
      <c r="V1187" s="135"/>
      <c r="W1187" s="33"/>
      <c r="X1187" s="33"/>
      <c r="Y1187" s="33"/>
    </row>
    <row r="1188" spans="1:25" s="34" customFormat="1" x14ac:dyDescent="0.25">
      <c r="A1188" s="132"/>
      <c r="B1188" s="133"/>
      <c r="C1188" s="133"/>
      <c r="D1188" s="133"/>
      <c r="E1188" s="133"/>
      <c r="F1188" s="133"/>
      <c r="G1188" s="133"/>
      <c r="H1188" s="133"/>
      <c r="I1188" s="133"/>
      <c r="J1188" s="133"/>
      <c r="K1188" s="133"/>
      <c r="L1188" s="133"/>
      <c r="M1188" s="133"/>
      <c r="N1188" s="133"/>
      <c r="O1188" s="133"/>
      <c r="P1188" s="133"/>
      <c r="Q1188" s="133"/>
      <c r="R1188" s="133"/>
      <c r="S1188" s="133"/>
      <c r="T1188" s="134"/>
      <c r="U1188" s="134"/>
      <c r="V1188" s="135"/>
      <c r="W1188" s="33"/>
      <c r="X1188" s="33"/>
      <c r="Y1188" s="33"/>
    </row>
    <row r="1189" spans="1:25" s="34" customFormat="1" x14ac:dyDescent="0.25">
      <c r="A1189" s="132"/>
      <c r="B1189" s="133"/>
      <c r="C1189" s="133"/>
      <c r="D1189" s="133"/>
      <c r="E1189" s="133"/>
      <c r="F1189" s="133"/>
      <c r="G1189" s="133"/>
      <c r="H1189" s="133"/>
      <c r="I1189" s="133"/>
      <c r="J1189" s="133"/>
      <c r="K1189" s="133"/>
      <c r="L1189" s="133"/>
      <c r="M1189" s="133"/>
      <c r="N1189" s="133"/>
      <c r="O1189" s="133"/>
      <c r="P1189" s="133"/>
      <c r="Q1189" s="133"/>
      <c r="R1189" s="133"/>
      <c r="S1189" s="133"/>
      <c r="T1189" s="134"/>
      <c r="U1189" s="134"/>
      <c r="V1189" s="135"/>
      <c r="W1189" s="33"/>
      <c r="X1189" s="33"/>
      <c r="Y1189" s="33"/>
    </row>
    <row r="1190" spans="1:25" s="34" customFormat="1" x14ac:dyDescent="0.25">
      <c r="A1190" s="136" t="s">
        <v>71</v>
      </c>
      <c r="B1190" s="137"/>
      <c r="C1190" s="137"/>
      <c r="D1190" s="137"/>
      <c r="E1190" s="137"/>
      <c r="F1190" s="137"/>
      <c r="G1190" s="137"/>
      <c r="H1190" s="137"/>
      <c r="I1190" s="137"/>
      <c r="J1190" s="137"/>
      <c r="K1190" s="137"/>
      <c r="L1190" s="137"/>
      <c r="M1190" s="137"/>
      <c r="N1190" s="137"/>
      <c r="O1190" s="137"/>
      <c r="P1190" s="137"/>
      <c r="Q1190" s="137"/>
      <c r="R1190" s="137"/>
      <c r="S1190" s="137"/>
      <c r="T1190" s="134"/>
      <c r="U1190" s="134"/>
      <c r="V1190" s="135"/>
      <c r="W1190" s="33"/>
      <c r="X1190" s="33"/>
      <c r="Y1190" s="33"/>
    </row>
    <row r="1191" spans="1:25" s="34" customFormat="1" x14ac:dyDescent="0.25">
      <c r="A1191" s="19"/>
      <c r="B1191" s="20"/>
      <c r="C1191" s="20"/>
      <c r="D1191" s="20"/>
      <c r="E1191" s="20"/>
      <c r="F1191" s="20"/>
      <c r="G1191" s="20"/>
      <c r="H1191" s="20"/>
      <c r="I1191" s="20"/>
      <c r="J1191" s="20"/>
      <c r="K1191" s="20"/>
      <c r="L1191" s="20"/>
      <c r="M1191" s="20"/>
      <c r="N1191" s="20"/>
      <c r="O1191" s="20"/>
      <c r="P1191" s="20"/>
      <c r="Q1191" s="20"/>
      <c r="R1191" s="20"/>
      <c r="S1191" s="21"/>
      <c r="T1191" s="22"/>
      <c r="U1191" s="22"/>
      <c r="V1191" s="23"/>
      <c r="W1191" s="42"/>
      <c r="X1191" s="42"/>
      <c r="Y1191" s="42"/>
    </row>
    <row r="1192" spans="1:25" s="34" customFormat="1" x14ac:dyDescent="0.25">
      <c r="A1192" s="145" t="s">
        <v>81</v>
      </c>
      <c r="B1192" s="146"/>
      <c r="C1192" s="146"/>
      <c r="D1192" s="146"/>
      <c r="E1192" s="146"/>
      <c r="F1192" s="146"/>
      <c r="G1192" s="146"/>
      <c r="H1192" s="146"/>
      <c r="I1192" s="146"/>
      <c r="J1192" s="146"/>
      <c r="K1192" s="146"/>
      <c r="L1192" s="146"/>
      <c r="M1192" s="146"/>
      <c r="N1192" s="146"/>
      <c r="O1192" s="146"/>
      <c r="P1192" s="146"/>
      <c r="Q1192" s="146"/>
      <c r="R1192" s="146"/>
      <c r="S1192" s="146"/>
      <c r="T1192" s="146"/>
      <c r="U1192" s="146"/>
      <c r="V1192" s="147"/>
      <c r="W1192" s="33"/>
      <c r="X1192" s="33"/>
      <c r="Y1192" s="33"/>
    </row>
    <row r="1193" spans="1:25" s="34" customFormat="1" x14ac:dyDescent="0.25">
      <c r="A1193" s="132" t="s">
        <v>82</v>
      </c>
      <c r="B1193" s="133"/>
      <c r="C1193" s="133"/>
      <c r="D1193" s="133"/>
      <c r="E1193" s="133"/>
      <c r="F1193" s="133"/>
      <c r="G1193" s="133"/>
      <c r="H1193" s="133"/>
      <c r="I1193" s="133"/>
      <c r="J1193" s="133" t="s">
        <v>83</v>
      </c>
      <c r="K1193" s="133"/>
      <c r="L1193" s="133" t="s">
        <v>84</v>
      </c>
      <c r="M1193" s="133"/>
      <c r="N1193" s="133" t="s">
        <v>85</v>
      </c>
      <c r="O1193" s="133"/>
      <c r="P1193" s="133"/>
      <c r="Q1193" s="133" t="s">
        <v>68</v>
      </c>
      <c r="R1193" s="133"/>
      <c r="S1193" s="133"/>
      <c r="T1193" s="134" t="s">
        <v>69</v>
      </c>
      <c r="U1193" s="134"/>
      <c r="V1193" s="135"/>
      <c r="W1193" s="33"/>
      <c r="X1193" s="33"/>
      <c r="Y1193" s="33"/>
    </row>
    <row r="1194" spans="1:25" s="34" customFormat="1" x14ac:dyDescent="0.25">
      <c r="A1194" s="132" t="s">
        <v>86</v>
      </c>
      <c r="B1194" s="133"/>
      <c r="C1194" s="133"/>
      <c r="D1194" s="133"/>
      <c r="E1194" s="133"/>
      <c r="F1194" s="133"/>
      <c r="G1194" s="133"/>
      <c r="H1194" s="133"/>
      <c r="I1194" s="133"/>
      <c r="J1194" s="148">
        <f>+'[1]CARGA PRESTACIONAL'!E1135+'[1]CARGA PRESTACIONAL'!E1136</f>
        <v>0</v>
      </c>
      <c r="K1194" s="133"/>
      <c r="L1194" s="149">
        <v>1.8157000000000001</v>
      </c>
      <c r="M1194" s="149"/>
      <c r="N1194" s="134">
        <f>+(L1194*J1194)/8</f>
        <v>0</v>
      </c>
      <c r="O1194" s="134"/>
      <c r="P1194" s="134"/>
      <c r="Q1194" s="133"/>
      <c r="R1194" s="133"/>
      <c r="S1194" s="133"/>
      <c r="T1194" s="134">
        <f>+Q1194*N1194</f>
        <v>0</v>
      </c>
      <c r="U1194" s="134"/>
      <c r="V1194" s="135"/>
      <c r="W1194" s="33"/>
      <c r="X1194" s="33"/>
      <c r="Y1194" s="33"/>
    </row>
    <row r="1195" spans="1:25" s="34" customFormat="1" x14ac:dyDescent="0.25">
      <c r="A1195" s="132"/>
      <c r="B1195" s="133"/>
      <c r="C1195" s="133"/>
      <c r="D1195" s="133"/>
      <c r="E1195" s="133"/>
      <c r="F1195" s="133"/>
      <c r="G1195" s="133"/>
      <c r="H1195" s="133"/>
      <c r="I1195" s="133"/>
      <c r="J1195" s="133"/>
      <c r="K1195" s="133"/>
      <c r="L1195" s="133"/>
      <c r="M1195" s="133"/>
      <c r="N1195" s="133"/>
      <c r="O1195" s="133"/>
      <c r="P1195" s="133"/>
      <c r="Q1195" s="133"/>
      <c r="R1195" s="133"/>
      <c r="S1195" s="133"/>
      <c r="T1195" s="134"/>
      <c r="U1195" s="134"/>
      <c r="V1195" s="135"/>
      <c r="W1195" s="33"/>
      <c r="X1195" s="33"/>
      <c r="Y1195" s="33"/>
    </row>
    <row r="1196" spans="1:25" s="34" customFormat="1" x14ac:dyDescent="0.25">
      <c r="A1196" s="132"/>
      <c r="B1196" s="133"/>
      <c r="C1196" s="133"/>
      <c r="D1196" s="133"/>
      <c r="E1196" s="133"/>
      <c r="F1196" s="133"/>
      <c r="G1196" s="133"/>
      <c r="H1196" s="133"/>
      <c r="I1196" s="133"/>
      <c r="J1196" s="133"/>
      <c r="K1196" s="133"/>
      <c r="L1196" s="133"/>
      <c r="M1196" s="133"/>
      <c r="N1196" s="133"/>
      <c r="O1196" s="133"/>
      <c r="P1196" s="133"/>
      <c r="Q1196" s="133"/>
      <c r="R1196" s="133"/>
      <c r="S1196" s="133"/>
      <c r="T1196" s="134"/>
      <c r="U1196" s="134"/>
      <c r="V1196" s="135"/>
      <c r="W1196" s="33"/>
      <c r="X1196" s="33"/>
      <c r="Y1196" s="33"/>
    </row>
    <row r="1197" spans="1:25" s="34" customFormat="1" x14ac:dyDescent="0.25">
      <c r="A1197" s="136" t="s">
        <v>71</v>
      </c>
      <c r="B1197" s="137"/>
      <c r="C1197" s="137"/>
      <c r="D1197" s="137"/>
      <c r="E1197" s="137"/>
      <c r="F1197" s="137"/>
      <c r="G1197" s="137"/>
      <c r="H1197" s="137"/>
      <c r="I1197" s="137"/>
      <c r="J1197" s="137"/>
      <c r="K1197" s="137"/>
      <c r="L1197" s="137"/>
      <c r="M1197" s="137"/>
      <c r="N1197" s="137"/>
      <c r="O1197" s="137"/>
      <c r="P1197" s="137"/>
      <c r="Q1197" s="137"/>
      <c r="R1197" s="137"/>
      <c r="S1197" s="137"/>
      <c r="T1197" s="134">
        <f>+T1194</f>
        <v>0</v>
      </c>
      <c r="U1197" s="134"/>
      <c r="V1197" s="135"/>
      <c r="W1197" s="33"/>
      <c r="X1197" s="33"/>
      <c r="Y1197" s="33"/>
    </row>
    <row r="1198" spans="1:25" s="43" customFormat="1" x14ac:dyDescent="0.25">
      <c r="A1198" s="136" t="s">
        <v>15</v>
      </c>
      <c r="B1198" s="137"/>
      <c r="C1198" s="137"/>
      <c r="D1198" s="137"/>
      <c r="E1198" s="137"/>
      <c r="F1198" s="137"/>
      <c r="G1198" s="137"/>
      <c r="H1198" s="137"/>
      <c r="I1198" s="137"/>
      <c r="J1198" s="137"/>
      <c r="K1198" s="137"/>
      <c r="L1198" s="137"/>
      <c r="M1198" s="137"/>
      <c r="N1198" s="137"/>
      <c r="O1198" s="137"/>
      <c r="P1198" s="137"/>
      <c r="Q1198" s="137"/>
      <c r="R1198" s="137"/>
      <c r="S1198" s="137"/>
      <c r="T1198" s="134">
        <f>ROUND(T1197+T1190+T1183+T1176,0)</f>
        <v>0</v>
      </c>
      <c r="U1198" s="134"/>
      <c r="V1198" s="135"/>
      <c r="W1198" s="33"/>
      <c r="X1198" s="33"/>
      <c r="Y1198" s="33"/>
    </row>
    <row r="1199" spans="1:25" s="43" customFormat="1" x14ac:dyDescent="0.25">
      <c r="A1199" s="44" t="s">
        <v>87</v>
      </c>
      <c r="B1199" s="45">
        <f>+'[1]CARGA PRESTACIONAL'!$E$40</f>
        <v>0.29949999999999999</v>
      </c>
      <c r="C1199" s="46"/>
      <c r="D1199" s="47"/>
      <c r="E1199" s="48"/>
      <c r="F1199" s="46"/>
      <c r="G1199" s="46"/>
      <c r="H1199" s="46"/>
      <c r="I1199" s="46"/>
      <c r="J1199" s="46"/>
      <c r="K1199" s="46"/>
      <c r="L1199" s="46"/>
      <c r="M1199" s="47"/>
      <c r="N1199" s="18"/>
      <c r="O1199" s="18"/>
      <c r="P1199" s="18"/>
      <c r="Q1199" s="18"/>
      <c r="R1199" s="18"/>
      <c r="S1199" s="18" t="s">
        <v>19</v>
      </c>
      <c r="T1199" s="134">
        <f>+T1198*B1199</f>
        <v>0</v>
      </c>
      <c r="U1199" s="134"/>
      <c r="V1199" s="135"/>
      <c r="W1199" s="33"/>
      <c r="X1199" s="33"/>
      <c r="Y1199" s="33"/>
    </row>
    <row r="1200" spans="1:25" s="43" customFormat="1" x14ac:dyDescent="0.25">
      <c r="A1200" s="138" t="s">
        <v>88</v>
      </c>
      <c r="B1200" s="139"/>
      <c r="C1200" s="139"/>
      <c r="D1200" s="139"/>
      <c r="E1200" s="139"/>
      <c r="F1200" s="139"/>
      <c r="G1200" s="139"/>
      <c r="H1200" s="139"/>
      <c r="I1200" s="139"/>
      <c r="J1200" s="139"/>
      <c r="K1200" s="139"/>
      <c r="L1200" s="139"/>
      <c r="M1200" s="139"/>
      <c r="N1200" s="139"/>
      <c r="O1200" s="139"/>
      <c r="P1200" s="139"/>
      <c r="Q1200" s="139"/>
      <c r="R1200" s="139"/>
      <c r="S1200" s="139"/>
      <c r="T1200" s="140">
        <f>+T1199+T1198</f>
        <v>0</v>
      </c>
      <c r="U1200" s="140"/>
      <c r="V1200" s="141"/>
      <c r="W1200" s="33"/>
      <c r="X1200" s="33"/>
      <c r="Y1200" s="33"/>
    </row>
    <row r="1201" spans="1:60" s="43" customFormat="1" x14ac:dyDescent="0.25">
      <c r="A1201" s="138" t="s">
        <v>89</v>
      </c>
      <c r="B1201" s="139"/>
      <c r="C1201" s="139"/>
      <c r="D1201" s="139"/>
      <c r="E1201" s="139"/>
      <c r="F1201" s="139"/>
      <c r="G1201" s="139"/>
      <c r="H1201" s="139"/>
      <c r="I1201" s="139"/>
      <c r="J1201" s="139"/>
      <c r="K1201" s="139"/>
      <c r="L1201" s="139"/>
      <c r="M1201" s="139"/>
      <c r="N1201" s="139"/>
      <c r="O1201" s="139"/>
      <c r="P1201" s="139"/>
      <c r="Q1201" s="139"/>
      <c r="R1201" s="139"/>
      <c r="S1201" s="139"/>
      <c r="T1201" s="140">
        <f>ROUND(T1200*T1169,0)</f>
        <v>0</v>
      </c>
      <c r="U1201" s="140"/>
      <c r="V1201" s="141"/>
      <c r="W1201" s="33"/>
      <c r="X1201" s="33"/>
      <c r="Y1201" s="33"/>
    </row>
    <row r="1202" spans="1:60" s="43" customFormat="1" x14ac:dyDescent="0.25">
      <c r="A1202" s="49"/>
      <c r="B1202" s="29"/>
      <c r="C1202" s="29"/>
      <c r="D1202" s="29"/>
      <c r="E1202" s="29"/>
      <c r="F1202" s="29"/>
      <c r="G1202" s="29"/>
      <c r="H1202" s="29"/>
      <c r="I1202" s="29"/>
      <c r="J1202" s="29"/>
      <c r="K1202" s="29"/>
      <c r="L1202" s="29"/>
      <c r="M1202" s="29"/>
      <c r="N1202" s="29"/>
      <c r="O1202" s="29"/>
      <c r="P1202" s="29"/>
      <c r="Q1202" s="29"/>
      <c r="R1202" s="29"/>
      <c r="S1202" s="29"/>
      <c r="T1202" s="50"/>
      <c r="U1202" s="50"/>
      <c r="V1202" s="51"/>
      <c r="W1202" s="33"/>
      <c r="X1202" s="33"/>
      <c r="Y1202" s="52"/>
    </row>
    <row r="1203" spans="1:60" s="34" customFormat="1" ht="43.5" customHeight="1" x14ac:dyDescent="0.25">
      <c r="A1203" s="142" t="s">
        <v>121</v>
      </c>
      <c r="B1203" s="143"/>
      <c r="C1203" s="143"/>
      <c r="D1203" s="143"/>
      <c r="E1203" s="143"/>
      <c r="F1203" s="143"/>
      <c r="G1203" s="143"/>
      <c r="H1203" s="143"/>
      <c r="I1203" s="143"/>
      <c r="J1203" s="143"/>
      <c r="K1203" s="143"/>
      <c r="L1203" s="143"/>
      <c r="M1203" s="143"/>
      <c r="N1203" s="143"/>
      <c r="O1203" s="143"/>
      <c r="P1203" s="143"/>
      <c r="Q1203" s="143"/>
      <c r="R1203" s="143"/>
      <c r="S1203" s="143"/>
      <c r="T1203" s="143"/>
      <c r="U1203" s="143"/>
      <c r="V1203" s="144"/>
      <c r="W1203" s="33"/>
      <c r="X1203" s="33"/>
      <c r="Y1203" s="53"/>
    </row>
    <row r="1204" spans="1:60" s="34" customFormat="1" x14ac:dyDescent="0.25">
      <c r="A1204" s="24"/>
      <c r="B1204" s="25"/>
      <c r="C1204" s="25"/>
      <c r="D1204" s="25"/>
      <c r="E1204" s="25"/>
      <c r="F1204" s="25"/>
      <c r="G1204" s="25"/>
      <c r="H1204" s="25"/>
      <c r="I1204" s="25"/>
      <c r="J1204" s="25"/>
      <c r="K1204" s="25"/>
      <c r="L1204" s="25"/>
      <c r="M1204" s="25"/>
      <c r="N1204" s="25"/>
      <c r="O1204" s="25"/>
      <c r="P1204" s="25"/>
      <c r="Q1204" s="25"/>
      <c r="R1204" s="25"/>
      <c r="S1204" s="26"/>
      <c r="T1204" s="27"/>
      <c r="U1204" s="27"/>
      <c r="V1204" s="28"/>
      <c r="W1204" s="33"/>
      <c r="X1204" s="33"/>
      <c r="Y1204" s="33"/>
    </row>
    <row r="1205" spans="1:60" s="34" customFormat="1" ht="46.5" customHeight="1" x14ac:dyDescent="0.3">
      <c r="A1205" s="24"/>
      <c r="B1205" s="25"/>
      <c r="C1205" s="25"/>
      <c r="D1205" s="29"/>
      <c r="E1205" s="30" t="s">
        <v>90</v>
      </c>
      <c r="F1205" s="54"/>
      <c r="G1205" s="54"/>
      <c r="H1205" s="54"/>
      <c r="I1205" s="54"/>
      <c r="J1205" s="54"/>
      <c r="K1205" s="54"/>
      <c r="L1205" s="54"/>
      <c r="M1205" s="55"/>
      <c r="N1205" s="25"/>
      <c r="O1205" s="25"/>
      <c r="P1205" s="25"/>
      <c r="Q1205" s="25"/>
      <c r="R1205" s="25"/>
      <c r="S1205" s="26"/>
      <c r="T1205" s="27"/>
      <c r="U1205" s="27"/>
      <c r="V1205" s="28"/>
      <c r="W1205" s="33"/>
      <c r="X1205" s="33"/>
      <c r="Y1205" s="56"/>
    </row>
    <row r="1206" spans="1:60" s="34" customFormat="1" x14ac:dyDescent="0.25">
      <c r="A1206" s="24"/>
      <c r="B1206" s="25"/>
      <c r="C1206" s="25"/>
      <c r="D1206" s="25"/>
      <c r="E1206" s="131" t="s">
        <v>105</v>
      </c>
      <c r="F1206" s="131"/>
      <c r="G1206" s="131"/>
      <c r="H1206" s="131"/>
      <c r="I1206" s="131"/>
      <c r="J1206" s="131"/>
      <c r="K1206" s="131"/>
      <c r="L1206" s="131"/>
      <c r="M1206" s="131"/>
      <c r="N1206" s="57"/>
      <c r="O1206" s="57"/>
      <c r="P1206" s="25"/>
      <c r="Q1206" s="25"/>
      <c r="R1206" s="25"/>
      <c r="S1206" s="26"/>
      <c r="T1206" s="27"/>
      <c r="U1206" s="27"/>
      <c r="V1206" s="28"/>
      <c r="W1206" s="33"/>
      <c r="X1206" s="33"/>
      <c r="Y1206" s="33"/>
    </row>
    <row r="1207" spans="1:60" s="34" customFormat="1" x14ac:dyDescent="0.25">
      <c r="A1207" s="24"/>
      <c r="B1207" s="25"/>
      <c r="C1207" s="25"/>
      <c r="D1207" s="25"/>
      <c r="E1207" s="131"/>
      <c r="F1207" s="131"/>
      <c r="G1207" s="131"/>
      <c r="H1207" s="131"/>
      <c r="I1207" s="131"/>
      <c r="J1207" s="131"/>
      <c r="K1207" s="131"/>
      <c r="L1207" s="131"/>
      <c r="M1207" s="131"/>
      <c r="N1207" s="57"/>
      <c r="O1207" s="57"/>
      <c r="P1207" s="25"/>
      <c r="Q1207" s="25"/>
      <c r="R1207" s="25"/>
      <c r="S1207" s="26"/>
      <c r="T1207" s="27"/>
      <c r="U1207" s="27"/>
      <c r="V1207" s="28"/>
      <c r="W1207" s="33"/>
      <c r="X1207" s="33"/>
      <c r="Y1207" s="33"/>
    </row>
    <row r="1208" spans="1:60" s="34" customFormat="1" ht="14.25" thickBot="1" x14ac:dyDescent="0.3">
      <c r="A1208" s="58"/>
      <c r="B1208" s="59"/>
      <c r="C1208" s="59"/>
      <c r="D1208" s="59"/>
      <c r="E1208" s="59"/>
      <c r="F1208" s="60"/>
      <c r="G1208" s="60"/>
      <c r="H1208" s="60"/>
      <c r="I1208" s="60"/>
      <c r="J1208" s="60"/>
      <c r="K1208" s="60"/>
      <c r="L1208" s="59"/>
      <c r="M1208" s="59"/>
      <c r="N1208" s="59"/>
      <c r="O1208" s="59"/>
      <c r="P1208" s="59"/>
      <c r="Q1208" s="59"/>
      <c r="R1208" s="59"/>
      <c r="S1208" s="59"/>
      <c r="T1208" s="61"/>
      <c r="U1208" s="61"/>
      <c r="V1208" s="62"/>
      <c r="W1208" s="33"/>
      <c r="X1208" s="33"/>
      <c r="Y1208" s="33"/>
    </row>
    <row r="1209" spans="1:60" ht="14.25" thickBot="1" x14ac:dyDescent="0.3"/>
    <row r="1210" spans="1:60" s="32" customFormat="1" ht="30" customHeight="1" x14ac:dyDescent="0.25">
      <c r="A1210" s="154"/>
      <c r="B1210" s="155"/>
      <c r="C1210" s="155"/>
      <c r="D1210" s="156"/>
      <c r="E1210" s="163" t="s">
        <v>92</v>
      </c>
      <c r="F1210" s="164"/>
      <c r="G1210" s="164"/>
      <c r="H1210" s="164"/>
      <c r="I1210" s="164"/>
      <c r="J1210" s="164"/>
      <c r="K1210" s="164"/>
      <c r="L1210" s="164"/>
      <c r="M1210" s="164"/>
      <c r="N1210" s="164"/>
      <c r="O1210" s="164"/>
      <c r="P1210" s="164"/>
      <c r="Q1210" s="164"/>
      <c r="R1210" s="164"/>
      <c r="S1210" s="165"/>
      <c r="T1210" s="169" t="s">
        <v>47</v>
      </c>
      <c r="U1210" s="170"/>
      <c r="V1210" s="171"/>
    </row>
    <row r="1211" spans="1:60" s="32" customFormat="1" ht="30" customHeight="1" thickBot="1" x14ac:dyDescent="0.3">
      <c r="A1211" s="157"/>
      <c r="B1211" s="158"/>
      <c r="C1211" s="158"/>
      <c r="D1211" s="159"/>
      <c r="E1211" s="166"/>
      <c r="F1211" s="167"/>
      <c r="G1211" s="167"/>
      <c r="H1211" s="167"/>
      <c r="I1211" s="167"/>
      <c r="J1211" s="167"/>
      <c r="K1211" s="167"/>
      <c r="L1211" s="167"/>
      <c r="M1211" s="167"/>
      <c r="N1211" s="167"/>
      <c r="O1211" s="167"/>
      <c r="P1211" s="167"/>
      <c r="Q1211" s="167"/>
      <c r="R1211" s="167"/>
      <c r="S1211" s="168"/>
      <c r="T1211" s="172"/>
      <c r="U1211" s="173"/>
      <c r="V1211" s="174"/>
    </row>
    <row r="1212" spans="1:60" s="32" customFormat="1" ht="5.0999999999999996" customHeight="1" thickBot="1" x14ac:dyDescent="0.25">
      <c r="A1212" s="157"/>
      <c r="B1212" s="158"/>
      <c r="C1212" s="158"/>
      <c r="D1212" s="159"/>
      <c r="E1212" s="175"/>
      <c r="F1212" s="176"/>
      <c r="G1212" s="176"/>
      <c r="H1212" s="176"/>
      <c r="I1212" s="176"/>
      <c r="J1212" s="176"/>
      <c r="K1212" s="176"/>
      <c r="L1212" s="176"/>
      <c r="M1212" s="176"/>
      <c r="N1212" s="176"/>
      <c r="O1212" s="176"/>
      <c r="P1212" s="176"/>
      <c r="Q1212" s="176"/>
      <c r="R1212" s="176"/>
      <c r="S1212" s="176"/>
      <c r="T1212" s="176"/>
      <c r="U1212" s="176"/>
      <c r="V1212" s="177"/>
    </row>
    <row r="1213" spans="1:60" s="32" customFormat="1" ht="24.95" customHeight="1" thickBot="1" x14ac:dyDescent="0.3">
      <c r="A1213" s="157"/>
      <c r="B1213" s="158"/>
      <c r="C1213" s="158"/>
      <c r="D1213" s="159"/>
      <c r="E1213" s="178" t="s">
        <v>48</v>
      </c>
      <c r="F1213" s="179"/>
      <c r="G1213" s="179"/>
      <c r="H1213" s="179"/>
      <c r="I1213" s="179"/>
      <c r="J1213" s="179"/>
      <c r="K1213" s="179"/>
      <c r="L1213" s="179"/>
      <c r="M1213" s="179"/>
      <c r="N1213" s="179"/>
      <c r="O1213" s="179"/>
      <c r="P1213" s="179"/>
      <c r="Q1213" s="179"/>
      <c r="R1213" s="179"/>
      <c r="S1213" s="179"/>
      <c r="T1213" s="179"/>
      <c r="U1213" s="179"/>
      <c r="V1213" s="180"/>
    </row>
    <row r="1214" spans="1:60" s="32" customFormat="1" ht="5.0999999999999996" customHeight="1" thickBot="1" x14ac:dyDescent="0.3">
      <c r="A1214" s="160"/>
      <c r="B1214" s="161"/>
      <c r="C1214" s="161"/>
      <c r="D1214" s="162"/>
      <c r="E1214" s="181"/>
      <c r="F1214" s="182"/>
      <c r="G1214" s="182"/>
      <c r="H1214" s="182"/>
      <c r="I1214" s="182"/>
      <c r="J1214" s="182"/>
      <c r="K1214" s="182"/>
      <c r="L1214" s="182"/>
      <c r="M1214" s="182"/>
      <c r="N1214" s="182"/>
      <c r="O1214" s="182"/>
      <c r="P1214" s="182"/>
      <c r="Q1214" s="182"/>
      <c r="R1214" s="182"/>
      <c r="S1214" s="182"/>
      <c r="T1214" s="182"/>
      <c r="U1214" s="182"/>
      <c r="V1214" s="183"/>
    </row>
    <row r="1215" spans="1:60" s="34" customFormat="1" x14ac:dyDescent="0.25">
      <c r="A1215" s="211" t="s">
        <v>49</v>
      </c>
      <c r="B1215" s="212"/>
      <c r="C1215" s="212"/>
      <c r="D1215" s="212"/>
      <c r="E1215" s="212"/>
      <c r="F1215" s="212"/>
      <c r="G1215" s="212"/>
      <c r="H1215" s="212"/>
      <c r="I1215" s="212"/>
      <c r="J1215" s="212"/>
      <c r="K1215" s="212"/>
      <c r="L1215" s="212"/>
      <c r="M1215" s="212"/>
      <c r="N1215" s="212"/>
      <c r="O1215" s="212"/>
      <c r="P1215" s="212"/>
      <c r="Q1215" s="212"/>
      <c r="R1215" s="212"/>
      <c r="S1215" s="212"/>
      <c r="T1215" s="212"/>
      <c r="U1215" s="212"/>
      <c r="V1215" s="213"/>
      <c r="W1215" s="33"/>
      <c r="X1215" s="33"/>
      <c r="Y1215" s="33"/>
      <c r="AZ1215" s="35"/>
      <c r="BA1215" s="35"/>
      <c r="BB1215" s="35"/>
      <c r="BC1215" s="35"/>
      <c r="BD1215" s="35"/>
      <c r="BE1215" s="35"/>
      <c r="BF1215" s="35"/>
      <c r="BG1215" s="35"/>
      <c r="BH1215" s="35"/>
    </row>
    <row r="1216" spans="1:60" s="34" customFormat="1" x14ac:dyDescent="0.25">
      <c r="A1216" s="184" t="s">
        <v>50</v>
      </c>
      <c r="B1216" s="185"/>
      <c r="C1216" s="185"/>
      <c r="D1216" s="185"/>
      <c r="E1216" s="36" t="s">
        <v>51</v>
      </c>
      <c r="F1216" s="37"/>
      <c r="G1216" s="37"/>
      <c r="H1216" s="37"/>
      <c r="I1216" s="37"/>
      <c r="J1216" s="186" t="s">
        <v>52</v>
      </c>
      <c r="K1216" s="186"/>
      <c r="L1216" s="186"/>
      <c r="M1216" s="186"/>
      <c r="N1216" s="186"/>
      <c r="O1216" s="186"/>
      <c r="P1216" s="186" t="s">
        <v>53</v>
      </c>
      <c r="Q1216" s="186"/>
      <c r="R1216" s="186"/>
      <c r="S1216" s="186"/>
      <c r="T1216" s="186"/>
      <c r="U1216" s="186"/>
      <c r="V1216" s="187"/>
      <c r="W1216" s="33"/>
      <c r="X1216" s="33"/>
      <c r="Y1216" s="33"/>
      <c r="AZ1216" s="35"/>
      <c r="BA1216" s="35"/>
      <c r="BB1216" s="35"/>
      <c r="BC1216" s="35"/>
      <c r="BD1216" s="35"/>
      <c r="BE1216" s="35"/>
      <c r="BF1216" s="35"/>
      <c r="BG1216" s="35"/>
      <c r="BH1216" s="35"/>
    </row>
    <row r="1217" spans="1:26" s="34" customFormat="1" ht="30.75" customHeight="1" x14ac:dyDescent="0.25">
      <c r="A1217" s="188" t="s">
        <v>54</v>
      </c>
      <c r="B1217" s="189"/>
      <c r="C1217" s="189"/>
      <c r="D1217" s="190"/>
      <c r="E1217" s="191" t="s">
        <v>24</v>
      </c>
      <c r="F1217" s="191"/>
      <c r="G1217" s="191"/>
      <c r="H1217" s="191"/>
      <c r="I1217" s="191"/>
      <c r="J1217" s="191"/>
      <c r="K1217" s="191"/>
      <c r="L1217" s="191"/>
      <c r="M1217" s="191"/>
      <c r="N1217" s="191"/>
      <c r="O1217" s="191"/>
      <c r="P1217" s="191"/>
      <c r="Q1217" s="191"/>
      <c r="R1217" s="191"/>
      <c r="S1217" s="191"/>
      <c r="T1217" s="191"/>
      <c r="U1217" s="191"/>
      <c r="V1217" s="192"/>
      <c r="W1217" s="33"/>
      <c r="X1217" s="33"/>
      <c r="Y1217" s="33"/>
    </row>
    <row r="1218" spans="1:26" s="34" customFormat="1" x14ac:dyDescent="0.25">
      <c r="A1218" s="193" t="s">
        <v>55</v>
      </c>
      <c r="B1218" s="194"/>
      <c r="C1218" s="194"/>
      <c r="D1218" s="194"/>
      <c r="E1218" s="195"/>
      <c r="F1218" s="195"/>
      <c r="G1218" s="195"/>
      <c r="H1218" s="195"/>
      <c r="I1218" s="195"/>
      <c r="J1218" s="195"/>
      <c r="K1218" s="195"/>
      <c r="L1218" s="195"/>
      <c r="M1218" s="195"/>
      <c r="N1218" s="195"/>
      <c r="O1218" s="195"/>
      <c r="P1218" s="195"/>
      <c r="Q1218" s="195"/>
      <c r="R1218" s="195"/>
      <c r="S1218" s="195"/>
      <c r="T1218" s="195"/>
      <c r="U1218" s="195"/>
      <c r="V1218" s="196"/>
      <c r="W1218" s="33"/>
      <c r="X1218" s="33"/>
      <c r="Y1218" s="33"/>
      <c r="Z1218" s="33"/>
    </row>
    <row r="1219" spans="1:26" s="34" customFormat="1" x14ac:dyDescent="0.25">
      <c r="A1219" s="193" t="s">
        <v>56</v>
      </c>
      <c r="B1219" s="194"/>
      <c r="C1219" s="194"/>
      <c r="D1219" s="194"/>
      <c r="E1219" s="195"/>
      <c r="F1219" s="195"/>
      <c r="G1219" s="195"/>
      <c r="H1219" s="195"/>
      <c r="I1219" s="195"/>
      <c r="J1219" s="195"/>
      <c r="K1219" s="195"/>
      <c r="L1219" s="195"/>
      <c r="M1219" s="195"/>
      <c r="N1219" s="195"/>
      <c r="O1219" s="195"/>
      <c r="P1219" s="195"/>
      <c r="Q1219" s="195"/>
      <c r="R1219" s="195"/>
      <c r="S1219" s="195"/>
      <c r="T1219" s="195"/>
      <c r="U1219" s="195"/>
      <c r="V1219" s="196"/>
      <c r="W1219" s="33"/>
      <c r="X1219" s="33"/>
      <c r="Y1219" s="33"/>
      <c r="Z1219" s="33"/>
    </row>
    <row r="1220" spans="1:26" s="34" customFormat="1" x14ac:dyDescent="0.25">
      <c r="A1220" s="193" t="s">
        <v>57</v>
      </c>
      <c r="B1220" s="194"/>
      <c r="C1220" s="194"/>
      <c r="D1220" s="194"/>
      <c r="E1220" s="195"/>
      <c r="F1220" s="195"/>
      <c r="G1220" s="195"/>
      <c r="H1220" s="195"/>
      <c r="I1220" s="195"/>
      <c r="J1220" s="195"/>
      <c r="K1220" s="195"/>
      <c r="L1220" s="195"/>
      <c r="M1220" s="195"/>
      <c r="N1220" s="195"/>
      <c r="O1220" s="195"/>
      <c r="P1220" s="195"/>
      <c r="Q1220" s="195"/>
      <c r="R1220" s="195"/>
      <c r="S1220" s="195"/>
      <c r="T1220" s="195"/>
      <c r="U1220" s="195"/>
      <c r="V1220" s="196"/>
      <c r="W1220" s="33"/>
      <c r="X1220" s="33"/>
      <c r="Y1220" s="33"/>
      <c r="Z1220" s="33"/>
    </row>
    <row r="1221" spans="1:26" s="34" customFormat="1" x14ac:dyDescent="0.25">
      <c r="A1221" s="38"/>
      <c r="B1221" s="39"/>
      <c r="C1221" s="39"/>
      <c r="D1221" s="40"/>
      <c r="E1221" s="40"/>
      <c r="F1221" s="40"/>
      <c r="G1221" s="40"/>
      <c r="H1221" s="40"/>
      <c r="I1221" s="40"/>
      <c r="J1221" s="40"/>
      <c r="K1221" s="40"/>
      <c r="L1221" s="40"/>
      <c r="M1221" s="40"/>
      <c r="N1221" s="40"/>
      <c r="O1221" s="40"/>
      <c r="P1221" s="40"/>
      <c r="Q1221" s="40"/>
      <c r="R1221" s="40"/>
      <c r="S1221" s="40"/>
      <c r="T1221" s="27"/>
      <c r="U1221" s="27"/>
      <c r="V1221" s="28"/>
      <c r="W1221" s="33"/>
      <c r="X1221" s="33"/>
      <c r="Y1221" s="33"/>
    </row>
    <row r="1222" spans="1:26" s="34" customFormat="1" x14ac:dyDescent="0.25">
      <c r="A1222" s="150" t="s">
        <v>58</v>
      </c>
      <c r="B1222" s="151"/>
      <c r="C1222" s="151"/>
      <c r="D1222" s="151"/>
      <c r="E1222" s="151"/>
      <c r="F1222" s="151"/>
      <c r="G1222" s="151"/>
      <c r="H1222" s="151"/>
      <c r="I1222" s="151"/>
      <c r="J1222" s="151"/>
      <c r="K1222" s="151"/>
      <c r="L1222" s="151"/>
      <c r="M1222" s="151"/>
      <c r="N1222" s="151"/>
      <c r="O1222" s="151"/>
      <c r="P1222" s="151"/>
      <c r="Q1222" s="151"/>
      <c r="R1222" s="151"/>
      <c r="S1222" s="151"/>
      <c r="T1222" s="151"/>
      <c r="U1222" s="151"/>
      <c r="V1222" s="197"/>
      <c r="W1222" s="33"/>
      <c r="X1222" s="33"/>
      <c r="Y1222" s="33"/>
    </row>
    <row r="1223" spans="1:26" s="34" customFormat="1" x14ac:dyDescent="0.25">
      <c r="A1223" s="198" t="s">
        <v>59</v>
      </c>
      <c r="B1223" s="199"/>
      <c r="C1223" s="199" t="s">
        <v>60</v>
      </c>
      <c r="D1223" s="199"/>
      <c r="E1223" s="199"/>
      <c r="F1223" s="199"/>
      <c r="G1223" s="199"/>
      <c r="H1223" s="199"/>
      <c r="I1223" s="199"/>
      <c r="J1223" s="199"/>
      <c r="K1223" s="199"/>
      <c r="L1223" s="199"/>
      <c r="M1223" s="199"/>
      <c r="N1223" s="199"/>
      <c r="O1223" s="199"/>
      <c r="P1223" s="199"/>
      <c r="Q1223" s="199"/>
      <c r="R1223" s="199" t="s">
        <v>61</v>
      </c>
      <c r="S1223" s="199"/>
      <c r="T1223" s="200" t="s">
        <v>62</v>
      </c>
      <c r="U1223" s="200"/>
      <c r="V1223" s="201"/>
      <c r="W1223" s="33"/>
      <c r="X1223" s="33"/>
      <c r="Y1223" s="33"/>
    </row>
    <row r="1224" spans="1:26" s="34" customFormat="1" ht="16.5" customHeight="1" x14ac:dyDescent="0.25">
      <c r="A1224" s="202">
        <v>1</v>
      </c>
      <c r="B1224" s="203"/>
      <c r="C1224" s="204" t="s">
        <v>63</v>
      </c>
      <c r="D1224" s="205"/>
      <c r="E1224" s="205"/>
      <c r="F1224" s="205"/>
      <c r="G1224" s="205"/>
      <c r="H1224" s="205"/>
      <c r="I1224" s="205"/>
      <c r="J1224" s="205"/>
      <c r="K1224" s="205"/>
      <c r="L1224" s="205"/>
      <c r="M1224" s="205"/>
      <c r="N1224" s="205"/>
      <c r="O1224" s="205"/>
      <c r="P1224" s="205"/>
      <c r="Q1224" s="205"/>
      <c r="R1224" s="205"/>
      <c r="S1224" s="205"/>
      <c r="T1224" s="206"/>
      <c r="U1224" s="206"/>
      <c r="V1224" s="207"/>
      <c r="W1224" s="33"/>
      <c r="X1224" s="33"/>
      <c r="Y1224" s="33"/>
    </row>
    <row r="1225" spans="1:26" s="34" customFormat="1" x14ac:dyDescent="0.25">
      <c r="A1225" s="41"/>
      <c r="B1225" s="40"/>
      <c r="C1225" s="40"/>
      <c r="D1225" s="40"/>
      <c r="E1225" s="40"/>
      <c r="F1225" s="40"/>
      <c r="G1225" s="40"/>
      <c r="H1225" s="40"/>
      <c r="I1225" s="40"/>
      <c r="J1225" s="40"/>
      <c r="K1225" s="40"/>
      <c r="L1225" s="40"/>
      <c r="M1225" s="40"/>
      <c r="N1225" s="40"/>
      <c r="O1225" s="40"/>
      <c r="P1225" s="40"/>
      <c r="Q1225" s="40"/>
      <c r="R1225" s="40"/>
      <c r="S1225" s="40"/>
      <c r="T1225" s="27"/>
      <c r="U1225" s="27"/>
      <c r="V1225" s="28"/>
      <c r="W1225" s="33"/>
      <c r="X1225" s="33"/>
      <c r="Y1225" s="33"/>
    </row>
    <row r="1226" spans="1:26" s="34" customFormat="1" x14ac:dyDescent="0.25">
      <c r="A1226" s="145" t="s">
        <v>64</v>
      </c>
      <c r="B1226" s="146"/>
      <c r="C1226" s="146"/>
      <c r="D1226" s="146"/>
      <c r="E1226" s="146"/>
      <c r="F1226" s="146"/>
      <c r="G1226" s="146"/>
      <c r="H1226" s="146"/>
      <c r="I1226" s="146"/>
      <c r="J1226" s="146"/>
      <c r="K1226" s="146"/>
      <c r="L1226" s="146"/>
      <c r="M1226" s="146"/>
      <c r="N1226" s="146"/>
      <c r="O1226" s="146"/>
      <c r="P1226" s="146"/>
      <c r="Q1226" s="146"/>
      <c r="R1226" s="146"/>
      <c r="S1226" s="146"/>
      <c r="T1226" s="146"/>
      <c r="U1226" s="146"/>
      <c r="V1226" s="147"/>
      <c r="W1226" s="33"/>
      <c r="X1226" s="33"/>
      <c r="Y1226" s="33"/>
    </row>
    <row r="1227" spans="1:26" s="34" customFormat="1" x14ac:dyDescent="0.25">
      <c r="A1227" s="132" t="s">
        <v>60</v>
      </c>
      <c r="B1227" s="133"/>
      <c r="C1227" s="133"/>
      <c r="D1227" s="133"/>
      <c r="E1227" s="133"/>
      <c r="F1227" s="133"/>
      <c r="G1227" s="133"/>
      <c r="H1227" s="133" t="s">
        <v>65</v>
      </c>
      <c r="I1227" s="133"/>
      <c r="J1227" s="133"/>
      <c r="K1227" s="133" t="s">
        <v>66</v>
      </c>
      <c r="L1227" s="133"/>
      <c r="M1227" s="133"/>
      <c r="N1227" s="133"/>
      <c r="O1227" s="133" t="s">
        <v>67</v>
      </c>
      <c r="P1227" s="133"/>
      <c r="Q1227" s="133"/>
      <c r="R1227" s="133" t="s">
        <v>68</v>
      </c>
      <c r="S1227" s="133"/>
      <c r="T1227" s="134" t="s">
        <v>69</v>
      </c>
      <c r="U1227" s="134"/>
      <c r="V1227" s="135"/>
      <c r="W1227" s="33"/>
      <c r="X1227" s="33"/>
      <c r="Y1227" s="33"/>
    </row>
    <row r="1228" spans="1:26" s="34" customFormat="1" x14ac:dyDescent="0.25">
      <c r="A1228" s="132"/>
      <c r="B1228" s="133"/>
      <c r="C1228" s="133"/>
      <c r="D1228" s="133"/>
      <c r="E1228" s="133"/>
      <c r="F1228" s="133"/>
      <c r="G1228" s="133"/>
      <c r="H1228" s="133"/>
      <c r="I1228" s="133"/>
      <c r="J1228" s="133"/>
      <c r="K1228" s="133"/>
      <c r="L1228" s="133"/>
      <c r="M1228" s="133"/>
      <c r="N1228" s="133"/>
      <c r="O1228" s="153"/>
      <c r="P1228" s="153"/>
      <c r="Q1228" s="153"/>
      <c r="R1228" s="133"/>
      <c r="S1228" s="133"/>
      <c r="T1228" s="134"/>
      <c r="U1228" s="134"/>
      <c r="V1228" s="135"/>
      <c r="W1228" s="33"/>
      <c r="X1228" s="33"/>
      <c r="Y1228" s="33"/>
    </row>
    <row r="1229" spans="1:26" s="34" customFormat="1" x14ac:dyDescent="0.25">
      <c r="A1229" s="132" t="s">
        <v>70</v>
      </c>
      <c r="B1229" s="133"/>
      <c r="C1229" s="133"/>
      <c r="D1229" s="133"/>
      <c r="E1229" s="133"/>
      <c r="F1229" s="133"/>
      <c r="G1229" s="133"/>
      <c r="H1229" s="133"/>
      <c r="I1229" s="133"/>
      <c r="J1229" s="133"/>
      <c r="K1229" s="133"/>
      <c r="L1229" s="133"/>
      <c r="M1229" s="133"/>
      <c r="N1229" s="133"/>
      <c r="O1229" s="153"/>
      <c r="P1229" s="153"/>
      <c r="Q1229" s="153"/>
      <c r="R1229" s="209">
        <v>0.03</v>
      </c>
      <c r="S1229" s="210"/>
      <c r="T1229" s="134"/>
      <c r="U1229" s="134"/>
      <c r="V1229" s="135"/>
      <c r="W1229" s="33"/>
      <c r="X1229" s="33"/>
      <c r="Y1229" s="33"/>
    </row>
    <row r="1230" spans="1:26" s="34" customFormat="1" x14ac:dyDescent="0.25">
      <c r="A1230" s="132"/>
      <c r="B1230" s="133"/>
      <c r="C1230" s="133"/>
      <c r="D1230" s="133"/>
      <c r="E1230" s="133"/>
      <c r="F1230" s="133"/>
      <c r="G1230" s="133"/>
      <c r="H1230" s="133"/>
      <c r="I1230" s="133"/>
      <c r="J1230" s="133"/>
      <c r="K1230" s="133"/>
      <c r="L1230" s="133"/>
      <c r="M1230" s="133"/>
      <c r="N1230" s="133"/>
      <c r="O1230" s="133"/>
      <c r="P1230" s="133"/>
      <c r="Q1230" s="133"/>
      <c r="R1230" s="133"/>
      <c r="S1230" s="133"/>
      <c r="T1230" s="134"/>
      <c r="U1230" s="134"/>
      <c r="V1230" s="135"/>
      <c r="W1230" s="33"/>
      <c r="X1230" s="33"/>
      <c r="Y1230" s="33"/>
    </row>
    <row r="1231" spans="1:26" s="34" customFormat="1" x14ac:dyDescent="0.25">
      <c r="A1231" s="136" t="s">
        <v>71</v>
      </c>
      <c r="B1231" s="137"/>
      <c r="C1231" s="137"/>
      <c r="D1231" s="137"/>
      <c r="E1231" s="137"/>
      <c r="F1231" s="137"/>
      <c r="G1231" s="137"/>
      <c r="H1231" s="137"/>
      <c r="I1231" s="137"/>
      <c r="J1231" s="137"/>
      <c r="K1231" s="137"/>
      <c r="L1231" s="137"/>
      <c r="M1231" s="137"/>
      <c r="N1231" s="137"/>
      <c r="O1231" s="137"/>
      <c r="P1231" s="137"/>
      <c r="Q1231" s="137"/>
      <c r="R1231" s="137"/>
      <c r="S1231" s="137"/>
      <c r="T1231" s="134">
        <f>+T1229+T1228</f>
        <v>0</v>
      </c>
      <c r="U1231" s="134"/>
      <c r="V1231" s="135"/>
      <c r="W1231" s="33"/>
      <c r="X1231" s="33"/>
      <c r="Y1231" s="33"/>
    </row>
    <row r="1232" spans="1:26" s="34" customFormat="1" x14ac:dyDescent="0.25">
      <c r="A1232" s="19"/>
      <c r="B1232" s="20"/>
      <c r="C1232" s="20"/>
      <c r="D1232" s="20"/>
      <c r="E1232" s="20"/>
      <c r="F1232" s="20"/>
      <c r="G1232" s="20"/>
      <c r="H1232" s="20"/>
      <c r="I1232" s="20"/>
      <c r="J1232" s="20"/>
      <c r="K1232" s="20"/>
      <c r="L1232" s="20"/>
      <c r="M1232" s="20"/>
      <c r="N1232" s="20"/>
      <c r="O1232" s="20"/>
      <c r="P1232" s="20"/>
      <c r="Q1232" s="20"/>
      <c r="R1232" s="20"/>
      <c r="S1232" s="21"/>
      <c r="T1232" s="22"/>
      <c r="U1232" s="22"/>
      <c r="V1232" s="23"/>
      <c r="W1232" s="33"/>
      <c r="X1232" s="33"/>
      <c r="Y1232" s="33"/>
    </row>
    <row r="1233" spans="1:25" s="34" customFormat="1" x14ac:dyDescent="0.25">
      <c r="A1233" s="145" t="s">
        <v>72</v>
      </c>
      <c r="B1233" s="146"/>
      <c r="C1233" s="146"/>
      <c r="D1233" s="146"/>
      <c r="E1233" s="146"/>
      <c r="F1233" s="146"/>
      <c r="G1233" s="146"/>
      <c r="H1233" s="146"/>
      <c r="I1233" s="146"/>
      <c r="J1233" s="146"/>
      <c r="K1233" s="146"/>
      <c r="L1233" s="146"/>
      <c r="M1233" s="146"/>
      <c r="N1233" s="146"/>
      <c r="O1233" s="146"/>
      <c r="P1233" s="146"/>
      <c r="Q1233" s="146"/>
      <c r="R1233" s="146"/>
      <c r="S1233" s="146"/>
      <c r="T1233" s="146"/>
      <c r="U1233" s="146"/>
      <c r="V1233" s="147"/>
      <c r="W1233" s="33"/>
      <c r="X1233" s="33"/>
      <c r="Y1233" s="33"/>
    </row>
    <row r="1234" spans="1:25" s="34" customFormat="1" x14ac:dyDescent="0.25">
      <c r="A1234" s="132" t="s">
        <v>60</v>
      </c>
      <c r="B1234" s="133"/>
      <c r="C1234" s="133"/>
      <c r="D1234" s="133"/>
      <c r="E1234" s="133"/>
      <c r="F1234" s="133"/>
      <c r="G1234" s="133"/>
      <c r="H1234" s="133"/>
      <c r="I1234" s="133"/>
      <c r="J1234" s="133"/>
      <c r="K1234" s="133"/>
      <c r="L1234" s="133"/>
      <c r="M1234" s="133" t="s">
        <v>61</v>
      </c>
      <c r="N1234" s="133"/>
      <c r="O1234" s="133" t="s">
        <v>62</v>
      </c>
      <c r="P1234" s="133"/>
      <c r="Q1234" s="133" t="s">
        <v>73</v>
      </c>
      <c r="R1234" s="133"/>
      <c r="S1234" s="133"/>
      <c r="T1234" s="134" t="s">
        <v>74</v>
      </c>
      <c r="U1234" s="134"/>
      <c r="V1234" s="135"/>
      <c r="W1234" s="33"/>
      <c r="X1234" s="33"/>
      <c r="Y1234" s="33"/>
    </row>
    <row r="1235" spans="1:25" s="34" customFormat="1" x14ac:dyDescent="0.25">
      <c r="A1235" s="132"/>
      <c r="B1235" s="133"/>
      <c r="C1235" s="133"/>
      <c r="D1235" s="133"/>
      <c r="E1235" s="133"/>
      <c r="F1235" s="133"/>
      <c r="G1235" s="133"/>
      <c r="H1235" s="133"/>
      <c r="I1235" s="133"/>
      <c r="J1235" s="133"/>
      <c r="K1235" s="133"/>
      <c r="L1235" s="133"/>
      <c r="M1235" s="133"/>
      <c r="N1235" s="133"/>
      <c r="O1235" s="133"/>
      <c r="P1235" s="133"/>
      <c r="Q1235" s="134"/>
      <c r="R1235" s="134"/>
      <c r="S1235" s="134"/>
      <c r="T1235" s="134">
        <f>+Q1235*O1235</f>
        <v>0</v>
      </c>
      <c r="U1235" s="134"/>
      <c r="V1235" s="135"/>
      <c r="W1235" s="33"/>
      <c r="X1235" s="33"/>
      <c r="Y1235" s="33"/>
    </row>
    <row r="1236" spans="1:25" s="34" customFormat="1" x14ac:dyDescent="0.25">
      <c r="A1236" s="132"/>
      <c r="B1236" s="133"/>
      <c r="C1236" s="133"/>
      <c r="D1236" s="133"/>
      <c r="E1236" s="133"/>
      <c r="F1236" s="133"/>
      <c r="G1236" s="133"/>
      <c r="H1236" s="133"/>
      <c r="I1236" s="133"/>
      <c r="J1236" s="133"/>
      <c r="K1236" s="133"/>
      <c r="L1236" s="133"/>
      <c r="M1236" s="133"/>
      <c r="N1236" s="133"/>
      <c r="O1236" s="133"/>
      <c r="P1236" s="133"/>
      <c r="Q1236" s="134"/>
      <c r="R1236" s="134"/>
      <c r="S1236" s="134"/>
      <c r="T1236" s="134">
        <f>+Q1236*O1236</f>
        <v>0</v>
      </c>
      <c r="U1236" s="134"/>
      <c r="V1236" s="135"/>
      <c r="W1236" s="33"/>
      <c r="X1236" s="33"/>
      <c r="Y1236" s="33"/>
    </row>
    <row r="1237" spans="1:25" s="34" customFormat="1" x14ac:dyDescent="0.25">
      <c r="A1237" s="132"/>
      <c r="B1237" s="133"/>
      <c r="C1237" s="133"/>
      <c r="D1237" s="133"/>
      <c r="E1237" s="133"/>
      <c r="F1237" s="133"/>
      <c r="G1237" s="133"/>
      <c r="H1237" s="133"/>
      <c r="I1237" s="133"/>
      <c r="J1237" s="133"/>
      <c r="K1237" s="133"/>
      <c r="L1237" s="133"/>
      <c r="M1237" s="133"/>
      <c r="N1237" s="133"/>
      <c r="O1237" s="133"/>
      <c r="P1237" s="133"/>
      <c r="Q1237" s="133"/>
      <c r="R1237" s="133"/>
      <c r="S1237" s="133"/>
      <c r="T1237" s="134"/>
      <c r="U1237" s="134"/>
      <c r="V1237" s="135"/>
      <c r="W1237" s="33"/>
      <c r="X1237" s="33"/>
      <c r="Y1237" s="33"/>
    </row>
    <row r="1238" spans="1:25" s="34" customFormat="1" x14ac:dyDescent="0.25">
      <c r="A1238" s="136" t="s">
        <v>71</v>
      </c>
      <c r="B1238" s="137"/>
      <c r="C1238" s="137"/>
      <c r="D1238" s="137"/>
      <c r="E1238" s="137"/>
      <c r="F1238" s="137"/>
      <c r="G1238" s="137"/>
      <c r="H1238" s="137"/>
      <c r="I1238" s="137"/>
      <c r="J1238" s="137"/>
      <c r="K1238" s="137"/>
      <c r="L1238" s="137"/>
      <c r="M1238" s="137"/>
      <c r="N1238" s="137"/>
      <c r="O1238" s="137"/>
      <c r="P1238" s="137"/>
      <c r="Q1238" s="137"/>
      <c r="R1238" s="137"/>
      <c r="S1238" s="137"/>
      <c r="T1238" s="134">
        <f>+T1236+T1235</f>
        <v>0</v>
      </c>
      <c r="U1238" s="134"/>
      <c r="V1238" s="135"/>
      <c r="W1238" s="33"/>
      <c r="X1238" s="33"/>
      <c r="Y1238" s="33"/>
    </row>
    <row r="1239" spans="1:25" s="34" customFormat="1" x14ac:dyDescent="0.25">
      <c r="A1239" s="19"/>
      <c r="B1239" s="20"/>
      <c r="C1239" s="20"/>
      <c r="D1239" s="20"/>
      <c r="E1239" s="20"/>
      <c r="F1239" s="20"/>
      <c r="G1239" s="20"/>
      <c r="H1239" s="20"/>
      <c r="I1239" s="20"/>
      <c r="J1239" s="20"/>
      <c r="K1239" s="20"/>
      <c r="L1239" s="20"/>
      <c r="M1239" s="20"/>
      <c r="N1239" s="20"/>
      <c r="O1239" s="20"/>
      <c r="P1239" s="20"/>
      <c r="Q1239" s="20"/>
      <c r="R1239" s="20"/>
      <c r="S1239" s="21"/>
      <c r="T1239" s="22"/>
      <c r="U1239" s="22"/>
      <c r="V1239" s="23"/>
      <c r="W1239" s="33"/>
      <c r="X1239" s="33"/>
      <c r="Y1239" s="33"/>
    </row>
    <row r="1240" spans="1:25" s="34" customFormat="1" x14ac:dyDescent="0.25">
      <c r="A1240" s="145" t="s">
        <v>75</v>
      </c>
      <c r="B1240" s="146"/>
      <c r="C1240" s="146"/>
      <c r="D1240" s="146"/>
      <c r="E1240" s="146"/>
      <c r="F1240" s="146"/>
      <c r="G1240" s="146"/>
      <c r="H1240" s="146"/>
      <c r="I1240" s="146"/>
      <c r="J1240" s="146"/>
      <c r="K1240" s="146"/>
      <c r="L1240" s="146"/>
      <c r="M1240" s="146"/>
      <c r="N1240" s="146"/>
      <c r="O1240" s="146"/>
      <c r="P1240" s="146"/>
      <c r="Q1240" s="146"/>
      <c r="R1240" s="146"/>
      <c r="S1240" s="146"/>
      <c r="T1240" s="146"/>
      <c r="U1240" s="146"/>
      <c r="V1240" s="147"/>
      <c r="W1240" s="33"/>
      <c r="X1240" s="33"/>
      <c r="Y1240" s="33"/>
    </row>
    <row r="1241" spans="1:25" s="34" customFormat="1" x14ac:dyDescent="0.25">
      <c r="A1241" s="132" t="s">
        <v>76</v>
      </c>
      <c r="B1241" s="133"/>
      <c r="C1241" s="133"/>
      <c r="D1241" s="133"/>
      <c r="E1241" s="133"/>
      <c r="F1241" s="133"/>
      <c r="G1241" s="133"/>
      <c r="H1241" s="133"/>
      <c r="I1241" s="133"/>
      <c r="J1241" s="133"/>
      <c r="K1241" s="133" t="s">
        <v>77</v>
      </c>
      <c r="L1241" s="133"/>
      <c r="M1241" s="133" t="s">
        <v>78</v>
      </c>
      <c r="N1241" s="133"/>
      <c r="O1241" s="133" t="s">
        <v>79</v>
      </c>
      <c r="P1241" s="133"/>
      <c r="Q1241" s="133"/>
      <c r="R1241" s="133" t="s">
        <v>80</v>
      </c>
      <c r="S1241" s="133"/>
      <c r="T1241" s="134" t="s">
        <v>69</v>
      </c>
      <c r="U1241" s="134"/>
      <c r="V1241" s="135"/>
      <c r="W1241" s="33"/>
      <c r="X1241" s="33"/>
      <c r="Y1241" s="33"/>
    </row>
    <row r="1242" spans="1:25" s="34" customFormat="1" x14ac:dyDescent="0.25">
      <c r="A1242" s="132"/>
      <c r="B1242" s="133"/>
      <c r="C1242" s="133"/>
      <c r="D1242" s="133"/>
      <c r="E1242" s="133"/>
      <c r="F1242" s="133"/>
      <c r="G1242" s="133"/>
      <c r="H1242" s="133"/>
      <c r="I1242" s="133"/>
      <c r="J1242" s="133"/>
      <c r="K1242" s="133"/>
      <c r="L1242" s="133"/>
      <c r="M1242" s="133"/>
      <c r="N1242" s="133"/>
      <c r="O1242" s="133"/>
      <c r="P1242" s="133"/>
      <c r="Q1242" s="133"/>
      <c r="R1242" s="133"/>
      <c r="S1242" s="133"/>
      <c r="T1242" s="134"/>
      <c r="U1242" s="134"/>
      <c r="V1242" s="135"/>
      <c r="W1242" s="33"/>
      <c r="X1242" s="33"/>
      <c r="Y1242" s="33"/>
    </row>
    <row r="1243" spans="1:25" s="34" customFormat="1" x14ac:dyDescent="0.25">
      <c r="A1243" s="132"/>
      <c r="B1243" s="133"/>
      <c r="C1243" s="133"/>
      <c r="D1243" s="133"/>
      <c r="E1243" s="133"/>
      <c r="F1243" s="133"/>
      <c r="G1243" s="133"/>
      <c r="H1243" s="133"/>
      <c r="I1243" s="133"/>
      <c r="J1243" s="133"/>
      <c r="K1243" s="133"/>
      <c r="L1243" s="133"/>
      <c r="M1243" s="133"/>
      <c r="N1243" s="133"/>
      <c r="O1243" s="133"/>
      <c r="P1243" s="133"/>
      <c r="Q1243" s="133"/>
      <c r="R1243" s="133"/>
      <c r="S1243" s="133"/>
      <c r="T1243" s="134"/>
      <c r="U1243" s="134"/>
      <c r="V1243" s="135"/>
      <c r="W1243" s="33"/>
      <c r="X1243" s="33"/>
      <c r="Y1243" s="33"/>
    </row>
    <row r="1244" spans="1:25" s="34" customFormat="1" x14ac:dyDescent="0.25">
      <c r="A1244" s="132"/>
      <c r="B1244" s="133"/>
      <c r="C1244" s="133"/>
      <c r="D1244" s="133"/>
      <c r="E1244" s="133"/>
      <c r="F1244" s="133"/>
      <c r="G1244" s="133"/>
      <c r="H1244" s="133"/>
      <c r="I1244" s="133"/>
      <c r="J1244" s="133"/>
      <c r="K1244" s="133"/>
      <c r="L1244" s="133"/>
      <c r="M1244" s="133"/>
      <c r="N1244" s="133"/>
      <c r="O1244" s="133"/>
      <c r="P1244" s="133"/>
      <c r="Q1244" s="133"/>
      <c r="R1244" s="133"/>
      <c r="S1244" s="133"/>
      <c r="T1244" s="134"/>
      <c r="U1244" s="134"/>
      <c r="V1244" s="135"/>
      <c r="W1244" s="33"/>
      <c r="X1244" s="33"/>
      <c r="Y1244" s="33"/>
    </row>
    <row r="1245" spans="1:25" s="34" customFormat="1" x14ac:dyDescent="0.25">
      <c r="A1245" s="136" t="s">
        <v>71</v>
      </c>
      <c r="B1245" s="137"/>
      <c r="C1245" s="137"/>
      <c r="D1245" s="137"/>
      <c r="E1245" s="137"/>
      <c r="F1245" s="137"/>
      <c r="G1245" s="137"/>
      <c r="H1245" s="137"/>
      <c r="I1245" s="137"/>
      <c r="J1245" s="137"/>
      <c r="K1245" s="137"/>
      <c r="L1245" s="137"/>
      <c r="M1245" s="137"/>
      <c r="N1245" s="137"/>
      <c r="O1245" s="137"/>
      <c r="P1245" s="137"/>
      <c r="Q1245" s="137"/>
      <c r="R1245" s="137"/>
      <c r="S1245" s="137"/>
      <c r="T1245" s="134"/>
      <c r="U1245" s="134"/>
      <c r="V1245" s="135"/>
      <c r="W1245" s="33"/>
      <c r="X1245" s="33"/>
      <c r="Y1245" s="33"/>
    </row>
    <row r="1246" spans="1:25" s="34" customFormat="1" x14ac:dyDescent="0.25">
      <c r="A1246" s="19"/>
      <c r="B1246" s="20"/>
      <c r="C1246" s="20"/>
      <c r="D1246" s="20"/>
      <c r="E1246" s="20"/>
      <c r="F1246" s="20"/>
      <c r="G1246" s="20"/>
      <c r="H1246" s="20"/>
      <c r="I1246" s="20"/>
      <c r="J1246" s="20"/>
      <c r="K1246" s="20"/>
      <c r="L1246" s="20"/>
      <c r="M1246" s="20"/>
      <c r="N1246" s="20"/>
      <c r="O1246" s="20"/>
      <c r="P1246" s="20"/>
      <c r="Q1246" s="20"/>
      <c r="R1246" s="20"/>
      <c r="S1246" s="21"/>
      <c r="T1246" s="22"/>
      <c r="U1246" s="22"/>
      <c r="V1246" s="23"/>
      <c r="W1246" s="42"/>
      <c r="X1246" s="42"/>
      <c r="Y1246" s="42"/>
    </row>
    <row r="1247" spans="1:25" s="34" customFormat="1" x14ac:dyDescent="0.25">
      <c r="A1247" s="145" t="s">
        <v>81</v>
      </c>
      <c r="B1247" s="146"/>
      <c r="C1247" s="146"/>
      <c r="D1247" s="146"/>
      <c r="E1247" s="146"/>
      <c r="F1247" s="146"/>
      <c r="G1247" s="146"/>
      <c r="H1247" s="146"/>
      <c r="I1247" s="146"/>
      <c r="J1247" s="146"/>
      <c r="K1247" s="146"/>
      <c r="L1247" s="146"/>
      <c r="M1247" s="146"/>
      <c r="N1247" s="146"/>
      <c r="O1247" s="146"/>
      <c r="P1247" s="146"/>
      <c r="Q1247" s="146"/>
      <c r="R1247" s="146"/>
      <c r="S1247" s="146"/>
      <c r="T1247" s="146"/>
      <c r="U1247" s="146"/>
      <c r="V1247" s="147"/>
      <c r="W1247" s="33"/>
      <c r="X1247" s="33"/>
      <c r="Y1247" s="33"/>
    </row>
    <row r="1248" spans="1:25" s="34" customFormat="1" x14ac:dyDescent="0.25">
      <c r="A1248" s="132" t="s">
        <v>82</v>
      </c>
      <c r="B1248" s="133"/>
      <c r="C1248" s="133"/>
      <c r="D1248" s="133"/>
      <c r="E1248" s="133"/>
      <c r="F1248" s="133"/>
      <c r="G1248" s="133"/>
      <c r="H1248" s="133"/>
      <c r="I1248" s="133"/>
      <c r="J1248" s="133" t="s">
        <v>83</v>
      </c>
      <c r="K1248" s="133"/>
      <c r="L1248" s="133" t="s">
        <v>84</v>
      </c>
      <c r="M1248" s="133"/>
      <c r="N1248" s="133" t="s">
        <v>85</v>
      </c>
      <c r="O1248" s="133"/>
      <c r="P1248" s="133"/>
      <c r="Q1248" s="133" t="s">
        <v>68</v>
      </c>
      <c r="R1248" s="133"/>
      <c r="S1248" s="133"/>
      <c r="T1248" s="134" t="s">
        <v>69</v>
      </c>
      <c r="U1248" s="134"/>
      <c r="V1248" s="135"/>
      <c r="W1248" s="33"/>
      <c r="X1248" s="33"/>
      <c r="Y1248" s="33"/>
    </row>
    <row r="1249" spans="1:25" s="34" customFormat="1" x14ac:dyDescent="0.25">
      <c r="A1249" s="132" t="s">
        <v>86</v>
      </c>
      <c r="B1249" s="133"/>
      <c r="C1249" s="133"/>
      <c r="D1249" s="133"/>
      <c r="E1249" s="133"/>
      <c r="F1249" s="133"/>
      <c r="G1249" s="133"/>
      <c r="H1249" s="133"/>
      <c r="I1249" s="133"/>
      <c r="J1249" s="148">
        <f>+'[1]CARGA PRESTACIONAL'!E1190+'[1]CARGA PRESTACIONAL'!E1191</f>
        <v>0</v>
      </c>
      <c r="K1249" s="133"/>
      <c r="L1249" s="149">
        <v>1.8157000000000001</v>
      </c>
      <c r="M1249" s="149"/>
      <c r="N1249" s="134">
        <f>+(L1249*J1249)/8</f>
        <v>0</v>
      </c>
      <c r="O1249" s="134"/>
      <c r="P1249" s="134"/>
      <c r="Q1249" s="133"/>
      <c r="R1249" s="133"/>
      <c r="S1249" s="133"/>
      <c r="T1249" s="134">
        <f>+Q1249*N1249</f>
        <v>0</v>
      </c>
      <c r="U1249" s="134"/>
      <c r="V1249" s="135"/>
      <c r="W1249" s="33"/>
      <c r="X1249" s="33"/>
      <c r="Y1249" s="33"/>
    </row>
    <row r="1250" spans="1:25" s="34" customFormat="1" x14ac:dyDescent="0.25">
      <c r="A1250" s="132"/>
      <c r="B1250" s="133"/>
      <c r="C1250" s="133"/>
      <c r="D1250" s="133"/>
      <c r="E1250" s="133"/>
      <c r="F1250" s="133"/>
      <c r="G1250" s="133"/>
      <c r="H1250" s="133"/>
      <c r="I1250" s="133"/>
      <c r="J1250" s="133"/>
      <c r="K1250" s="133"/>
      <c r="L1250" s="133"/>
      <c r="M1250" s="133"/>
      <c r="N1250" s="133"/>
      <c r="O1250" s="133"/>
      <c r="P1250" s="133"/>
      <c r="Q1250" s="133"/>
      <c r="R1250" s="133"/>
      <c r="S1250" s="133"/>
      <c r="T1250" s="134"/>
      <c r="U1250" s="134"/>
      <c r="V1250" s="135"/>
      <c r="W1250" s="33"/>
      <c r="X1250" s="33"/>
      <c r="Y1250" s="33"/>
    </row>
    <row r="1251" spans="1:25" s="34" customFormat="1" x14ac:dyDescent="0.25">
      <c r="A1251" s="132"/>
      <c r="B1251" s="133"/>
      <c r="C1251" s="133"/>
      <c r="D1251" s="133"/>
      <c r="E1251" s="133"/>
      <c r="F1251" s="133"/>
      <c r="G1251" s="133"/>
      <c r="H1251" s="133"/>
      <c r="I1251" s="133"/>
      <c r="J1251" s="133"/>
      <c r="K1251" s="133"/>
      <c r="L1251" s="133"/>
      <c r="M1251" s="133"/>
      <c r="N1251" s="133"/>
      <c r="O1251" s="133"/>
      <c r="P1251" s="133"/>
      <c r="Q1251" s="133"/>
      <c r="R1251" s="133"/>
      <c r="S1251" s="133"/>
      <c r="T1251" s="134"/>
      <c r="U1251" s="134"/>
      <c r="V1251" s="135"/>
      <c r="W1251" s="33"/>
      <c r="X1251" s="33"/>
      <c r="Y1251" s="33"/>
    </row>
    <row r="1252" spans="1:25" s="34" customFormat="1" x14ac:dyDescent="0.25">
      <c r="A1252" s="136" t="s">
        <v>71</v>
      </c>
      <c r="B1252" s="137"/>
      <c r="C1252" s="137"/>
      <c r="D1252" s="137"/>
      <c r="E1252" s="137"/>
      <c r="F1252" s="137"/>
      <c r="G1252" s="137"/>
      <c r="H1252" s="137"/>
      <c r="I1252" s="137"/>
      <c r="J1252" s="137"/>
      <c r="K1252" s="137"/>
      <c r="L1252" s="137"/>
      <c r="M1252" s="137"/>
      <c r="N1252" s="137"/>
      <c r="O1252" s="137"/>
      <c r="P1252" s="137"/>
      <c r="Q1252" s="137"/>
      <c r="R1252" s="137"/>
      <c r="S1252" s="137"/>
      <c r="T1252" s="134">
        <f>+T1249</f>
        <v>0</v>
      </c>
      <c r="U1252" s="134"/>
      <c r="V1252" s="135"/>
      <c r="W1252" s="33"/>
      <c r="X1252" s="33"/>
      <c r="Y1252" s="33"/>
    </row>
    <row r="1253" spans="1:25" s="43" customFormat="1" x14ac:dyDescent="0.25">
      <c r="A1253" s="136" t="s">
        <v>15</v>
      </c>
      <c r="B1253" s="137"/>
      <c r="C1253" s="137"/>
      <c r="D1253" s="137"/>
      <c r="E1253" s="137"/>
      <c r="F1253" s="137"/>
      <c r="G1253" s="137"/>
      <c r="H1253" s="137"/>
      <c r="I1253" s="137"/>
      <c r="J1253" s="137"/>
      <c r="K1253" s="137"/>
      <c r="L1253" s="137"/>
      <c r="M1253" s="137"/>
      <c r="N1253" s="137"/>
      <c r="O1253" s="137"/>
      <c r="P1253" s="137"/>
      <c r="Q1253" s="137"/>
      <c r="R1253" s="137"/>
      <c r="S1253" s="137"/>
      <c r="T1253" s="134">
        <f>ROUND(T1252+T1245+T1238+T1231,0)</f>
        <v>0</v>
      </c>
      <c r="U1253" s="134"/>
      <c r="V1253" s="135"/>
      <c r="W1253" s="33"/>
      <c r="X1253" s="33"/>
      <c r="Y1253" s="33"/>
    </row>
    <row r="1254" spans="1:25" s="43" customFormat="1" x14ac:dyDescent="0.25">
      <c r="A1254" s="44" t="s">
        <v>87</v>
      </c>
      <c r="B1254" s="45">
        <f>+'[1]CARGA PRESTACIONAL'!$E$40</f>
        <v>0.29949999999999999</v>
      </c>
      <c r="C1254" s="46"/>
      <c r="D1254" s="47"/>
      <c r="E1254" s="48"/>
      <c r="F1254" s="46"/>
      <c r="G1254" s="46"/>
      <c r="H1254" s="46"/>
      <c r="I1254" s="46"/>
      <c r="J1254" s="46"/>
      <c r="K1254" s="46"/>
      <c r="L1254" s="46"/>
      <c r="M1254" s="47"/>
      <c r="N1254" s="18"/>
      <c r="O1254" s="18"/>
      <c r="P1254" s="18"/>
      <c r="Q1254" s="18"/>
      <c r="R1254" s="18"/>
      <c r="S1254" s="18" t="s">
        <v>19</v>
      </c>
      <c r="T1254" s="134">
        <f>+T1253*B1254</f>
        <v>0</v>
      </c>
      <c r="U1254" s="134"/>
      <c r="V1254" s="135"/>
      <c r="W1254" s="33"/>
      <c r="X1254" s="33"/>
      <c r="Y1254" s="33"/>
    </row>
    <row r="1255" spans="1:25" s="43" customFormat="1" x14ac:dyDescent="0.25">
      <c r="A1255" s="138" t="s">
        <v>88</v>
      </c>
      <c r="B1255" s="139"/>
      <c r="C1255" s="139"/>
      <c r="D1255" s="139"/>
      <c r="E1255" s="139"/>
      <c r="F1255" s="139"/>
      <c r="G1255" s="139"/>
      <c r="H1255" s="139"/>
      <c r="I1255" s="139"/>
      <c r="J1255" s="139"/>
      <c r="K1255" s="139"/>
      <c r="L1255" s="139"/>
      <c r="M1255" s="139"/>
      <c r="N1255" s="139"/>
      <c r="O1255" s="139"/>
      <c r="P1255" s="139"/>
      <c r="Q1255" s="139"/>
      <c r="R1255" s="139"/>
      <c r="S1255" s="139"/>
      <c r="T1255" s="140">
        <f>+T1254+T1253</f>
        <v>0</v>
      </c>
      <c r="U1255" s="140"/>
      <c r="V1255" s="141"/>
      <c r="W1255" s="33"/>
      <c r="X1255" s="33"/>
      <c r="Y1255" s="33"/>
    </row>
    <row r="1256" spans="1:25" s="43" customFormat="1" x14ac:dyDescent="0.25">
      <c r="A1256" s="138" t="s">
        <v>89</v>
      </c>
      <c r="B1256" s="139"/>
      <c r="C1256" s="139"/>
      <c r="D1256" s="139"/>
      <c r="E1256" s="139"/>
      <c r="F1256" s="139"/>
      <c r="G1256" s="139"/>
      <c r="H1256" s="139"/>
      <c r="I1256" s="139"/>
      <c r="J1256" s="139"/>
      <c r="K1256" s="139"/>
      <c r="L1256" s="139"/>
      <c r="M1256" s="139"/>
      <c r="N1256" s="139"/>
      <c r="O1256" s="139"/>
      <c r="P1256" s="139"/>
      <c r="Q1256" s="139"/>
      <c r="R1256" s="139"/>
      <c r="S1256" s="139"/>
      <c r="T1256" s="140">
        <f>ROUND(T1255*T1224,0)</f>
        <v>0</v>
      </c>
      <c r="U1256" s="140"/>
      <c r="V1256" s="141"/>
      <c r="W1256" s="33"/>
      <c r="X1256" s="33"/>
      <c r="Y1256" s="33"/>
    </row>
    <row r="1257" spans="1:25" s="43" customFormat="1" x14ac:dyDescent="0.25">
      <c r="A1257" s="49"/>
      <c r="B1257" s="29"/>
      <c r="C1257" s="29"/>
      <c r="D1257" s="29"/>
      <c r="E1257" s="29"/>
      <c r="F1257" s="29"/>
      <c r="G1257" s="29"/>
      <c r="H1257" s="29"/>
      <c r="I1257" s="29"/>
      <c r="J1257" s="29"/>
      <c r="K1257" s="29"/>
      <c r="L1257" s="29"/>
      <c r="M1257" s="29"/>
      <c r="N1257" s="29"/>
      <c r="O1257" s="29"/>
      <c r="P1257" s="29"/>
      <c r="Q1257" s="29"/>
      <c r="R1257" s="29"/>
      <c r="S1257" s="29"/>
      <c r="T1257" s="50"/>
      <c r="U1257" s="50"/>
      <c r="V1257" s="51"/>
      <c r="W1257" s="33"/>
      <c r="X1257" s="33"/>
      <c r="Y1257" s="52"/>
    </row>
    <row r="1258" spans="1:25" s="34" customFormat="1" ht="43.5" customHeight="1" x14ac:dyDescent="0.25">
      <c r="A1258" s="142" t="s">
        <v>121</v>
      </c>
      <c r="B1258" s="143"/>
      <c r="C1258" s="143"/>
      <c r="D1258" s="143"/>
      <c r="E1258" s="143"/>
      <c r="F1258" s="143"/>
      <c r="G1258" s="143"/>
      <c r="H1258" s="143"/>
      <c r="I1258" s="143"/>
      <c r="J1258" s="143"/>
      <c r="K1258" s="143"/>
      <c r="L1258" s="143"/>
      <c r="M1258" s="143"/>
      <c r="N1258" s="143"/>
      <c r="O1258" s="143"/>
      <c r="P1258" s="143"/>
      <c r="Q1258" s="143"/>
      <c r="R1258" s="143"/>
      <c r="S1258" s="143"/>
      <c r="T1258" s="143"/>
      <c r="U1258" s="143"/>
      <c r="V1258" s="144"/>
      <c r="W1258" s="33"/>
      <c r="X1258" s="33"/>
      <c r="Y1258" s="53"/>
    </row>
    <row r="1259" spans="1:25" s="34" customFormat="1" x14ac:dyDescent="0.25">
      <c r="A1259" s="24"/>
      <c r="B1259" s="25"/>
      <c r="C1259" s="25"/>
      <c r="D1259" s="25"/>
      <c r="E1259" s="25"/>
      <c r="F1259" s="25"/>
      <c r="G1259" s="25"/>
      <c r="H1259" s="25"/>
      <c r="I1259" s="25"/>
      <c r="J1259" s="25"/>
      <c r="K1259" s="25"/>
      <c r="L1259" s="25"/>
      <c r="M1259" s="25"/>
      <c r="N1259" s="25"/>
      <c r="O1259" s="25"/>
      <c r="P1259" s="25"/>
      <c r="Q1259" s="25"/>
      <c r="R1259" s="25"/>
      <c r="S1259" s="26"/>
      <c r="T1259" s="27"/>
      <c r="U1259" s="27"/>
      <c r="V1259" s="28"/>
      <c r="W1259" s="33"/>
      <c r="X1259" s="33"/>
      <c r="Y1259" s="33"/>
    </row>
    <row r="1260" spans="1:25" s="34" customFormat="1" ht="46.5" customHeight="1" x14ac:dyDescent="0.3">
      <c r="A1260" s="24"/>
      <c r="B1260" s="25"/>
      <c r="C1260" s="25"/>
      <c r="D1260" s="29"/>
      <c r="E1260" s="30" t="s">
        <v>90</v>
      </c>
      <c r="F1260" s="54"/>
      <c r="G1260" s="54"/>
      <c r="H1260" s="54"/>
      <c r="I1260" s="54"/>
      <c r="J1260" s="54"/>
      <c r="K1260" s="54"/>
      <c r="L1260" s="54"/>
      <c r="M1260" s="55"/>
      <c r="N1260" s="25"/>
      <c r="O1260" s="25"/>
      <c r="P1260" s="25"/>
      <c r="Q1260" s="25"/>
      <c r="R1260" s="25"/>
      <c r="S1260" s="26"/>
      <c r="T1260" s="27"/>
      <c r="U1260" s="27"/>
      <c r="V1260" s="28"/>
      <c r="W1260" s="33"/>
      <c r="X1260" s="33"/>
      <c r="Y1260" s="56"/>
    </row>
    <row r="1261" spans="1:25" s="34" customFormat="1" x14ac:dyDescent="0.25">
      <c r="A1261" s="24"/>
      <c r="B1261" s="25"/>
      <c r="C1261" s="25"/>
      <c r="D1261" s="25"/>
      <c r="E1261" s="131" t="s">
        <v>105</v>
      </c>
      <c r="F1261" s="131"/>
      <c r="G1261" s="131"/>
      <c r="H1261" s="131"/>
      <c r="I1261" s="131"/>
      <c r="J1261" s="131"/>
      <c r="K1261" s="131"/>
      <c r="L1261" s="131"/>
      <c r="M1261" s="131"/>
      <c r="N1261" s="57"/>
      <c r="O1261" s="57"/>
      <c r="P1261" s="25"/>
      <c r="Q1261" s="25"/>
      <c r="R1261" s="25"/>
      <c r="S1261" s="26"/>
      <c r="T1261" s="27"/>
      <c r="U1261" s="27"/>
      <c r="V1261" s="28"/>
      <c r="W1261" s="33"/>
      <c r="X1261" s="33"/>
      <c r="Y1261" s="33"/>
    </row>
    <row r="1262" spans="1:25" s="34" customFormat="1" x14ac:dyDescent="0.25">
      <c r="A1262" s="24"/>
      <c r="B1262" s="25"/>
      <c r="C1262" s="25"/>
      <c r="D1262" s="25"/>
      <c r="E1262" s="131"/>
      <c r="F1262" s="131"/>
      <c r="G1262" s="131"/>
      <c r="H1262" s="131"/>
      <c r="I1262" s="131"/>
      <c r="J1262" s="131"/>
      <c r="K1262" s="131"/>
      <c r="L1262" s="131"/>
      <c r="M1262" s="131"/>
      <c r="N1262" s="57"/>
      <c r="O1262" s="57"/>
      <c r="P1262" s="25"/>
      <c r="Q1262" s="25"/>
      <c r="R1262" s="25"/>
      <c r="S1262" s="26"/>
      <c r="T1262" s="27"/>
      <c r="U1262" s="27"/>
      <c r="V1262" s="28"/>
      <c r="W1262" s="33"/>
      <c r="X1262" s="33"/>
      <c r="Y1262" s="33"/>
    </row>
    <row r="1263" spans="1:25" s="34" customFormat="1" ht="14.25" thickBot="1" x14ac:dyDescent="0.3">
      <c r="A1263" s="58"/>
      <c r="B1263" s="59"/>
      <c r="C1263" s="59"/>
      <c r="D1263" s="59"/>
      <c r="E1263" s="59"/>
      <c r="F1263" s="60"/>
      <c r="G1263" s="60"/>
      <c r="H1263" s="60"/>
      <c r="I1263" s="60"/>
      <c r="J1263" s="60"/>
      <c r="K1263" s="60"/>
      <c r="L1263" s="59"/>
      <c r="M1263" s="59"/>
      <c r="N1263" s="59"/>
      <c r="O1263" s="59"/>
      <c r="P1263" s="59"/>
      <c r="Q1263" s="59"/>
      <c r="R1263" s="59"/>
      <c r="S1263" s="59"/>
      <c r="T1263" s="61"/>
      <c r="U1263" s="61"/>
      <c r="V1263" s="62"/>
      <c r="W1263" s="33"/>
      <c r="X1263" s="33"/>
      <c r="Y1263" s="33"/>
    </row>
    <row r="1264" spans="1:25" ht="14.25" thickBot="1" x14ac:dyDescent="0.3"/>
    <row r="1265" spans="1:60" s="32" customFormat="1" ht="30" customHeight="1" x14ac:dyDescent="0.25">
      <c r="A1265" s="154"/>
      <c r="B1265" s="155"/>
      <c r="C1265" s="155"/>
      <c r="D1265" s="156"/>
      <c r="E1265" s="163" t="s">
        <v>92</v>
      </c>
      <c r="F1265" s="164"/>
      <c r="G1265" s="164"/>
      <c r="H1265" s="164"/>
      <c r="I1265" s="164"/>
      <c r="J1265" s="164"/>
      <c r="K1265" s="164"/>
      <c r="L1265" s="164"/>
      <c r="M1265" s="164"/>
      <c r="N1265" s="164"/>
      <c r="O1265" s="164"/>
      <c r="P1265" s="164"/>
      <c r="Q1265" s="164"/>
      <c r="R1265" s="164"/>
      <c r="S1265" s="165"/>
      <c r="T1265" s="169" t="s">
        <v>47</v>
      </c>
      <c r="U1265" s="170"/>
      <c r="V1265" s="171"/>
    </row>
    <row r="1266" spans="1:60" s="32" customFormat="1" ht="30" customHeight="1" thickBot="1" x14ac:dyDescent="0.3">
      <c r="A1266" s="157"/>
      <c r="B1266" s="158"/>
      <c r="C1266" s="158"/>
      <c r="D1266" s="159"/>
      <c r="E1266" s="166"/>
      <c r="F1266" s="167"/>
      <c r="G1266" s="167"/>
      <c r="H1266" s="167"/>
      <c r="I1266" s="167"/>
      <c r="J1266" s="167"/>
      <c r="K1266" s="167"/>
      <c r="L1266" s="167"/>
      <c r="M1266" s="167"/>
      <c r="N1266" s="167"/>
      <c r="O1266" s="167"/>
      <c r="P1266" s="167"/>
      <c r="Q1266" s="167"/>
      <c r="R1266" s="167"/>
      <c r="S1266" s="168"/>
      <c r="T1266" s="172"/>
      <c r="U1266" s="173"/>
      <c r="V1266" s="174"/>
    </row>
    <row r="1267" spans="1:60" s="32" customFormat="1" ht="5.0999999999999996" customHeight="1" thickBot="1" x14ac:dyDescent="0.25">
      <c r="A1267" s="157"/>
      <c r="B1267" s="158"/>
      <c r="C1267" s="158"/>
      <c r="D1267" s="159"/>
      <c r="E1267" s="175"/>
      <c r="F1267" s="176"/>
      <c r="G1267" s="176"/>
      <c r="H1267" s="176"/>
      <c r="I1267" s="176"/>
      <c r="J1267" s="176"/>
      <c r="K1267" s="176"/>
      <c r="L1267" s="176"/>
      <c r="M1267" s="176"/>
      <c r="N1267" s="176"/>
      <c r="O1267" s="176"/>
      <c r="P1267" s="176"/>
      <c r="Q1267" s="176"/>
      <c r="R1267" s="176"/>
      <c r="S1267" s="176"/>
      <c r="T1267" s="176"/>
      <c r="U1267" s="176"/>
      <c r="V1267" s="177"/>
    </row>
    <row r="1268" spans="1:60" s="32" customFormat="1" ht="24.95" customHeight="1" thickBot="1" x14ac:dyDescent="0.3">
      <c r="A1268" s="157"/>
      <c r="B1268" s="158"/>
      <c r="C1268" s="158"/>
      <c r="D1268" s="159"/>
      <c r="E1268" s="178" t="s">
        <v>48</v>
      </c>
      <c r="F1268" s="179"/>
      <c r="G1268" s="179"/>
      <c r="H1268" s="179"/>
      <c r="I1268" s="179"/>
      <c r="J1268" s="179"/>
      <c r="K1268" s="179"/>
      <c r="L1268" s="179"/>
      <c r="M1268" s="179"/>
      <c r="N1268" s="179"/>
      <c r="O1268" s="179"/>
      <c r="P1268" s="179"/>
      <c r="Q1268" s="179"/>
      <c r="R1268" s="179"/>
      <c r="S1268" s="179"/>
      <c r="T1268" s="179"/>
      <c r="U1268" s="179"/>
      <c r="V1268" s="180"/>
    </row>
    <row r="1269" spans="1:60" s="32" customFormat="1" ht="5.0999999999999996" customHeight="1" thickBot="1" x14ac:dyDescent="0.3">
      <c r="A1269" s="160"/>
      <c r="B1269" s="161"/>
      <c r="C1269" s="161"/>
      <c r="D1269" s="162"/>
      <c r="E1269" s="181"/>
      <c r="F1269" s="182"/>
      <c r="G1269" s="182"/>
      <c r="H1269" s="182"/>
      <c r="I1269" s="182"/>
      <c r="J1269" s="182"/>
      <c r="K1269" s="182"/>
      <c r="L1269" s="182"/>
      <c r="M1269" s="182"/>
      <c r="N1269" s="182"/>
      <c r="O1269" s="182"/>
      <c r="P1269" s="182"/>
      <c r="Q1269" s="182"/>
      <c r="R1269" s="182"/>
      <c r="S1269" s="182"/>
      <c r="T1269" s="182"/>
      <c r="U1269" s="182"/>
      <c r="V1269" s="183"/>
    </row>
    <row r="1270" spans="1:60" s="34" customFormat="1" x14ac:dyDescent="0.25">
      <c r="A1270" s="211" t="s">
        <v>49</v>
      </c>
      <c r="B1270" s="212"/>
      <c r="C1270" s="212"/>
      <c r="D1270" s="212"/>
      <c r="E1270" s="212"/>
      <c r="F1270" s="212"/>
      <c r="G1270" s="212"/>
      <c r="H1270" s="212"/>
      <c r="I1270" s="212"/>
      <c r="J1270" s="212"/>
      <c r="K1270" s="212"/>
      <c r="L1270" s="212"/>
      <c r="M1270" s="212"/>
      <c r="N1270" s="212"/>
      <c r="O1270" s="212"/>
      <c r="P1270" s="212"/>
      <c r="Q1270" s="212"/>
      <c r="R1270" s="212"/>
      <c r="S1270" s="212"/>
      <c r="T1270" s="212"/>
      <c r="U1270" s="212"/>
      <c r="V1270" s="213"/>
      <c r="W1270" s="33"/>
      <c r="X1270" s="33"/>
      <c r="Y1270" s="33"/>
      <c r="AZ1270" s="35"/>
      <c r="BA1270" s="35"/>
      <c r="BB1270" s="35"/>
      <c r="BC1270" s="35"/>
      <c r="BD1270" s="35"/>
      <c r="BE1270" s="35"/>
      <c r="BF1270" s="35"/>
      <c r="BG1270" s="35"/>
      <c r="BH1270" s="35"/>
    </row>
    <row r="1271" spans="1:60" s="34" customFormat="1" x14ac:dyDescent="0.25">
      <c r="A1271" s="184" t="s">
        <v>50</v>
      </c>
      <c r="B1271" s="185"/>
      <c r="C1271" s="185"/>
      <c r="D1271" s="185"/>
      <c r="E1271" s="36" t="s">
        <v>51</v>
      </c>
      <c r="F1271" s="37"/>
      <c r="G1271" s="37"/>
      <c r="H1271" s="37"/>
      <c r="I1271" s="37"/>
      <c r="J1271" s="186" t="s">
        <v>52</v>
      </c>
      <c r="K1271" s="186"/>
      <c r="L1271" s="186"/>
      <c r="M1271" s="186"/>
      <c r="N1271" s="186"/>
      <c r="O1271" s="186"/>
      <c r="P1271" s="186" t="s">
        <v>53</v>
      </c>
      <c r="Q1271" s="186"/>
      <c r="R1271" s="186"/>
      <c r="S1271" s="186"/>
      <c r="T1271" s="186"/>
      <c r="U1271" s="186"/>
      <c r="V1271" s="187"/>
      <c r="W1271" s="33"/>
      <c r="X1271" s="33"/>
      <c r="Y1271" s="33"/>
      <c r="AZ1271" s="35"/>
      <c r="BA1271" s="35"/>
      <c r="BB1271" s="35"/>
      <c r="BC1271" s="35"/>
      <c r="BD1271" s="35"/>
      <c r="BE1271" s="35"/>
      <c r="BF1271" s="35"/>
      <c r="BG1271" s="35"/>
      <c r="BH1271" s="35"/>
    </row>
    <row r="1272" spans="1:60" s="34" customFormat="1" ht="30.75" customHeight="1" x14ac:dyDescent="0.25">
      <c r="A1272" s="188" t="s">
        <v>54</v>
      </c>
      <c r="B1272" s="189"/>
      <c r="C1272" s="189"/>
      <c r="D1272" s="190"/>
      <c r="E1272" s="191" t="s">
        <v>24</v>
      </c>
      <c r="F1272" s="191"/>
      <c r="G1272" s="191"/>
      <c r="H1272" s="191"/>
      <c r="I1272" s="191"/>
      <c r="J1272" s="191"/>
      <c r="K1272" s="191"/>
      <c r="L1272" s="191"/>
      <c r="M1272" s="191"/>
      <c r="N1272" s="191"/>
      <c r="O1272" s="191"/>
      <c r="P1272" s="191"/>
      <c r="Q1272" s="191"/>
      <c r="R1272" s="191"/>
      <c r="S1272" s="191"/>
      <c r="T1272" s="191"/>
      <c r="U1272" s="191"/>
      <c r="V1272" s="192"/>
      <c r="W1272" s="33"/>
      <c r="X1272" s="33"/>
      <c r="Y1272" s="33"/>
    </row>
    <row r="1273" spans="1:60" s="34" customFormat="1" x14ac:dyDescent="0.25">
      <c r="A1273" s="193" t="s">
        <v>55</v>
      </c>
      <c r="B1273" s="194"/>
      <c r="C1273" s="194"/>
      <c r="D1273" s="194"/>
      <c r="E1273" s="195"/>
      <c r="F1273" s="195"/>
      <c r="G1273" s="195"/>
      <c r="H1273" s="195"/>
      <c r="I1273" s="195"/>
      <c r="J1273" s="195"/>
      <c r="K1273" s="195"/>
      <c r="L1273" s="195"/>
      <c r="M1273" s="195"/>
      <c r="N1273" s="195"/>
      <c r="O1273" s="195"/>
      <c r="P1273" s="195"/>
      <c r="Q1273" s="195"/>
      <c r="R1273" s="195"/>
      <c r="S1273" s="195"/>
      <c r="T1273" s="195"/>
      <c r="U1273" s="195"/>
      <c r="V1273" s="196"/>
      <c r="W1273" s="33"/>
      <c r="X1273" s="33"/>
      <c r="Y1273" s="33"/>
      <c r="Z1273" s="33"/>
    </row>
    <row r="1274" spans="1:60" s="34" customFormat="1" x14ac:dyDescent="0.25">
      <c r="A1274" s="193" t="s">
        <v>56</v>
      </c>
      <c r="B1274" s="194"/>
      <c r="C1274" s="194"/>
      <c r="D1274" s="194"/>
      <c r="E1274" s="195"/>
      <c r="F1274" s="195"/>
      <c r="G1274" s="195"/>
      <c r="H1274" s="195"/>
      <c r="I1274" s="195"/>
      <c r="J1274" s="195"/>
      <c r="K1274" s="195"/>
      <c r="L1274" s="195"/>
      <c r="M1274" s="195"/>
      <c r="N1274" s="195"/>
      <c r="O1274" s="195"/>
      <c r="P1274" s="195"/>
      <c r="Q1274" s="195"/>
      <c r="R1274" s="195"/>
      <c r="S1274" s="195"/>
      <c r="T1274" s="195"/>
      <c r="U1274" s="195"/>
      <c r="V1274" s="196"/>
      <c r="W1274" s="33"/>
      <c r="X1274" s="33"/>
      <c r="Y1274" s="33"/>
      <c r="Z1274" s="33"/>
    </row>
    <row r="1275" spans="1:60" s="34" customFormat="1" x14ac:dyDescent="0.25">
      <c r="A1275" s="193" t="s">
        <v>57</v>
      </c>
      <c r="B1275" s="194"/>
      <c r="C1275" s="194"/>
      <c r="D1275" s="194"/>
      <c r="E1275" s="195"/>
      <c r="F1275" s="195"/>
      <c r="G1275" s="195"/>
      <c r="H1275" s="195"/>
      <c r="I1275" s="195"/>
      <c r="J1275" s="195"/>
      <c r="K1275" s="195"/>
      <c r="L1275" s="195"/>
      <c r="M1275" s="195"/>
      <c r="N1275" s="195"/>
      <c r="O1275" s="195"/>
      <c r="P1275" s="195"/>
      <c r="Q1275" s="195"/>
      <c r="R1275" s="195"/>
      <c r="S1275" s="195"/>
      <c r="T1275" s="195"/>
      <c r="U1275" s="195"/>
      <c r="V1275" s="196"/>
      <c r="W1275" s="33"/>
      <c r="X1275" s="33"/>
      <c r="Y1275" s="33"/>
      <c r="Z1275" s="33"/>
    </row>
    <row r="1276" spans="1:60" s="34" customFormat="1" x14ac:dyDescent="0.25">
      <c r="A1276" s="38"/>
      <c r="B1276" s="39"/>
      <c r="C1276" s="39"/>
      <c r="D1276" s="40"/>
      <c r="E1276" s="40"/>
      <c r="F1276" s="40"/>
      <c r="G1276" s="40"/>
      <c r="H1276" s="40"/>
      <c r="I1276" s="40"/>
      <c r="J1276" s="40"/>
      <c r="K1276" s="40"/>
      <c r="L1276" s="40"/>
      <c r="M1276" s="40"/>
      <c r="N1276" s="40"/>
      <c r="O1276" s="40"/>
      <c r="P1276" s="40"/>
      <c r="Q1276" s="40"/>
      <c r="R1276" s="40"/>
      <c r="S1276" s="40"/>
      <c r="T1276" s="27"/>
      <c r="U1276" s="27"/>
      <c r="V1276" s="28"/>
      <c r="W1276" s="33"/>
      <c r="X1276" s="33"/>
      <c r="Y1276" s="33"/>
    </row>
    <row r="1277" spans="1:60" s="34" customFormat="1" x14ac:dyDescent="0.25">
      <c r="A1277" s="150" t="s">
        <v>58</v>
      </c>
      <c r="B1277" s="151"/>
      <c r="C1277" s="151"/>
      <c r="D1277" s="151"/>
      <c r="E1277" s="151"/>
      <c r="F1277" s="151"/>
      <c r="G1277" s="151"/>
      <c r="H1277" s="151"/>
      <c r="I1277" s="151"/>
      <c r="J1277" s="151"/>
      <c r="K1277" s="151"/>
      <c r="L1277" s="151"/>
      <c r="M1277" s="151"/>
      <c r="N1277" s="151"/>
      <c r="O1277" s="151"/>
      <c r="P1277" s="151"/>
      <c r="Q1277" s="151"/>
      <c r="R1277" s="151"/>
      <c r="S1277" s="151"/>
      <c r="T1277" s="151"/>
      <c r="U1277" s="151"/>
      <c r="V1277" s="197"/>
      <c r="W1277" s="33"/>
      <c r="X1277" s="33"/>
      <c r="Y1277" s="33"/>
    </row>
    <row r="1278" spans="1:60" s="34" customFormat="1" x14ac:dyDescent="0.25">
      <c r="A1278" s="198" t="s">
        <v>59</v>
      </c>
      <c r="B1278" s="199"/>
      <c r="C1278" s="199" t="s">
        <v>60</v>
      </c>
      <c r="D1278" s="199"/>
      <c r="E1278" s="199"/>
      <c r="F1278" s="199"/>
      <c r="G1278" s="199"/>
      <c r="H1278" s="199"/>
      <c r="I1278" s="199"/>
      <c r="J1278" s="199"/>
      <c r="K1278" s="199"/>
      <c r="L1278" s="199"/>
      <c r="M1278" s="199"/>
      <c r="N1278" s="199"/>
      <c r="O1278" s="199"/>
      <c r="P1278" s="199"/>
      <c r="Q1278" s="199"/>
      <c r="R1278" s="199" t="s">
        <v>61</v>
      </c>
      <c r="S1278" s="199"/>
      <c r="T1278" s="200" t="s">
        <v>62</v>
      </c>
      <c r="U1278" s="200"/>
      <c r="V1278" s="201"/>
      <c r="W1278" s="33"/>
      <c r="X1278" s="33"/>
      <c r="Y1278" s="33"/>
    </row>
    <row r="1279" spans="1:60" s="34" customFormat="1" ht="16.5" customHeight="1" x14ac:dyDescent="0.25">
      <c r="A1279" s="202">
        <v>1</v>
      </c>
      <c r="B1279" s="203"/>
      <c r="C1279" s="204" t="s">
        <v>63</v>
      </c>
      <c r="D1279" s="205"/>
      <c r="E1279" s="205"/>
      <c r="F1279" s="205"/>
      <c r="G1279" s="205"/>
      <c r="H1279" s="205"/>
      <c r="I1279" s="205"/>
      <c r="J1279" s="205"/>
      <c r="K1279" s="205"/>
      <c r="L1279" s="205"/>
      <c r="M1279" s="205"/>
      <c r="N1279" s="205"/>
      <c r="O1279" s="205"/>
      <c r="P1279" s="205"/>
      <c r="Q1279" s="205"/>
      <c r="R1279" s="205"/>
      <c r="S1279" s="205"/>
      <c r="T1279" s="206"/>
      <c r="U1279" s="206"/>
      <c r="V1279" s="207"/>
      <c r="W1279" s="33"/>
      <c r="X1279" s="33"/>
      <c r="Y1279" s="33"/>
    </row>
    <row r="1280" spans="1:60" s="34" customFormat="1" x14ac:dyDescent="0.25">
      <c r="A1280" s="41"/>
      <c r="B1280" s="40"/>
      <c r="C1280" s="40"/>
      <c r="D1280" s="40"/>
      <c r="E1280" s="40"/>
      <c r="F1280" s="40"/>
      <c r="G1280" s="40"/>
      <c r="H1280" s="40"/>
      <c r="I1280" s="40"/>
      <c r="J1280" s="40"/>
      <c r="K1280" s="40"/>
      <c r="L1280" s="40"/>
      <c r="M1280" s="40"/>
      <c r="N1280" s="40"/>
      <c r="O1280" s="40"/>
      <c r="P1280" s="40"/>
      <c r="Q1280" s="40"/>
      <c r="R1280" s="40"/>
      <c r="S1280" s="40"/>
      <c r="T1280" s="27"/>
      <c r="U1280" s="27"/>
      <c r="V1280" s="28"/>
      <c r="W1280" s="33"/>
      <c r="X1280" s="33"/>
      <c r="Y1280" s="33"/>
    </row>
    <row r="1281" spans="1:25" s="34" customFormat="1" x14ac:dyDescent="0.25">
      <c r="A1281" s="145" t="s">
        <v>64</v>
      </c>
      <c r="B1281" s="146"/>
      <c r="C1281" s="146"/>
      <c r="D1281" s="146"/>
      <c r="E1281" s="146"/>
      <c r="F1281" s="146"/>
      <c r="G1281" s="146"/>
      <c r="H1281" s="146"/>
      <c r="I1281" s="146"/>
      <c r="J1281" s="146"/>
      <c r="K1281" s="146"/>
      <c r="L1281" s="146"/>
      <c r="M1281" s="146"/>
      <c r="N1281" s="146"/>
      <c r="O1281" s="146"/>
      <c r="P1281" s="146"/>
      <c r="Q1281" s="146"/>
      <c r="R1281" s="146"/>
      <c r="S1281" s="146"/>
      <c r="T1281" s="146"/>
      <c r="U1281" s="146"/>
      <c r="V1281" s="147"/>
      <c r="W1281" s="33"/>
      <c r="X1281" s="33"/>
      <c r="Y1281" s="33"/>
    </row>
    <row r="1282" spans="1:25" s="34" customFormat="1" x14ac:dyDescent="0.25">
      <c r="A1282" s="132" t="s">
        <v>60</v>
      </c>
      <c r="B1282" s="133"/>
      <c r="C1282" s="133"/>
      <c r="D1282" s="133"/>
      <c r="E1282" s="133"/>
      <c r="F1282" s="133"/>
      <c r="G1282" s="133"/>
      <c r="H1282" s="133" t="s">
        <v>65</v>
      </c>
      <c r="I1282" s="133"/>
      <c r="J1282" s="133"/>
      <c r="K1282" s="133" t="s">
        <v>66</v>
      </c>
      <c r="L1282" s="133"/>
      <c r="M1282" s="133"/>
      <c r="N1282" s="133"/>
      <c r="O1282" s="133" t="s">
        <v>67</v>
      </c>
      <c r="P1282" s="133"/>
      <c r="Q1282" s="133"/>
      <c r="R1282" s="133" t="s">
        <v>68</v>
      </c>
      <c r="S1282" s="133"/>
      <c r="T1282" s="134" t="s">
        <v>69</v>
      </c>
      <c r="U1282" s="134"/>
      <c r="V1282" s="135"/>
      <c r="W1282" s="33"/>
      <c r="X1282" s="33"/>
      <c r="Y1282" s="33"/>
    </row>
    <row r="1283" spans="1:25" s="34" customFormat="1" x14ac:dyDescent="0.25">
      <c r="A1283" s="132"/>
      <c r="B1283" s="133"/>
      <c r="C1283" s="133"/>
      <c r="D1283" s="133"/>
      <c r="E1283" s="133"/>
      <c r="F1283" s="133"/>
      <c r="G1283" s="133"/>
      <c r="H1283" s="133"/>
      <c r="I1283" s="133"/>
      <c r="J1283" s="133"/>
      <c r="K1283" s="133"/>
      <c r="L1283" s="133"/>
      <c r="M1283" s="133"/>
      <c r="N1283" s="133"/>
      <c r="O1283" s="153"/>
      <c r="P1283" s="153"/>
      <c r="Q1283" s="153"/>
      <c r="R1283" s="133"/>
      <c r="S1283" s="133"/>
      <c r="T1283" s="134"/>
      <c r="U1283" s="134"/>
      <c r="V1283" s="135"/>
      <c r="W1283" s="33"/>
      <c r="X1283" s="33"/>
      <c r="Y1283" s="33"/>
    </row>
    <row r="1284" spans="1:25" s="34" customFormat="1" x14ac:dyDescent="0.25">
      <c r="A1284" s="132" t="s">
        <v>70</v>
      </c>
      <c r="B1284" s="133"/>
      <c r="C1284" s="133"/>
      <c r="D1284" s="133"/>
      <c r="E1284" s="133"/>
      <c r="F1284" s="133"/>
      <c r="G1284" s="133"/>
      <c r="H1284" s="133"/>
      <c r="I1284" s="133"/>
      <c r="J1284" s="133"/>
      <c r="K1284" s="133"/>
      <c r="L1284" s="133"/>
      <c r="M1284" s="133"/>
      <c r="N1284" s="133"/>
      <c r="O1284" s="153"/>
      <c r="P1284" s="153"/>
      <c r="Q1284" s="153"/>
      <c r="R1284" s="209">
        <v>0.03</v>
      </c>
      <c r="S1284" s="210"/>
      <c r="T1284" s="134"/>
      <c r="U1284" s="134"/>
      <c r="V1284" s="135"/>
      <c r="W1284" s="33"/>
      <c r="X1284" s="33"/>
      <c r="Y1284" s="33"/>
    </row>
    <row r="1285" spans="1:25" s="34" customFormat="1" x14ac:dyDescent="0.25">
      <c r="A1285" s="132"/>
      <c r="B1285" s="133"/>
      <c r="C1285" s="133"/>
      <c r="D1285" s="133"/>
      <c r="E1285" s="133"/>
      <c r="F1285" s="133"/>
      <c r="G1285" s="133"/>
      <c r="H1285" s="133"/>
      <c r="I1285" s="133"/>
      <c r="J1285" s="133"/>
      <c r="K1285" s="133"/>
      <c r="L1285" s="133"/>
      <c r="M1285" s="133"/>
      <c r="N1285" s="133"/>
      <c r="O1285" s="133"/>
      <c r="P1285" s="133"/>
      <c r="Q1285" s="133"/>
      <c r="R1285" s="133"/>
      <c r="S1285" s="133"/>
      <c r="T1285" s="134"/>
      <c r="U1285" s="134"/>
      <c r="V1285" s="135"/>
      <c r="W1285" s="33"/>
      <c r="X1285" s="33"/>
      <c r="Y1285" s="33"/>
    </row>
    <row r="1286" spans="1:25" s="34" customFormat="1" x14ac:dyDescent="0.25">
      <c r="A1286" s="136" t="s">
        <v>71</v>
      </c>
      <c r="B1286" s="137"/>
      <c r="C1286" s="137"/>
      <c r="D1286" s="137"/>
      <c r="E1286" s="137"/>
      <c r="F1286" s="137"/>
      <c r="G1286" s="137"/>
      <c r="H1286" s="137"/>
      <c r="I1286" s="137"/>
      <c r="J1286" s="137"/>
      <c r="K1286" s="137"/>
      <c r="L1286" s="137"/>
      <c r="M1286" s="137"/>
      <c r="N1286" s="137"/>
      <c r="O1286" s="137"/>
      <c r="P1286" s="137"/>
      <c r="Q1286" s="137"/>
      <c r="R1286" s="137"/>
      <c r="S1286" s="137"/>
      <c r="T1286" s="134">
        <f>+T1284+T1283</f>
        <v>0</v>
      </c>
      <c r="U1286" s="134"/>
      <c r="V1286" s="135"/>
      <c r="W1286" s="33"/>
      <c r="X1286" s="33"/>
      <c r="Y1286" s="33"/>
    </row>
    <row r="1287" spans="1:25" s="34" customFormat="1" x14ac:dyDescent="0.25">
      <c r="A1287" s="19"/>
      <c r="B1287" s="20"/>
      <c r="C1287" s="20"/>
      <c r="D1287" s="20"/>
      <c r="E1287" s="20"/>
      <c r="F1287" s="20"/>
      <c r="G1287" s="20"/>
      <c r="H1287" s="20"/>
      <c r="I1287" s="20"/>
      <c r="J1287" s="20"/>
      <c r="K1287" s="20"/>
      <c r="L1287" s="20"/>
      <c r="M1287" s="20"/>
      <c r="N1287" s="20"/>
      <c r="O1287" s="20"/>
      <c r="P1287" s="20"/>
      <c r="Q1287" s="20"/>
      <c r="R1287" s="20"/>
      <c r="S1287" s="21"/>
      <c r="T1287" s="22"/>
      <c r="U1287" s="22"/>
      <c r="V1287" s="23"/>
      <c r="W1287" s="33"/>
      <c r="X1287" s="33"/>
      <c r="Y1287" s="33"/>
    </row>
    <row r="1288" spans="1:25" s="34" customFormat="1" x14ac:dyDescent="0.25">
      <c r="A1288" s="145" t="s">
        <v>72</v>
      </c>
      <c r="B1288" s="146"/>
      <c r="C1288" s="146"/>
      <c r="D1288" s="146"/>
      <c r="E1288" s="146"/>
      <c r="F1288" s="146"/>
      <c r="G1288" s="146"/>
      <c r="H1288" s="146"/>
      <c r="I1288" s="146"/>
      <c r="J1288" s="146"/>
      <c r="K1288" s="146"/>
      <c r="L1288" s="146"/>
      <c r="M1288" s="146"/>
      <c r="N1288" s="146"/>
      <c r="O1288" s="146"/>
      <c r="P1288" s="146"/>
      <c r="Q1288" s="146"/>
      <c r="R1288" s="146"/>
      <c r="S1288" s="146"/>
      <c r="T1288" s="146"/>
      <c r="U1288" s="146"/>
      <c r="V1288" s="147"/>
      <c r="W1288" s="33"/>
      <c r="X1288" s="33"/>
      <c r="Y1288" s="33"/>
    </row>
    <row r="1289" spans="1:25" s="34" customFormat="1" x14ac:dyDescent="0.25">
      <c r="A1289" s="132" t="s">
        <v>60</v>
      </c>
      <c r="B1289" s="133"/>
      <c r="C1289" s="133"/>
      <c r="D1289" s="133"/>
      <c r="E1289" s="133"/>
      <c r="F1289" s="133"/>
      <c r="G1289" s="133"/>
      <c r="H1289" s="133"/>
      <c r="I1289" s="133"/>
      <c r="J1289" s="133"/>
      <c r="K1289" s="133"/>
      <c r="L1289" s="133"/>
      <c r="M1289" s="133" t="s">
        <v>61</v>
      </c>
      <c r="N1289" s="133"/>
      <c r="O1289" s="133" t="s">
        <v>62</v>
      </c>
      <c r="P1289" s="133"/>
      <c r="Q1289" s="133" t="s">
        <v>73</v>
      </c>
      <c r="R1289" s="133"/>
      <c r="S1289" s="133"/>
      <c r="T1289" s="134" t="s">
        <v>74</v>
      </c>
      <c r="U1289" s="134"/>
      <c r="V1289" s="135"/>
      <c r="W1289" s="33"/>
      <c r="X1289" s="33"/>
      <c r="Y1289" s="33"/>
    </row>
    <row r="1290" spans="1:25" s="34" customFormat="1" x14ac:dyDescent="0.25">
      <c r="A1290" s="132"/>
      <c r="B1290" s="133"/>
      <c r="C1290" s="133"/>
      <c r="D1290" s="133"/>
      <c r="E1290" s="133"/>
      <c r="F1290" s="133"/>
      <c r="G1290" s="133"/>
      <c r="H1290" s="133"/>
      <c r="I1290" s="133"/>
      <c r="J1290" s="133"/>
      <c r="K1290" s="133"/>
      <c r="L1290" s="133"/>
      <c r="M1290" s="133"/>
      <c r="N1290" s="133"/>
      <c r="O1290" s="133"/>
      <c r="P1290" s="133"/>
      <c r="Q1290" s="134"/>
      <c r="R1290" s="134"/>
      <c r="S1290" s="134"/>
      <c r="T1290" s="134">
        <f>+Q1290*O1290</f>
        <v>0</v>
      </c>
      <c r="U1290" s="134"/>
      <c r="V1290" s="135"/>
      <c r="W1290" s="33"/>
      <c r="X1290" s="33"/>
      <c r="Y1290" s="33"/>
    </row>
    <row r="1291" spans="1:25" s="34" customFormat="1" x14ac:dyDescent="0.25">
      <c r="A1291" s="132"/>
      <c r="B1291" s="133"/>
      <c r="C1291" s="133"/>
      <c r="D1291" s="133"/>
      <c r="E1291" s="133"/>
      <c r="F1291" s="133"/>
      <c r="G1291" s="133"/>
      <c r="H1291" s="133"/>
      <c r="I1291" s="133"/>
      <c r="J1291" s="133"/>
      <c r="K1291" s="133"/>
      <c r="L1291" s="133"/>
      <c r="M1291" s="133"/>
      <c r="N1291" s="133"/>
      <c r="O1291" s="133"/>
      <c r="P1291" s="133"/>
      <c r="Q1291" s="134"/>
      <c r="R1291" s="134"/>
      <c r="S1291" s="134"/>
      <c r="T1291" s="134">
        <f>+Q1291*O1291</f>
        <v>0</v>
      </c>
      <c r="U1291" s="134"/>
      <c r="V1291" s="135"/>
      <c r="W1291" s="33"/>
      <c r="X1291" s="33"/>
      <c r="Y1291" s="33"/>
    </row>
    <row r="1292" spans="1:25" s="34" customFormat="1" x14ac:dyDescent="0.25">
      <c r="A1292" s="132"/>
      <c r="B1292" s="133"/>
      <c r="C1292" s="133"/>
      <c r="D1292" s="133"/>
      <c r="E1292" s="133"/>
      <c r="F1292" s="133"/>
      <c r="G1292" s="133"/>
      <c r="H1292" s="133"/>
      <c r="I1292" s="133"/>
      <c r="J1292" s="133"/>
      <c r="K1292" s="133"/>
      <c r="L1292" s="133"/>
      <c r="M1292" s="133"/>
      <c r="N1292" s="133"/>
      <c r="O1292" s="133"/>
      <c r="P1292" s="133"/>
      <c r="Q1292" s="133"/>
      <c r="R1292" s="133"/>
      <c r="S1292" s="133"/>
      <c r="T1292" s="134"/>
      <c r="U1292" s="134"/>
      <c r="V1292" s="135"/>
      <c r="W1292" s="33"/>
      <c r="X1292" s="33"/>
      <c r="Y1292" s="33"/>
    </row>
    <row r="1293" spans="1:25" s="34" customFormat="1" x14ac:dyDescent="0.25">
      <c r="A1293" s="136" t="s">
        <v>71</v>
      </c>
      <c r="B1293" s="137"/>
      <c r="C1293" s="137"/>
      <c r="D1293" s="137"/>
      <c r="E1293" s="137"/>
      <c r="F1293" s="137"/>
      <c r="G1293" s="137"/>
      <c r="H1293" s="137"/>
      <c r="I1293" s="137"/>
      <c r="J1293" s="137"/>
      <c r="K1293" s="137"/>
      <c r="L1293" s="137"/>
      <c r="M1293" s="137"/>
      <c r="N1293" s="137"/>
      <c r="O1293" s="137"/>
      <c r="P1293" s="137"/>
      <c r="Q1293" s="137"/>
      <c r="R1293" s="137"/>
      <c r="S1293" s="137"/>
      <c r="T1293" s="134">
        <f>+T1291+T1290</f>
        <v>0</v>
      </c>
      <c r="U1293" s="134"/>
      <c r="V1293" s="135"/>
      <c r="W1293" s="33"/>
      <c r="X1293" s="33"/>
      <c r="Y1293" s="33"/>
    </row>
    <row r="1294" spans="1:25" s="34" customFormat="1" x14ac:dyDescent="0.25">
      <c r="A1294" s="19"/>
      <c r="B1294" s="20"/>
      <c r="C1294" s="20"/>
      <c r="D1294" s="20"/>
      <c r="E1294" s="20"/>
      <c r="F1294" s="20"/>
      <c r="G1294" s="20"/>
      <c r="H1294" s="20"/>
      <c r="I1294" s="20"/>
      <c r="J1294" s="20"/>
      <c r="K1294" s="20"/>
      <c r="L1294" s="20"/>
      <c r="M1294" s="20"/>
      <c r="N1294" s="20"/>
      <c r="O1294" s="20"/>
      <c r="P1294" s="20"/>
      <c r="Q1294" s="20"/>
      <c r="R1294" s="20"/>
      <c r="S1294" s="21"/>
      <c r="T1294" s="22"/>
      <c r="U1294" s="22"/>
      <c r="V1294" s="23"/>
      <c r="W1294" s="33"/>
      <c r="X1294" s="33"/>
      <c r="Y1294" s="33"/>
    </row>
    <row r="1295" spans="1:25" s="34" customFormat="1" x14ac:dyDescent="0.25">
      <c r="A1295" s="145" t="s">
        <v>75</v>
      </c>
      <c r="B1295" s="146"/>
      <c r="C1295" s="146"/>
      <c r="D1295" s="146"/>
      <c r="E1295" s="146"/>
      <c r="F1295" s="146"/>
      <c r="G1295" s="146"/>
      <c r="H1295" s="146"/>
      <c r="I1295" s="146"/>
      <c r="J1295" s="146"/>
      <c r="K1295" s="146"/>
      <c r="L1295" s="146"/>
      <c r="M1295" s="146"/>
      <c r="N1295" s="146"/>
      <c r="O1295" s="146"/>
      <c r="P1295" s="146"/>
      <c r="Q1295" s="146"/>
      <c r="R1295" s="146"/>
      <c r="S1295" s="146"/>
      <c r="T1295" s="146"/>
      <c r="U1295" s="146"/>
      <c r="V1295" s="147"/>
      <c r="W1295" s="33"/>
      <c r="X1295" s="33"/>
      <c r="Y1295" s="33"/>
    </row>
    <row r="1296" spans="1:25" s="34" customFormat="1" x14ac:dyDescent="0.25">
      <c r="A1296" s="132" t="s">
        <v>76</v>
      </c>
      <c r="B1296" s="133"/>
      <c r="C1296" s="133"/>
      <c r="D1296" s="133"/>
      <c r="E1296" s="133"/>
      <c r="F1296" s="133"/>
      <c r="G1296" s="133"/>
      <c r="H1296" s="133"/>
      <c r="I1296" s="133"/>
      <c r="J1296" s="133"/>
      <c r="K1296" s="133" t="s">
        <v>77</v>
      </c>
      <c r="L1296" s="133"/>
      <c r="M1296" s="133" t="s">
        <v>78</v>
      </c>
      <c r="N1296" s="133"/>
      <c r="O1296" s="133" t="s">
        <v>79</v>
      </c>
      <c r="P1296" s="133"/>
      <c r="Q1296" s="133"/>
      <c r="R1296" s="133" t="s">
        <v>80</v>
      </c>
      <c r="S1296" s="133"/>
      <c r="T1296" s="134" t="s">
        <v>69</v>
      </c>
      <c r="U1296" s="134"/>
      <c r="V1296" s="135"/>
      <c r="W1296" s="33"/>
      <c r="X1296" s="33"/>
      <c r="Y1296" s="33"/>
    </row>
    <row r="1297" spans="1:25" s="34" customFormat="1" x14ac:dyDescent="0.25">
      <c r="A1297" s="132"/>
      <c r="B1297" s="133"/>
      <c r="C1297" s="133"/>
      <c r="D1297" s="133"/>
      <c r="E1297" s="133"/>
      <c r="F1297" s="133"/>
      <c r="G1297" s="133"/>
      <c r="H1297" s="133"/>
      <c r="I1297" s="133"/>
      <c r="J1297" s="133"/>
      <c r="K1297" s="133"/>
      <c r="L1297" s="133"/>
      <c r="M1297" s="133"/>
      <c r="N1297" s="133"/>
      <c r="O1297" s="133"/>
      <c r="P1297" s="133"/>
      <c r="Q1297" s="133"/>
      <c r="R1297" s="133"/>
      <c r="S1297" s="133"/>
      <c r="T1297" s="134"/>
      <c r="U1297" s="134"/>
      <c r="V1297" s="135"/>
      <c r="W1297" s="33"/>
      <c r="X1297" s="33"/>
      <c r="Y1297" s="33"/>
    </row>
    <row r="1298" spans="1:25" s="34" customFormat="1" x14ac:dyDescent="0.25">
      <c r="A1298" s="132"/>
      <c r="B1298" s="133"/>
      <c r="C1298" s="133"/>
      <c r="D1298" s="133"/>
      <c r="E1298" s="133"/>
      <c r="F1298" s="133"/>
      <c r="G1298" s="133"/>
      <c r="H1298" s="133"/>
      <c r="I1298" s="133"/>
      <c r="J1298" s="133"/>
      <c r="K1298" s="133"/>
      <c r="L1298" s="133"/>
      <c r="M1298" s="133"/>
      <c r="N1298" s="133"/>
      <c r="O1298" s="133"/>
      <c r="P1298" s="133"/>
      <c r="Q1298" s="133"/>
      <c r="R1298" s="133"/>
      <c r="S1298" s="133"/>
      <c r="T1298" s="134"/>
      <c r="U1298" s="134"/>
      <c r="V1298" s="135"/>
      <c r="W1298" s="33"/>
      <c r="X1298" s="33"/>
      <c r="Y1298" s="33"/>
    </row>
    <row r="1299" spans="1:25" s="34" customFormat="1" x14ac:dyDescent="0.25">
      <c r="A1299" s="132"/>
      <c r="B1299" s="133"/>
      <c r="C1299" s="133"/>
      <c r="D1299" s="133"/>
      <c r="E1299" s="133"/>
      <c r="F1299" s="133"/>
      <c r="G1299" s="133"/>
      <c r="H1299" s="133"/>
      <c r="I1299" s="133"/>
      <c r="J1299" s="133"/>
      <c r="K1299" s="133"/>
      <c r="L1299" s="133"/>
      <c r="M1299" s="133"/>
      <c r="N1299" s="133"/>
      <c r="O1299" s="133"/>
      <c r="P1299" s="133"/>
      <c r="Q1299" s="133"/>
      <c r="R1299" s="133"/>
      <c r="S1299" s="133"/>
      <c r="T1299" s="134"/>
      <c r="U1299" s="134"/>
      <c r="V1299" s="135"/>
      <c r="W1299" s="33"/>
      <c r="X1299" s="33"/>
      <c r="Y1299" s="33"/>
    </row>
    <row r="1300" spans="1:25" s="34" customFormat="1" x14ac:dyDescent="0.25">
      <c r="A1300" s="136" t="s">
        <v>71</v>
      </c>
      <c r="B1300" s="137"/>
      <c r="C1300" s="137"/>
      <c r="D1300" s="137"/>
      <c r="E1300" s="137"/>
      <c r="F1300" s="137"/>
      <c r="G1300" s="137"/>
      <c r="H1300" s="137"/>
      <c r="I1300" s="137"/>
      <c r="J1300" s="137"/>
      <c r="K1300" s="137"/>
      <c r="L1300" s="137"/>
      <c r="M1300" s="137"/>
      <c r="N1300" s="137"/>
      <c r="O1300" s="137"/>
      <c r="P1300" s="137"/>
      <c r="Q1300" s="137"/>
      <c r="R1300" s="137"/>
      <c r="S1300" s="137"/>
      <c r="T1300" s="134"/>
      <c r="U1300" s="134"/>
      <c r="V1300" s="135"/>
      <c r="W1300" s="33"/>
      <c r="X1300" s="33"/>
      <c r="Y1300" s="33"/>
    </row>
    <row r="1301" spans="1:25" s="34" customFormat="1" x14ac:dyDescent="0.25">
      <c r="A1301" s="19"/>
      <c r="B1301" s="20"/>
      <c r="C1301" s="20"/>
      <c r="D1301" s="20"/>
      <c r="E1301" s="20"/>
      <c r="F1301" s="20"/>
      <c r="G1301" s="20"/>
      <c r="H1301" s="20"/>
      <c r="I1301" s="20"/>
      <c r="J1301" s="20"/>
      <c r="K1301" s="20"/>
      <c r="L1301" s="20"/>
      <c r="M1301" s="20"/>
      <c r="N1301" s="20"/>
      <c r="O1301" s="20"/>
      <c r="P1301" s="20"/>
      <c r="Q1301" s="20"/>
      <c r="R1301" s="20"/>
      <c r="S1301" s="21"/>
      <c r="T1301" s="22"/>
      <c r="U1301" s="22"/>
      <c r="V1301" s="23"/>
      <c r="W1301" s="42"/>
      <c r="X1301" s="42"/>
      <c r="Y1301" s="42"/>
    </row>
    <row r="1302" spans="1:25" s="34" customFormat="1" x14ac:dyDescent="0.25">
      <c r="A1302" s="145" t="s">
        <v>81</v>
      </c>
      <c r="B1302" s="146"/>
      <c r="C1302" s="146"/>
      <c r="D1302" s="146"/>
      <c r="E1302" s="146"/>
      <c r="F1302" s="146"/>
      <c r="G1302" s="146"/>
      <c r="H1302" s="146"/>
      <c r="I1302" s="146"/>
      <c r="J1302" s="146"/>
      <c r="K1302" s="146"/>
      <c r="L1302" s="146"/>
      <c r="M1302" s="146"/>
      <c r="N1302" s="146"/>
      <c r="O1302" s="146"/>
      <c r="P1302" s="146"/>
      <c r="Q1302" s="146"/>
      <c r="R1302" s="146"/>
      <c r="S1302" s="146"/>
      <c r="T1302" s="146"/>
      <c r="U1302" s="146"/>
      <c r="V1302" s="147"/>
      <c r="W1302" s="33"/>
      <c r="X1302" s="33"/>
      <c r="Y1302" s="33"/>
    </row>
    <row r="1303" spans="1:25" s="34" customFormat="1" x14ac:dyDescent="0.25">
      <c r="A1303" s="132" t="s">
        <v>82</v>
      </c>
      <c r="B1303" s="133"/>
      <c r="C1303" s="133"/>
      <c r="D1303" s="133"/>
      <c r="E1303" s="133"/>
      <c r="F1303" s="133"/>
      <c r="G1303" s="133"/>
      <c r="H1303" s="133"/>
      <c r="I1303" s="133"/>
      <c r="J1303" s="133" t="s">
        <v>83</v>
      </c>
      <c r="K1303" s="133"/>
      <c r="L1303" s="133" t="s">
        <v>84</v>
      </c>
      <c r="M1303" s="133"/>
      <c r="N1303" s="133" t="s">
        <v>85</v>
      </c>
      <c r="O1303" s="133"/>
      <c r="P1303" s="133"/>
      <c r="Q1303" s="133" t="s">
        <v>68</v>
      </c>
      <c r="R1303" s="133"/>
      <c r="S1303" s="133"/>
      <c r="T1303" s="134" t="s">
        <v>69</v>
      </c>
      <c r="U1303" s="134"/>
      <c r="V1303" s="135"/>
      <c r="W1303" s="33"/>
      <c r="X1303" s="33"/>
      <c r="Y1303" s="33"/>
    </row>
    <row r="1304" spans="1:25" s="34" customFormat="1" x14ac:dyDescent="0.25">
      <c r="A1304" s="132" t="s">
        <v>86</v>
      </c>
      <c r="B1304" s="133"/>
      <c r="C1304" s="133"/>
      <c r="D1304" s="133"/>
      <c r="E1304" s="133"/>
      <c r="F1304" s="133"/>
      <c r="G1304" s="133"/>
      <c r="H1304" s="133"/>
      <c r="I1304" s="133"/>
      <c r="J1304" s="148">
        <f>+'[1]CARGA PRESTACIONAL'!E1245+'[1]CARGA PRESTACIONAL'!E1246</f>
        <v>0</v>
      </c>
      <c r="K1304" s="133"/>
      <c r="L1304" s="149">
        <v>1.8157000000000001</v>
      </c>
      <c r="M1304" s="149"/>
      <c r="N1304" s="134">
        <f>+(L1304*J1304)/8</f>
        <v>0</v>
      </c>
      <c r="O1304" s="134"/>
      <c r="P1304" s="134"/>
      <c r="Q1304" s="133"/>
      <c r="R1304" s="133"/>
      <c r="S1304" s="133"/>
      <c r="T1304" s="134">
        <f>+Q1304*N1304</f>
        <v>0</v>
      </c>
      <c r="U1304" s="134"/>
      <c r="V1304" s="135"/>
      <c r="W1304" s="33"/>
      <c r="X1304" s="33"/>
      <c r="Y1304" s="33"/>
    </row>
    <row r="1305" spans="1:25" s="34" customFormat="1" x14ac:dyDescent="0.25">
      <c r="A1305" s="132"/>
      <c r="B1305" s="133"/>
      <c r="C1305" s="133"/>
      <c r="D1305" s="133"/>
      <c r="E1305" s="133"/>
      <c r="F1305" s="133"/>
      <c r="G1305" s="133"/>
      <c r="H1305" s="133"/>
      <c r="I1305" s="133"/>
      <c r="J1305" s="133"/>
      <c r="K1305" s="133"/>
      <c r="L1305" s="133"/>
      <c r="M1305" s="133"/>
      <c r="N1305" s="133"/>
      <c r="O1305" s="133"/>
      <c r="P1305" s="133"/>
      <c r="Q1305" s="133"/>
      <c r="R1305" s="133"/>
      <c r="S1305" s="133"/>
      <c r="T1305" s="134"/>
      <c r="U1305" s="134"/>
      <c r="V1305" s="135"/>
      <c r="W1305" s="33"/>
      <c r="X1305" s="33"/>
      <c r="Y1305" s="33"/>
    </row>
    <row r="1306" spans="1:25" s="34" customFormat="1" x14ac:dyDescent="0.25">
      <c r="A1306" s="132"/>
      <c r="B1306" s="133"/>
      <c r="C1306" s="133"/>
      <c r="D1306" s="133"/>
      <c r="E1306" s="133"/>
      <c r="F1306" s="133"/>
      <c r="G1306" s="133"/>
      <c r="H1306" s="133"/>
      <c r="I1306" s="133"/>
      <c r="J1306" s="133"/>
      <c r="K1306" s="133"/>
      <c r="L1306" s="133"/>
      <c r="M1306" s="133"/>
      <c r="N1306" s="133"/>
      <c r="O1306" s="133"/>
      <c r="P1306" s="133"/>
      <c r="Q1306" s="133"/>
      <c r="R1306" s="133"/>
      <c r="S1306" s="133"/>
      <c r="T1306" s="134"/>
      <c r="U1306" s="134"/>
      <c r="V1306" s="135"/>
      <c r="W1306" s="33"/>
      <c r="X1306" s="33"/>
      <c r="Y1306" s="33"/>
    </row>
    <row r="1307" spans="1:25" s="34" customFormat="1" x14ac:dyDescent="0.25">
      <c r="A1307" s="136" t="s">
        <v>71</v>
      </c>
      <c r="B1307" s="137"/>
      <c r="C1307" s="137"/>
      <c r="D1307" s="137"/>
      <c r="E1307" s="137"/>
      <c r="F1307" s="137"/>
      <c r="G1307" s="137"/>
      <c r="H1307" s="137"/>
      <c r="I1307" s="137"/>
      <c r="J1307" s="137"/>
      <c r="K1307" s="137"/>
      <c r="L1307" s="137"/>
      <c r="M1307" s="137"/>
      <c r="N1307" s="137"/>
      <c r="O1307" s="137"/>
      <c r="P1307" s="137"/>
      <c r="Q1307" s="137"/>
      <c r="R1307" s="137"/>
      <c r="S1307" s="137"/>
      <c r="T1307" s="134">
        <f>+T1304</f>
        <v>0</v>
      </c>
      <c r="U1307" s="134"/>
      <c r="V1307" s="135"/>
      <c r="W1307" s="33"/>
      <c r="X1307" s="33"/>
      <c r="Y1307" s="33"/>
    </row>
    <row r="1308" spans="1:25" s="43" customFormat="1" x14ac:dyDescent="0.25">
      <c r="A1308" s="136" t="s">
        <v>15</v>
      </c>
      <c r="B1308" s="137"/>
      <c r="C1308" s="137"/>
      <c r="D1308" s="137"/>
      <c r="E1308" s="137"/>
      <c r="F1308" s="137"/>
      <c r="G1308" s="137"/>
      <c r="H1308" s="137"/>
      <c r="I1308" s="137"/>
      <c r="J1308" s="137"/>
      <c r="K1308" s="137"/>
      <c r="L1308" s="137"/>
      <c r="M1308" s="137"/>
      <c r="N1308" s="137"/>
      <c r="O1308" s="137"/>
      <c r="P1308" s="137"/>
      <c r="Q1308" s="137"/>
      <c r="R1308" s="137"/>
      <c r="S1308" s="137"/>
      <c r="T1308" s="134">
        <f>ROUND(T1307+T1300+T1293+T1286,0)</f>
        <v>0</v>
      </c>
      <c r="U1308" s="134"/>
      <c r="V1308" s="135"/>
      <c r="W1308" s="33"/>
      <c r="X1308" s="33"/>
      <c r="Y1308" s="33"/>
    </row>
    <row r="1309" spans="1:25" s="43" customFormat="1" x14ac:dyDescent="0.25">
      <c r="A1309" s="44" t="s">
        <v>87</v>
      </c>
      <c r="B1309" s="45">
        <f>+'[1]CARGA PRESTACIONAL'!$E$40</f>
        <v>0.29949999999999999</v>
      </c>
      <c r="C1309" s="46"/>
      <c r="D1309" s="47"/>
      <c r="E1309" s="48"/>
      <c r="F1309" s="46"/>
      <c r="G1309" s="46"/>
      <c r="H1309" s="46"/>
      <c r="I1309" s="46"/>
      <c r="J1309" s="46"/>
      <c r="K1309" s="46"/>
      <c r="L1309" s="46"/>
      <c r="M1309" s="47"/>
      <c r="N1309" s="18"/>
      <c r="O1309" s="18"/>
      <c r="P1309" s="18"/>
      <c r="Q1309" s="18"/>
      <c r="R1309" s="18"/>
      <c r="S1309" s="18" t="s">
        <v>19</v>
      </c>
      <c r="T1309" s="134">
        <f>+T1308*B1309</f>
        <v>0</v>
      </c>
      <c r="U1309" s="134"/>
      <c r="V1309" s="135"/>
      <c r="W1309" s="33"/>
      <c r="X1309" s="33"/>
      <c r="Y1309" s="33"/>
    </row>
    <row r="1310" spans="1:25" s="43" customFormat="1" x14ac:dyDescent="0.25">
      <c r="A1310" s="138" t="s">
        <v>88</v>
      </c>
      <c r="B1310" s="139"/>
      <c r="C1310" s="139"/>
      <c r="D1310" s="139"/>
      <c r="E1310" s="139"/>
      <c r="F1310" s="139"/>
      <c r="G1310" s="139"/>
      <c r="H1310" s="139"/>
      <c r="I1310" s="139"/>
      <c r="J1310" s="139"/>
      <c r="K1310" s="139"/>
      <c r="L1310" s="139"/>
      <c r="M1310" s="139"/>
      <c r="N1310" s="139"/>
      <c r="O1310" s="139"/>
      <c r="P1310" s="139"/>
      <c r="Q1310" s="139"/>
      <c r="R1310" s="139"/>
      <c r="S1310" s="139"/>
      <c r="T1310" s="140">
        <f>+T1309+T1308</f>
        <v>0</v>
      </c>
      <c r="U1310" s="140"/>
      <c r="V1310" s="141"/>
      <c r="W1310" s="33"/>
      <c r="X1310" s="33"/>
      <c r="Y1310" s="33"/>
    </row>
    <row r="1311" spans="1:25" s="43" customFormat="1" x14ac:dyDescent="0.25">
      <c r="A1311" s="138" t="s">
        <v>89</v>
      </c>
      <c r="B1311" s="139"/>
      <c r="C1311" s="139"/>
      <c r="D1311" s="139"/>
      <c r="E1311" s="139"/>
      <c r="F1311" s="139"/>
      <c r="G1311" s="139"/>
      <c r="H1311" s="139"/>
      <c r="I1311" s="139"/>
      <c r="J1311" s="139"/>
      <c r="K1311" s="139"/>
      <c r="L1311" s="139"/>
      <c r="M1311" s="139"/>
      <c r="N1311" s="139"/>
      <c r="O1311" s="139"/>
      <c r="P1311" s="139"/>
      <c r="Q1311" s="139"/>
      <c r="R1311" s="139"/>
      <c r="S1311" s="139"/>
      <c r="T1311" s="140">
        <f>ROUND(T1310*T1279,0)</f>
        <v>0</v>
      </c>
      <c r="U1311" s="140"/>
      <c r="V1311" s="141"/>
      <c r="W1311" s="33"/>
      <c r="X1311" s="33"/>
      <c r="Y1311" s="33"/>
    </row>
    <row r="1312" spans="1:25" s="43" customFormat="1" x14ac:dyDescent="0.25">
      <c r="A1312" s="49"/>
      <c r="B1312" s="29"/>
      <c r="C1312" s="29"/>
      <c r="D1312" s="29"/>
      <c r="E1312" s="29"/>
      <c r="F1312" s="29"/>
      <c r="G1312" s="29"/>
      <c r="H1312" s="29"/>
      <c r="I1312" s="29"/>
      <c r="J1312" s="29"/>
      <c r="K1312" s="29"/>
      <c r="L1312" s="29"/>
      <c r="M1312" s="29"/>
      <c r="N1312" s="29"/>
      <c r="O1312" s="29"/>
      <c r="P1312" s="29"/>
      <c r="Q1312" s="29"/>
      <c r="R1312" s="29"/>
      <c r="S1312" s="29"/>
      <c r="T1312" s="50"/>
      <c r="U1312" s="50"/>
      <c r="V1312" s="51"/>
      <c r="W1312" s="33"/>
      <c r="X1312" s="33"/>
      <c r="Y1312" s="52"/>
    </row>
    <row r="1313" spans="1:60" s="34" customFormat="1" ht="43.5" customHeight="1" x14ac:dyDescent="0.25">
      <c r="A1313" s="142" t="s">
        <v>121</v>
      </c>
      <c r="B1313" s="143"/>
      <c r="C1313" s="143"/>
      <c r="D1313" s="143"/>
      <c r="E1313" s="143"/>
      <c r="F1313" s="143"/>
      <c r="G1313" s="143"/>
      <c r="H1313" s="143"/>
      <c r="I1313" s="143"/>
      <c r="J1313" s="143"/>
      <c r="K1313" s="143"/>
      <c r="L1313" s="143"/>
      <c r="M1313" s="143"/>
      <c r="N1313" s="143"/>
      <c r="O1313" s="143"/>
      <c r="P1313" s="143"/>
      <c r="Q1313" s="143"/>
      <c r="R1313" s="143"/>
      <c r="S1313" s="143"/>
      <c r="T1313" s="143"/>
      <c r="U1313" s="143"/>
      <c r="V1313" s="144"/>
      <c r="W1313" s="33"/>
      <c r="X1313" s="33"/>
      <c r="Y1313" s="53"/>
    </row>
    <row r="1314" spans="1:60" s="34" customFormat="1" x14ac:dyDescent="0.25">
      <c r="A1314" s="24"/>
      <c r="B1314" s="25"/>
      <c r="C1314" s="25"/>
      <c r="D1314" s="25"/>
      <c r="E1314" s="25"/>
      <c r="F1314" s="25"/>
      <c r="G1314" s="25"/>
      <c r="H1314" s="25"/>
      <c r="I1314" s="25"/>
      <c r="J1314" s="25"/>
      <c r="K1314" s="25"/>
      <c r="L1314" s="25"/>
      <c r="M1314" s="25"/>
      <c r="N1314" s="25"/>
      <c r="O1314" s="25"/>
      <c r="P1314" s="25"/>
      <c r="Q1314" s="25"/>
      <c r="R1314" s="25"/>
      <c r="S1314" s="26"/>
      <c r="T1314" s="27"/>
      <c r="U1314" s="27"/>
      <c r="V1314" s="28"/>
      <c r="W1314" s="33"/>
      <c r="X1314" s="33"/>
      <c r="Y1314" s="33"/>
    </row>
    <row r="1315" spans="1:60" s="34" customFormat="1" ht="46.5" customHeight="1" x14ac:dyDescent="0.3">
      <c r="A1315" s="24"/>
      <c r="B1315" s="25"/>
      <c r="C1315" s="25"/>
      <c r="D1315" s="29"/>
      <c r="E1315" s="30" t="s">
        <v>90</v>
      </c>
      <c r="F1315" s="54"/>
      <c r="G1315" s="54"/>
      <c r="H1315" s="54"/>
      <c r="I1315" s="54"/>
      <c r="J1315" s="54"/>
      <c r="K1315" s="54"/>
      <c r="L1315" s="54"/>
      <c r="M1315" s="55"/>
      <c r="N1315" s="25"/>
      <c r="O1315" s="25"/>
      <c r="P1315" s="25"/>
      <c r="Q1315" s="25"/>
      <c r="R1315" s="25"/>
      <c r="S1315" s="26"/>
      <c r="T1315" s="27"/>
      <c r="U1315" s="27"/>
      <c r="V1315" s="28"/>
      <c r="W1315" s="33"/>
      <c r="X1315" s="33"/>
      <c r="Y1315" s="56"/>
    </row>
    <row r="1316" spans="1:60" s="34" customFormat="1" x14ac:dyDescent="0.25">
      <c r="A1316" s="24"/>
      <c r="B1316" s="25"/>
      <c r="C1316" s="25"/>
      <c r="D1316" s="25"/>
      <c r="E1316" s="131" t="s">
        <v>105</v>
      </c>
      <c r="F1316" s="131"/>
      <c r="G1316" s="131"/>
      <c r="H1316" s="131"/>
      <c r="I1316" s="131"/>
      <c r="J1316" s="131"/>
      <c r="K1316" s="131"/>
      <c r="L1316" s="131"/>
      <c r="M1316" s="131"/>
      <c r="N1316" s="57"/>
      <c r="O1316" s="57"/>
      <c r="P1316" s="25"/>
      <c r="Q1316" s="25"/>
      <c r="R1316" s="25"/>
      <c r="S1316" s="26"/>
      <c r="T1316" s="27"/>
      <c r="U1316" s="27"/>
      <c r="V1316" s="28"/>
      <c r="W1316" s="33"/>
      <c r="X1316" s="33"/>
      <c r="Y1316" s="33"/>
    </row>
    <row r="1317" spans="1:60" s="34" customFormat="1" x14ac:dyDescent="0.25">
      <c r="A1317" s="24"/>
      <c r="B1317" s="25"/>
      <c r="C1317" s="25"/>
      <c r="D1317" s="25"/>
      <c r="E1317" s="131"/>
      <c r="F1317" s="131"/>
      <c r="G1317" s="131"/>
      <c r="H1317" s="131"/>
      <c r="I1317" s="131"/>
      <c r="J1317" s="131"/>
      <c r="K1317" s="131"/>
      <c r="L1317" s="131"/>
      <c r="M1317" s="131"/>
      <c r="N1317" s="57"/>
      <c r="O1317" s="57"/>
      <c r="P1317" s="25"/>
      <c r="Q1317" s="25"/>
      <c r="R1317" s="25"/>
      <c r="S1317" s="26"/>
      <c r="T1317" s="27"/>
      <c r="U1317" s="27"/>
      <c r="V1317" s="28"/>
      <c r="W1317" s="33"/>
      <c r="X1317" s="33"/>
      <c r="Y1317" s="33"/>
    </row>
    <row r="1318" spans="1:60" s="34" customFormat="1" ht="14.25" thickBot="1" x14ac:dyDescent="0.3">
      <c r="A1318" s="58"/>
      <c r="B1318" s="59"/>
      <c r="C1318" s="59"/>
      <c r="D1318" s="59"/>
      <c r="E1318" s="59"/>
      <c r="F1318" s="60"/>
      <c r="G1318" s="60"/>
      <c r="H1318" s="60"/>
      <c r="I1318" s="60"/>
      <c r="J1318" s="60"/>
      <c r="K1318" s="60"/>
      <c r="L1318" s="59"/>
      <c r="M1318" s="59"/>
      <c r="N1318" s="59"/>
      <c r="O1318" s="59"/>
      <c r="P1318" s="59"/>
      <c r="Q1318" s="59"/>
      <c r="R1318" s="59"/>
      <c r="S1318" s="59"/>
      <c r="T1318" s="61"/>
      <c r="U1318" s="61"/>
      <c r="V1318" s="62"/>
      <c r="W1318" s="33"/>
      <c r="X1318" s="33"/>
      <c r="Y1318" s="33"/>
    </row>
    <row r="1319" spans="1:60" ht="14.25" thickBot="1" x14ac:dyDescent="0.3"/>
    <row r="1320" spans="1:60" s="32" customFormat="1" ht="30" customHeight="1" x14ac:dyDescent="0.25">
      <c r="A1320" s="154"/>
      <c r="B1320" s="155"/>
      <c r="C1320" s="155"/>
      <c r="D1320" s="156"/>
      <c r="E1320" s="163" t="s">
        <v>92</v>
      </c>
      <c r="F1320" s="164"/>
      <c r="G1320" s="164"/>
      <c r="H1320" s="164"/>
      <c r="I1320" s="164"/>
      <c r="J1320" s="164"/>
      <c r="K1320" s="164"/>
      <c r="L1320" s="164"/>
      <c r="M1320" s="164"/>
      <c r="N1320" s="164"/>
      <c r="O1320" s="164"/>
      <c r="P1320" s="164"/>
      <c r="Q1320" s="164"/>
      <c r="R1320" s="164"/>
      <c r="S1320" s="165"/>
      <c r="T1320" s="169" t="s">
        <v>47</v>
      </c>
      <c r="U1320" s="170"/>
      <c r="V1320" s="171"/>
    </row>
    <row r="1321" spans="1:60" s="32" customFormat="1" ht="30" customHeight="1" thickBot="1" x14ac:dyDescent="0.3">
      <c r="A1321" s="157"/>
      <c r="B1321" s="158"/>
      <c r="C1321" s="158"/>
      <c r="D1321" s="159"/>
      <c r="E1321" s="166"/>
      <c r="F1321" s="167"/>
      <c r="G1321" s="167"/>
      <c r="H1321" s="167"/>
      <c r="I1321" s="167"/>
      <c r="J1321" s="167"/>
      <c r="K1321" s="167"/>
      <c r="L1321" s="167"/>
      <c r="M1321" s="167"/>
      <c r="N1321" s="167"/>
      <c r="O1321" s="167"/>
      <c r="P1321" s="167"/>
      <c r="Q1321" s="167"/>
      <c r="R1321" s="167"/>
      <c r="S1321" s="168"/>
      <c r="T1321" s="172"/>
      <c r="U1321" s="173"/>
      <c r="V1321" s="174"/>
    </row>
    <row r="1322" spans="1:60" s="32" customFormat="1" ht="5.0999999999999996" customHeight="1" thickBot="1" x14ac:dyDescent="0.25">
      <c r="A1322" s="157"/>
      <c r="B1322" s="158"/>
      <c r="C1322" s="158"/>
      <c r="D1322" s="159"/>
      <c r="E1322" s="175"/>
      <c r="F1322" s="176"/>
      <c r="G1322" s="176"/>
      <c r="H1322" s="176"/>
      <c r="I1322" s="176"/>
      <c r="J1322" s="176"/>
      <c r="K1322" s="176"/>
      <c r="L1322" s="176"/>
      <c r="M1322" s="176"/>
      <c r="N1322" s="176"/>
      <c r="O1322" s="176"/>
      <c r="P1322" s="176"/>
      <c r="Q1322" s="176"/>
      <c r="R1322" s="176"/>
      <c r="S1322" s="176"/>
      <c r="T1322" s="176"/>
      <c r="U1322" s="176"/>
      <c r="V1322" s="177"/>
    </row>
    <row r="1323" spans="1:60" s="32" customFormat="1" ht="24.95" customHeight="1" thickBot="1" x14ac:dyDescent="0.3">
      <c r="A1323" s="157"/>
      <c r="B1323" s="158"/>
      <c r="C1323" s="158"/>
      <c r="D1323" s="159"/>
      <c r="E1323" s="178" t="s">
        <v>48</v>
      </c>
      <c r="F1323" s="179"/>
      <c r="G1323" s="179"/>
      <c r="H1323" s="179"/>
      <c r="I1323" s="179"/>
      <c r="J1323" s="179"/>
      <c r="K1323" s="179"/>
      <c r="L1323" s="179"/>
      <c r="M1323" s="179"/>
      <c r="N1323" s="179"/>
      <c r="O1323" s="179"/>
      <c r="P1323" s="179"/>
      <c r="Q1323" s="179"/>
      <c r="R1323" s="179"/>
      <c r="S1323" s="179"/>
      <c r="T1323" s="179"/>
      <c r="U1323" s="179"/>
      <c r="V1323" s="180"/>
    </row>
    <row r="1324" spans="1:60" s="32" customFormat="1" ht="5.0999999999999996" customHeight="1" thickBot="1" x14ac:dyDescent="0.3">
      <c r="A1324" s="160"/>
      <c r="B1324" s="161"/>
      <c r="C1324" s="161"/>
      <c r="D1324" s="162"/>
      <c r="E1324" s="181"/>
      <c r="F1324" s="182"/>
      <c r="G1324" s="182"/>
      <c r="H1324" s="182"/>
      <c r="I1324" s="182"/>
      <c r="J1324" s="182"/>
      <c r="K1324" s="182"/>
      <c r="L1324" s="182"/>
      <c r="M1324" s="182"/>
      <c r="N1324" s="182"/>
      <c r="O1324" s="182"/>
      <c r="P1324" s="182"/>
      <c r="Q1324" s="182"/>
      <c r="R1324" s="182"/>
      <c r="S1324" s="182"/>
      <c r="T1324" s="182"/>
      <c r="U1324" s="182"/>
      <c r="V1324" s="183"/>
    </row>
    <row r="1325" spans="1:60" s="34" customFormat="1" x14ac:dyDescent="0.25">
      <c r="A1325" s="211" t="s">
        <v>49</v>
      </c>
      <c r="B1325" s="212"/>
      <c r="C1325" s="212"/>
      <c r="D1325" s="212"/>
      <c r="E1325" s="212"/>
      <c r="F1325" s="212"/>
      <c r="G1325" s="212"/>
      <c r="H1325" s="212"/>
      <c r="I1325" s="212"/>
      <c r="J1325" s="212"/>
      <c r="K1325" s="212"/>
      <c r="L1325" s="212"/>
      <c r="M1325" s="212"/>
      <c r="N1325" s="212"/>
      <c r="O1325" s="212"/>
      <c r="P1325" s="212"/>
      <c r="Q1325" s="212"/>
      <c r="R1325" s="212"/>
      <c r="S1325" s="212"/>
      <c r="T1325" s="212"/>
      <c r="U1325" s="212"/>
      <c r="V1325" s="213"/>
      <c r="W1325" s="33"/>
      <c r="X1325" s="33"/>
      <c r="Y1325" s="33"/>
      <c r="AZ1325" s="35"/>
      <c r="BA1325" s="35"/>
      <c r="BB1325" s="35"/>
      <c r="BC1325" s="35"/>
      <c r="BD1325" s="35"/>
      <c r="BE1325" s="35"/>
      <c r="BF1325" s="35"/>
      <c r="BG1325" s="35"/>
      <c r="BH1325" s="35"/>
    </row>
    <row r="1326" spans="1:60" s="34" customFormat="1" x14ac:dyDescent="0.25">
      <c r="A1326" s="184" t="s">
        <v>50</v>
      </c>
      <c r="B1326" s="185"/>
      <c r="C1326" s="185"/>
      <c r="D1326" s="185"/>
      <c r="E1326" s="36" t="s">
        <v>51</v>
      </c>
      <c r="F1326" s="37"/>
      <c r="G1326" s="37"/>
      <c r="H1326" s="37"/>
      <c r="I1326" s="37"/>
      <c r="J1326" s="186" t="s">
        <v>52</v>
      </c>
      <c r="K1326" s="186"/>
      <c r="L1326" s="186"/>
      <c r="M1326" s="186"/>
      <c r="N1326" s="186"/>
      <c r="O1326" s="186"/>
      <c r="P1326" s="186" t="s">
        <v>53</v>
      </c>
      <c r="Q1326" s="186"/>
      <c r="R1326" s="186"/>
      <c r="S1326" s="186"/>
      <c r="T1326" s="186"/>
      <c r="U1326" s="186"/>
      <c r="V1326" s="187"/>
      <c r="W1326" s="33"/>
      <c r="X1326" s="33"/>
      <c r="Y1326" s="33"/>
      <c r="AZ1326" s="35"/>
      <c r="BA1326" s="35"/>
      <c r="BB1326" s="35"/>
      <c r="BC1326" s="35"/>
      <c r="BD1326" s="35"/>
      <c r="BE1326" s="35"/>
      <c r="BF1326" s="35"/>
      <c r="BG1326" s="35"/>
      <c r="BH1326" s="35"/>
    </row>
    <row r="1327" spans="1:60" s="34" customFormat="1" ht="30.75" customHeight="1" x14ac:dyDescent="0.25">
      <c r="A1327" s="188" t="s">
        <v>54</v>
      </c>
      <c r="B1327" s="189"/>
      <c r="C1327" s="189"/>
      <c r="D1327" s="190"/>
      <c r="E1327" s="191" t="s">
        <v>24</v>
      </c>
      <c r="F1327" s="191"/>
      <c r="G1327" s="191"/>
      <c r="H1327" s="191"/>
      <c r="I1327" s="191"/>
      <c r="J1327" s="191"/>
      <c r="K1327" s="191"/>
      <c r="L1327" s="191"/>
      <c r="M1327" s="191"/>
      <c r="N1327" s="191"/>
      <c r="O1327" s="191"/>
      <c r="P1327" s="191"/>
      <c r="Q1327" s="191"/>
      <c r="R1327" s="191"/>
      <c r="S1327" s="191"/>
      <c r="T1327" s="191"/>
      <c r="U1327" s="191"/>
      <c r="V1327" s="192"/>
      <c r="W1327" s="33"/>
      <c r="X1327" s="33"/>
      <c r="Y1327" s="33"/>
    </row>
    <row r="1328" spans="1:60" s="34" customFormat="1" x14ac:dyDescent="0.25">
      <c r="A1328" s="193" t="s">
        <v>55</v>
      </c>
      <c r="B1328" s="194"/>
      <c r="C1328" s="194"/>
      <c r="D1328" s="194"/>
      <c r="E1328" s="195"/>
      <c r="F1328" s="195"/>
      <c r="G1328" s="195"/>
      <c r="H1328" s="195"/>
      <c r="I1328" s="195"/>
      <c r="J1328" s="195"/>
      <c r="K1328" s="195"/>
      <c r="L1328" s="195"/>
      <c r="M1328" s="195"/>
      <c r="N1328" s="195"/>
      <c r="O1328" s="195"/>
      <c r="P1328" s="195"/>
      <c r="Q1328" s="195"/>
      <c r="R1328" s="195"/>
      <c r="S1328" s="195"/>
      <c r="T1328" s="195"/>
      <c r="U1328" s="195"/>
      <c r="V1328" s="196"/>
      <c r="W1328" s="33"/>
      <c r="X1328" s="33"/>
      <c r="Y1328" s="33"/>
      <c r="Z1328" s="33"/>
    </row>
    <row r="1329" spans="1:26" s="34" customFormat="1" x14ac:dyDescent="0.25">
      <c r="A1329" s="193" t="s">
        <v>56</v>
      </c>
      <c r="B1329" s="194"/>
      <c r="C1329" s="194"/>
      <c r="D1329" s="194"/>
      <c r="E1329" s="195"/>
      <c r="F1329" s="195"/>
      <c r="G1329" s="195"/>
      <c r="H1329" s="195"/>
      <c r="I1329" s="195"/>
      <c r="J1329" s="195"/>
      <c r="K1329" s="195"/>
      <c r="L1329" s="195"/>
      <c r="M1329" s="195"/>
      <c r="N1329" s="195"/>
      <c r="O1329" s="195"/>
      <c r="P1329" s="195"/>
      <c r="Q1329" s="195"/>
      <c r="R1329" s="195"/>
      <c r="S1329" s="195"/>
      <c r="T1329" s="195"/>
      <c r="U1329" s="195"/>
      <c r="V1329" s="196"/>
      <c r="W1329" s="33"/>
      <c r="X1329" s="33"/>
      <c r="Y1329" s="33"/>
      <c r="Z1329" s="33"/>
    </row>
    <row r="1330" spans="1:26" s="34" customFormat="1" x14ac:dyDescent="0.25">
      <c r="A1330" s="193" t="s">
        <v>57</v>
      </c>
      <c r="B1330" s="194"/>
      <c r="C1330" s="194"/>
      <c r="D1330" s="194"/>
      <c r="E1330" s="195"/>
      <c r="F1330" s="195"/>
      <c r="G1330" s="195"/>
      <c r="H1330" s="195"/>
      <c r="I1330" s="195"/>
      <c r="J1330" s="195"/>
      <c r="K1330" s="195"/>
      <c r="L1330" s="195"/>
      <c r="M1330" s="195"/>
      <c r="N1330" s="195"/>
      <c r="O1330" s="195"/>
      <c r="P1330" s="195"/>
      <c r="Q1330" s="195"/>
      <c r="R1330" s="195"/>
      <c r="S1330" s="195"/>
      <c r="T1330" s="195"/>
      <c r="U1330" s="195"/>
      <c r="V1330" s="196"/>
      <c r="W1330" s="33"/>
      <c r="X1330" s="33"/>
      <c r="Y1330" s="33"/>
      <c r="Z1330" s="33"/>
    </row>
    <row r="1331" spans="1:26" s="34" customFormat="1" x14ac:dyDescent="0.25">
      <c r="A1331" s="38"/>
      <c r="B1331" s="39"/>
      <c r="C1331" s="39"/>
      <c r="D1331" s="40"/>
      <c r="E1331" s="40"/>
      <c r="F1331" s="40"/>
      <c r="G1331" s="40"/>
      <c r="H1331" s="40"/>
      <c r="I1331" s="40"/>
      <c r="J1331" s="40"/>
      <c r="K1331" s="40"/>
      <c r="L1331" s="40"/>
      <c r="M1331" s="40"/>
      <c r="N1331" s="40"/>
      <c r="O1331" s="40"/>
      <c r="P1331" s="40"/>
      <c r="Q1331" s="40"/>
      <c r="R1331" s="40"/>
      <c r="S1331" s="40"/>
      <c r="T1331" s="27"/>
      <c r="U1331" s="27"/>
      <c r="V1331" s="28"/>
      <c r="W1331" s="33"/>
      <c r="X1331" s="33"/>
      <c r="Y1331" s="33"/>
    </row>
    <row r="1332" spans="1:26" s="34" customFormat="1" x14ac:dyDescent="0.25">
      <c r="A1332" s="150" t="s">
        <v>58</v>
      </c>
      <c r="B1332" s="151"/>
      <c r="C1332" s="151"/>
      <c r="D1332" s="151"/>
      <c r="E1332" s="151"/>
      <c r="F1332" s="151"/>
      <c r="G1332" s="151"/>
      <c r="H1332" s="151"/>
      <c r="I1332" s="151"/>
      <c r="J1332" s="151"/>
      <c r="K1332" s="151"/>
      <c r="L1332" s="151"/>
      <c r="M1332" s="151"/>
      <c r="N1332" s="151"/>
      <c r="O1332" s="151"/>
      <c r="P1332" s="151"/>
      <c r="Q1332" s="151"/>
      <c r="R1332" s="151"/>
      <c r="S1332" s="151"/>
      <c r="T1332" s="151"/>
      <c r="U1332" s="151"/>
      <c r="V1332" s="197"/>
      <c r="W1332" s="33"/>
      <c r="X1332" s="33"/>
      <c r="Y1332" s="33"/>
    </row>
    <row r="1333" spans="1:26" s="34" customFormat="1" x14ac:dyDescent="0.25">
      <c r="A1333" s="198" t="s">
        <v>59</v>
      </c>
      <c r="B1333" s="199"/>
      <c r="C1333" s="199" t="s">
        <v>60</v>
      </c>
      <c r="D1333" s="199"/>
      <c r="E1333" s="199"/>
      <c r="F1333" s="199"/>
      <c r="G1333" s="199"/>
      <c r="H1333" s="199"/>
      <c r="I1333" s="199"/>
      <c r="J1333" s="199"/>
      <c r="K1333" s="199"/>
      <c r="L1333" s="199"/>
      <c r="M1333" s="199"/>
      <c r="N1333" s="199"/>
      <c r="O1333" s="199"/>
      <c r="P1333" s="199"/>
      <c r="Q1333" s="199"/>
      <c r="R1333" s="199" t="s">
        <v>61</v>
      </c>
      <c r="S1333" s="199"/>
      <c r="T1333" s="200" t="s">
        <v>62</v>
      </c>
      <c r="U1333" s="200"/>
      <c r="V1333" s="201"/>
      <c r="W1333" s="33"/>
      <c r="X1333" s="33"/>
      <c r="Y1333" s="33"/>
    </row>
    <row r="1334" spans="1:26" s="34" customFormat="1" ht="16.5" customHeight="1" x14ac:dyDescent="0.25">
      <c r="A1334" s="202">
        <v>1</v>
      </c>
      <c r="B1334" s="203"/>
      <c r="C1334" s="204" t="s">
        <v>63</v>
      </c>
      <c r="D1334" s="205"/>
      <c r="E1334" s="205"/>
      <c r="F1334" s="205"/>
      <c r="G1334" s="205"/>
      <c r="H1334" s="205"/>
      <c r="I1334" s="205"/>
      <c r="J1334" s="205"/>
      <c r="K1334" s="205"/>
      <c r="L1334" s="205"/>
      <c r="M1334" s="205"/>
      <c r="N1334" s="205"/>
      <c r="O1334" s="205"/>
      <c r="P1334" s="205"/>
      <c r="Q1334" s="205"/>
      <c r="R1334" s="205"/>
      <c r="S1334" s="205"/>
      <c r="T1334" s="206"/>
      <c r="U1334" s="206"/>
      <c r="V1334" s="207"/>
      <c r="W1334" s="33"/>
      <c r="X1334" s="33"/>
      <c r="Y1334" s="33"/>
    </row>
    <row r="1335" spans="1:26" s="34" customFormat="1" x14ac:dyDescent="0.25">
      <c r="A1335" s="41"/>
      <c r="B1335" s="40"/>
      <c r="C1335" s="40"/>
      <c r="D1335" s="40"/>
      <c r="E1335" s="40"/>
      <c r="F1335" s="40"/>
      <c r="G1335" s="40"/>
      <c r="H1335" s="40"/>
      <c r="I1335" s="40"/>
      <c r="J1335" s="40"/>
      <c r="K1335" s="40"/>
      <c r="L1335" s="40"/>
      <c r="M1335" s="40"/>
      <c r="N1335" s="40"/>
      <c r="O1335" s="40"/>
      <c r="P1335" s="40"/>
      <c r="Q1335" s="40"/>
      <c r="R1335" s="40"/>
      <c r="S1335" s="40"/>
      <c r="T1335" s="27"/>
      <c r="U1335" s="27"/>
      <c r="V1335" s="28"/>
      <c r="W1335" s="33"/>
      <c r="X1335" s="33"/>
      <c r="Y1335" s="33"/>
    </row>
    <row r="1336" spans="1:26" s="34" customFormat="1" x14ac:dyDescent="0.25">
      <c r="A1336" s="145" t="s">
        <v>64</v>
      </c>
      <c r="B1336" s="146"/>
      <c r="C1336" s="146"/>
      <c r="D1336" s="146"/>
      <c r="E1336" s="146"/>
      <c r="F1336" s="146"/>
      <c r="G1336" s="146"/>
      <c r="H1336" s="146"/>
      <c r="I1336" s="146"/>
      <c r="J1336" s="146"/>
      <c r="K1336" s="146"/>
      <c r="L1336" s="146"/>
      <c r="M1336" s="146"/>
      <c r="N1336" s="146"/>
      <c r="O1336" s="146"/>
      <c r="P1336" s="146"/>
      <c r="Q1336" s="146"/>
      <c r="R1336" s="146"/>
      <c r="S1336" s="146"/>
      <c r="T1336" s="146"/>
      <c r="U1336" s="146"/>
      <c r="V1336" s="147"/>
      <c r="W1336" s="33"/>
      <c r="X1336" s="33"/>
      <c r="Y1336" s="33"/>
    </row>
    <row r="1337" spans="1:26" s="34" customFormat="1" x14ac:dyDescent="0.25">
      <c r="A1337" s="132" t="s">
        <v>60</v>
      </c>
      <c r="B1337" s="133"/>
      <c r="C1337" s="133"/>
      <c r="D1337" s="133"/>
      <c r="E1337" s="133"/>
      <c r="F1337" s="133"/>
      <c r="G1337" s="133"/>
      <c r="H1337" s="133" t="s">
        <v>65</v>
      </c>
      <c r="I1337" s="133"/>
      <c r="J1337" s="133"/>
      <c r="K1337" s="133" t="s">
        <v>66</v>
      </c>
      <c r="L1337" s="133"/>
      <c r="M1337" s="133"/>
      <c r="N1337" s="133"/>
      <c r="O1337" s="133" t="s">
        <v>67</v>
      </c>
      <c r="P1337" s="133"/>
      <c r="Q1337" s="133"/>
      <c r="R1337" s="133" t="s">
        <v>68</v>
      </c>
      <c r="S1337" s="133"/>
      <c r="T1337" s="134" t="s">
        <v>69</v>
      </c>
      <c r="U1337" s="134"/>
      <c r="V1337" s="135"/>
      <c r="W1337" s="33"/>
      <c r="X1337" s="33"/>
      <c r="Y1337" s="33"/>
    </row>
    <row r="1338" spans="1:26" s="34" customFormat="1" x14ac:dyDescent="0.25">
      <c r="A1338" s="132"/>
      <c r="B1338" s="133"/>
      <c r="C1338" s="133"/>
      <c r="D1338" s="133"/>
      <c r="E1338" s="133"/>
      <c r="F1338" s="133"/>
      <c r="G1338" s="133"/>
      <c r="H1338" s="133"/>
      <c r="I1338" s="133"/>
      <c r="J1338" s="133"/>
      <c r="K1338" s="133"/>
      <c r="L1338" s="133"/>
      <c r="M1338" s="133"/>
      <c r="N1338" s="133"/>
      <c r="O1338" s="153"/>
      <c r="P1338" s="153"/>
      <c r="Q1338" s="153"/>
      <c r="R1338" s="133"/>
      <c r="S1338" s="133"/>
      <c r="T1338" s="134"/>
      <c r="U1338" s="134"/>
      <c r="V1338" s="135"/>
      <c r="W1338" s="33"/>
      <c r="X1338" s="33"/>
      <c r="Y1338" s="33"/>
    </row>
    <row r="1339" spans="1:26" s="34" customFormat="1" x14ac:dyDescent="0.25">
      <c r="A1339" s="132" t="s">
        <v>70</v>
      </c>
      <c r="B1339" s="133"/>
      <c r="C1339" s="133"/>
      <c r="D1339" s="133"/>
      <c r="E1339" s="133"/>
      <c r="F1339" s="133"/>
      <c r="G1339" s="133"/>
      <c r="H1339" s="133"/>
      <c r="I1339" s="133"/>
      <c r="J1339" s="133"/>
      <c r="K1339" s="133"/>
      <c r="L1339" s="133"/>
      <c r="M1339" s="133"/>
      <c r="N1339" s="133"/>
      <c r="O1339" s="153"/>
      <c r="P1339" s="153"/>
      <c r="Q1339" s="153"/>
      <c r="R1339" s="209">
        <v>0.03</v>
      </c>
      <c r="S1339" s="210"/>
      <c r="T1339" s="134"/>
      <c r="U1339" s="134"/>
      <c r="V1339" s="135"/>
      <c r="W1339" s="33"/>
      <c r="X1339" s="33"/>
      <c r="Y1339" s="33"/>
    </row>
    <row r="1340" spans="1:26" s="34" customFormat="1" x14ac:dyDescent="0.25">
      <c r="A1340" s="132"/>
      <c r="B1340" s="133"/>
      <c r="C1340" s="133"/>
      <c r="D1340" s="133"/>
      <c r="E1340" s="133"/>
      <c r="F1340" s="133"/>
      <c r="G1340" s="133"/>
      <c r="H1340" s="133"/>
      <c r="I1340" s="133"/>
      <c r="J1340" s="133"/>
      <c r="K1340" s="133"/>
      <c r="L1340" s="133"/>
      <c r="M1340" s="133"/>
      <c r="N1340" s="133"/>
      <c r="O1340" s="133"/>
      <c r="P1340" s="133"/>
      <c r="Q1340" s="133"/>
      <c r="R1340" s="133"/>
      <c r="S1340" s="133"/>
      <c r="T1340" s="134"/>
      <c r="U1340" s="134"/>
      <c r="V1340" s="135"/>
      <c r="W1340" s="33"/>
      <c r="X1340" s="33"/>
      <c r="Y1340" s="33"/>
    </row>
    <row r="1341" spans="1:26" s="34" customFormat="1" x14ac:dyDescent="0.25">
      <c r="A1341" s="136" t="s">
        <v>71</v>
      </c>
      <c r="B1341" s="137"/>
      <c r="C1341" s="137"/>
      <c r="D1341" s="137"/>
      <c r="E1341" s="137"/>
      <c r="F1341" s="137"/>
      <c r="G1341" s="137"/>
      <c r="H1341" s="137"/>
      <c r="I1341" s="137"/>
      <c r="J1341" s="137"/>
      <c r="K1341" s="137"/>
      <c r="L1341" s="137"/>
      <c r="M1341" s="137"/>
      <c r="N1341" s="137"/>
      <c r="O1341" s="137"/>
      <c r="P1341" s="137"/>
      <c r="Q1341" s="137"/>
      <c r="R1341" s="137"/>
      <c r="S1341" s="137"/>
      <c r="T1341" s="134">
        <f>+T1339+T1338</f>
        <v>0</v>
      </c>
      <c r="U1341" s="134"/>
      <c r="V1341" s="135"/>
      <c r="W1341" s="33"/>
      <c r="X1341" s="33"/>
      <c r="Y1341" s="33"/>
    </row>
    <row r="1342" spans="1:26" s="34" customFormat="1" x14ac:dyDescent="0.25">
      <c r="A1342" s="19"/>
      <c r="B1342" s="20"/>
      <c r="C1342" s="20"/>
      <c r="D1342" s="20"/>
      <c r="E1342" s="20"/>
      <c r="F1342" s="20"/>
      <c r="G1342" s="20"/>
      <c r="H1342" s="20"/>
      <c r="I1342" s="20"/>
      <c r="J1342" s="20"/>
      <c r="K1342" s="20"/>
      <c r="L1342" s="20"/>
      <c r="M1342" s="20"/>
      <c r="N1342" s="20"/>
      <c r="O1342" s="20"/>
      <c r="P1342" s="20"/>
      <c r="Q1342" s="20"/>
      <c r="R1342" s="20"/>
      <c r="S1342" s="21"/>
      <c r="T1342" s="22"/>
      <c r="U1342" s="22"/>
      <c r="V1342" s="23"/>
      <c r="W1342" s="33"/>
      <c r="X1342" s="33"/>
      <c r="Y1342" s="33"/>
    </row>
    <row r="1343" spans="1:26" s="34" customFormat="1" x14ac:dyDescent="0.25">
      <c r="A1343" s="145" t="s">
        <v>72</v>
      </c>
      <c r="B1343" s="146"/>
      <c r="C1343" s="146"/>
      <c r="D1343" s="146"/>
      <c r="E1343" s="146"/>
      <c r="F1343" s="146"/>
      <c r="G1343" s="146"/>
      <c r="H1343" s="146"/>
      <c r="I1343" s="146"/>
      <c r="J1343" s="146"/>
      <c r="K1343" s="146"/>
      <c r="L1343" s="146"/>
      <c r="M1343" s="146"/>
      <c r="N1343" s="146"/>
      <c r="O1343" s="146"/>
      <c r="P1343" s="146"/>
      <c r="Q1343" s="146"/>
      <c r="R1343" s="146"/>
      <c r="S1343" s="146"/>
      <c r="T1343" s="146"/>
      <c r="U1343" s="146"/>
      <c r="V1343" s="147"/>
      <c r="W1343" s="33"/>
      <c r="X1343" s="33"/>
      <c r="Y1343" s="33"/>
    </row>
    <row r="1344" spans="1:26" s="34" customFormat="1" x14ac:dyDescent="0.25">
      <c r="A1344" s="132" t="s">
        <v>60</v>
      </c>
      <c r="B1344" s="133"/>
      <c r="C1344" s="133"/>
      <c r="D1344" s="133"/>
      <c r="E1344" s="133"/>
      <c r="F1344" s="133"/>
      <c r="G1344" s="133"/>
      <c r="H1344" s="133"/>
      <c r="I1344" s="133"/>
      <c r="J1344" s="133"/>
      <c r="K1344" s="133"/>
      <c r="L1344" s="133"/>
      <c r="M1344" s="133" t="s">
        <v>61</v>
      </c>
      <c r="N1344" s="133"/>
      <c r="O1344" s="133" t="s">
        <v>62</v>
      </c>
      <c r="P1344" s="133"/>
      <c r="Q1344" s="133" t="s">
        <v>73</v>
      </c>
      <c r="R1344" s="133"/>
      <c r="S1344" s="133"/>
      <c r="T1344" s="134" t="s">
        <v>74</v>
      </c>
      <c r="U1344" s="134"/>
      <c r="V1344" s="135"/>
      <c r="W1344" s="33"/>
      <c r="X1344" s="33"/>
      <c r="Y1344" s="33"/>
    </row>
    <row r="1345" spans="1:25" s="34" customFormat="1" x14ac:dyDescent="0.25">
      <c r="A1345" s="132"/>
      <c r="B1345" s="133"/>
      <c r="C1345" s="133"/>
      <c r="D1345" s="133"/>
      <c r="E1345" s="133"/>
      <c r="F1345" s="133"/>
      <c r="G1345" s="133"/>
      <c r="H1345" s="133"/>
      <c r="I1345" s="133"/>
      <c r="J1345" s="133"/>
      <c r="K1345" s="133"/>
      <c r="L1345" s="133"/>
      <c r="M1345" s="133"/>
      <c r="N1345" s="133"/>
      <c r="O1345" s="133"/>
      <c r="P1345" s="133"/>
      <c r="Q1345" s="134"/>
      <c r="R1345" s="134"/>
      <c r="S1345" s="134"/>
      <c r="T1345" s="134">
        <f>+Q1345*O1345</f>
        <v>0</v>
      </c>
      <c r="U1345" s="134"/>
      <c r="V1345" s="135"/>
      <c r="W1345" s="33"/>
      <c r="X1345" s="33"/>
      <c r="Y1345" s="33"/>
    </row>
    <row r="1346" spans="1:25" s="34" customFormat="1" x14ac:dyDescent="0.25">
      <c r="A1346" s="132"/>
      <c r="B1346" s="133"/>
      <c r="C1346" s="133"/>
      <c r="D1346" s="133"/>
      <c r="E1346" s="133"/>
      <c r="F1346" s="133"/>
      <c r="G1346" s="133"/>
      <c r="H1346" s="133"/>
      <c r="I1346" s="133"/>
      <c r="J1346" s="133"/>
      <c r="K1346" s="133"/>
      <c r="L1346" s="133"/>
      <c r="M1346" s="133"/>
      <c r="N1346" s="133"/>
      <c r="O1346" s="133"/>
      <c r="P1346" s="133"/>
      <c r="Q1346" s="134"/>
      <c r="R1346" s="134"/>
      <c r="S1346" s="134"/>
      <c r="T1346" s="134">
        <f>+Q1346*O1346</f>
        <v>0</v>
      </c>
      <c r="U1346" s="134"/>
      <c r="V1346" s="135"/>
      <c r="W1346" s="33"/>
      <c r="X1346" s="33"/>
      <c r="Y1346" s="33"/>
    </row>
    <row r="1347" spans="1:25" s="34" customFormat="1" x14ac:dyDescent="0.25">
      <c r="A1347" s="132"/>
      <c r="B1347" s="133"/>
      <c r="C1347" s="133"/>
      <c r="D1347" s="133"/>
      <c r="E1347" s="133"/>
      <c r="F1347" s="133"/>
      <c r="G1347" s="133"/>
      <c r="H1347" s="133"/>
      <c r="I1347" s="133"/>
      <c r="J1347" s="133"/>
      <c r="K1347" s="133"/>
      <c r="L1347" s="133"/>
      <c r="M1347" s="133"/>
      <c r="N1347" s="133"/>
      <c r="O1347" s="133"/>
      <c r="P1347" s="133"/>
      <c r="Q1347" s="133"/>
      <c r="R1347" s="133"/>
      <c r="S1347" s="133"/>
      <c r="T1347" s="134"/>
      <c r="U1347" s="134"/>
      <c r="V1347" s="135"/>
      <c r="W1347" s="33"/>
      <c r="X1347" s="33"/>
      <c r="Y1347" s="33"/>
    </row>
    <row r="1348" spans="1:25" s="34" customFormat="1" x14ac:dyDescent="0.25">
      <c r="A1348" s="136" t="s">
        <v>71</v>
      </c>
      <c r="B1348" s="137"/>
      <c r="C1348" s="137"/>
      <c r="D1348" s="137"/>
      <c r="E1348" s="137"/>
      <c r="F1348" s="137"/>
      <c r="G1348" s="137"/>
      <c r="H1348" s="137"/>
      <c r="I1348" s="137"/>
      <c r="J1348" s="137"/>
      <c r="K1348" s="137"/>
      <c r="L1348" s="137"/>
      <c r="M1348" s="137"/>
      <c r="N1348" s="137"/>
      <c r="O1348" s="137"/>
      <c r="P1348" s="137"/>
      <c r="Q1348" s="137"/>
      <c r="R1348" s="137"/>
      <c r="S1348" s="137"/>
      <c r="T1348" s="134">
        <f>+T1346+T1345</f>
        <v>0</v>
      </c>
      <c r="U1348" s="134"/>
      <c r="V1348" s="135"/>
      <c r="W1348" s="33"/>
      <c r="X1348" s="33"/>
      <c r="Y1348" s="33"/>
    </row>
    <row r="1349" spans="1:25" s="34" customFormat="1" x14ac:dyDescent="0.25">
      <c r="A1349" s="19"/>
      <c r="B1349" s="20"/>
      <c r="C1349" s="20"/>
      <c r="D1349" s="20"/>
      <c r="E1349" s="20"/>
      <c r="F1349" s="20"/>
      <c r="G1349" s="20"/>
      <c r="H1349" s="20"/>
      <c r="I1349" s="20"/>
      <c r="J1349" s="20"/>
      <c r="K1349" s="20"/>
      <c r="L1349" s="20"/>
      <c r="M1349" s="20"/>
      <c r="N1349" s="20"/>
      <c r="O1349" s="20"/>
      <c r="P1349" s="20"/>
      <c r="Q1349" s="20"/>
      <c r="R1349" s="20"/>
      <c r="S1349" s="21"/>
      <c r="T1349" s="22"/>
      <c r="U1349" s="22"/>
      <c r="V1349" s="23"/>
      <c r="W1349" s="33"/>
      <c r="X1349" s="33"/>
      <c r="Y1349" s="33"/>
    </row>
    <row r="1350" spans="1:25" s="34" customFormat="1" x14ac:dyDescent="0.25">
      <c r="A1350" s="145" t="s">
        <v>75</v>
      </c>
      <c r="B1350" s="146"/>
      <c r="C1350" s="146"/>
      <c r="D1350" s="146"/>
      <c r="E1350" s="146"/>
      <c r="F1350" s="146"/>
      <c r="G1350" s="146"/>
      <c r="H1350" s="146"/>
      <c r="I1350" s="146"/>
      <c r="J1350" s="146"/>
      <c r="K1350" s="146"/>
      <c r="L1350" s="146"/>
      <c r="M1350" s="146"/>
      <c r="N1350" s="146"/>
      <c r="O1350" s="146"/>
      <c r="P1350" s="146"/>
      <c r="Q1350" s="146"/>
      <c r="R1350" s="146"/>
      <c r="S1350" s="146"/>
      <c r="T1350" s="146"/>
      <c r="U1350" s="146"/>
      <c r="V1350" s="147"/>
      <c r="W1350" s="33"/>
      <c r="X1350" s="33"/>
      <c r="Y1350" s="33"/>
    </row>
    <row r="1351" spans="1:25" s="34" customFormat="1" x14ac:dyDescent="0.25">
      <c r="A1351" s="132" t="s">
        <v>76</v>
      </c>
      <c r="B1351" s="133"/>
      <c r="C1351" s="133"/>
      <c r="D1351" s="133"/>
      <c r="E1351" s="133"/>
      <c r="F1351" s="133"/>
      <c r="G1351" s="133"/>
      <c r="H1351" s="133"/>
      <c r="I1351" s="133"/>
      <c r="J1351" s="133"/>
      <c r="K1351" s="133" t="s">
        <v>77</v>
      </c>
      <c r="L1351" s="133"/>
      <c r="M1351" s="133" t="s">
        <v>78</v>
      </c>
      <c r="N1351" s="133"/>
      <c r="O1351" s="133" t="s">
        <v>79</v>
      </c>
      <c r="P1351" s="133"/>
      <c r="Q1351" s="133"/>
      <c r="R1351" s="133" t="s">
        <v>80</v>
      </c>
      <c r="S1351" s="133"/>
      <c r="T1351" s="134" t="s">
        <v>69</v>
      </c>
      <c r="U1351" s="134"/>
      <c r="V1351" s="135"/>
      <c r="W1351" s="33"/>
      <c r="X1351" s="33"/>
      <c r="Y1351" s="33"/>
    </row>
    <row r="1352" spans="1:25" s="34" customFormat="1" x14ac:dyDescent="0.25">
      <c r="A1352" s="132"/>
      <c r="B1352" s="133"/>
      <c r="C1352" s="133"/>
      <c r="D1352" s="133"/>
      <c r="E1352" s="133"/>
      <c r="F1352" s="133"/>
      <c r="G1352" s="133"/>
      <c r="H1352" s="133"/>
      <c r="I1352" s="133"/>
      <c r="J1352" s="133"/>
      <c r="K1352" s="133"/>
      <c r="L1352" s="133"/>
      <c r="M1352" s="133"/>
      <c r="N1352" s="133"/>
      <c r="O1352" s="133"/>
      <c r="P1352" s="133"/>
      <c r="Q1352" s="133"/>
      <c r="R1352" s="133"/>
      <c r="S1352" s="133"/>
      <c r="T1352" s="134"/>
      <c r="U1352" s="134"/>
      <c r="V1352" s="135"/>
      <c r="W1352" s="33"/>
      <c r="X1352" s="33"/>
      <c r="Y1352" s="33"/>
    </row>
    <row r="1353" spans="1:25" s="34" customFormat="1" x14ac:dyDescent="0.25">
      <c r="A1353" s="132"/>
      <c r="B1353" s="133"/>
      <c r="C1353" s="133"/>
      <c r="D1353" s="133"/>
      <c r="E1353" s="133"/>
      <c r="F1353" s="133"/>
      <c r="G1353" s="133"/>
      <c r="H1353" s="133"/>
      <c r="I1353" s="133"/>
      <c r="J1353" s="133"/>
      <c r="K1353" s="133"/>
      <c r="L1353" s="133"/>
      <c r="M1353" s="133"/>
      <c r="N1353" s="133"/>
      <c r="O1353" s="133"/>
      <c r="P1353" s="133"/>
      <c r="Q1353" s="133"/>
      <c r="R1353" s="133"/>
      <c r="S1353" s="133"/>
      <c r="T1353" s="134"/>
      <c r="U1353" s="134"/>
      <c r="V1353" s="135"/>
      <c r="W1353" s="33"/>
      <c r="X1353" s="33"/>
      <c r="Y1353" s="33"/>
    </row>
    <row r="1354" spans="1:25" s="34" customFormat="1" x14ac:dyDescent="0.25">
      <c r="A1354" s="132"/>
      <c r="B1354" s="133"/>
      <c r="C1354" s="133"/>
      <c r="D1354" s="133"/>
      <c r="E1354" s="133"/>
      <c r="F1354" s="133"/>
      <c r="G1354" s="133"/>
      <c r="H1354" s="133"/>
      <c r="I1354" s="133"/>
      <c r="J1354" s="133"/>
      <c r="K1354" s="133"/>
      <c r="L1354" s="133"/>
      <c r="M1354" s="133"/>
      <c r="N1354" s="133"/>
      <c r="O1354" s="133"/>
      <c r="P1354" s="133"/>
      <c r="Q1354" s="133"/>
      <c r="R1354" s="133"/>
      <c r="S1354" s="133"/>
      <c r="T1354" s="134"/>
      <c r="U1354" s="134"/>
      <c r="V1354" s="135"/>
      <c r="W1354" s="33"/>
      <c r="X1354" s="33"/>
      <c r="Y1354" s="33"/>
    </row>
    <row r="1355" spans="1:25" s="34" customFormat="1" x14ac:dyDescent="0.25">
      <c r="A1355" s="136" t="s">
        <v>71</v>
      </c>
      <c r="B1355" s="137"/>
      <c r="C1355" s="137"/>
      <c r="D1355" s="137"/>
      <c r="E1355" s="137"/>
      <c r="F1355" s="137"/>
      <c r="G1355" s="137"/>
      <c r="H1355" s="137"/>
      <c r="I1355" s="137"/>
      <c r="J1355" s="137"/>
      <c r="K1355" s="137"/>
      <c r="L1355" s="137"/>
      <c r="M1355" s="137"/>
      <c r="N1355" s="137"/>
      <c r="O1355" s="137"/>
      <c r="P1355" s="137"/>
      <c r="Q1355" s="137"/>
      <c r="R1355" s="137"/>
      <c r="S1355" s="137"/>
      <c r="T1355" s="134"/>
      <c r="U1355" s="134"/>
      <c r="V1355" s="135"/>
      <c r="W1355" s="33"/>
      <c r="X1355" s="33"/>
      <c r="Y1355" s="33"/>
    </row>
    <row r="1356" spans="1:25" s="34" customFormat="1" x14ac:dyDescent="0.25">
      <c r="A1356" s="19"/>
      <c r="B1356" s="20"/>
      <c r="C1356" s="20"/>
      <c r="D1356" s="20"/>
      <c r="E1356" s="20"/>
      <c r="F1356" s="20"/>
      <c r="G1356" s="20"/>
      <c r="H1356" s="20"/>
      <c r="I1356" s="20"/>
      <c r="J1356" s="20"/>
      <c r="K1356" s="20"/>
      <c r="L1356" s="20"/>
      <c r="M1356" s="20"/>
      <c r="N1356" s="20"/>
      <c r="O1356" s="20"/>
      <c r="P1356" s="20"/>
      <c r="Q1356" s="20"/>
      <c r="R1356" s="20"/>
      <c r="S1356" s="21"/>
      <c r="T1356" s="22"/>
      <c r="U1356" s="22"/>
      <c r="V1356" s="23"/>
      <c r="W1356" s="42"/>
      <c r="X1356" s="42"/>
      <c r="Y1356" s="42"/>
    </row>
    <row r="1357" spans="1:25" s="34" customFormat="1" x14ac:dyDescent="0.25">
      <c r="A1357" s="145" t="s">
        <v>81</v>
      </c>
      <c r="B1357" s="146"/>
      <c r="C1357" s="146"/>
      <c r="D1357" s="146"/>
      <c r="E1357" s="146"/>
      <c r="F1357" s="146"/>
      <c r="G1357" s="146"/>
      <c r="H1357" s="146"/>
      <c r="I1357" s="146"/>
      <c r="J1357" s="146"/>
      <c r="K1357" s="146"/>
      <c r="L1357" s="146"/>
      <c r="M1357" s="146"/>
      <c r="N1357" s="146"/>
      <c r="O1357" s="146"/>
      <c r="P1357" s="146"/>
      <c r="Q1357" s="146"/>
      <c r="R1357" s="146"/>
      <c r="S1357" s="146"/>
      <c r="T1357" s="146"/>
      <c r="U1357" s="146"/>
      <c r="V1357" s="147"/>
      <c r="W1357" s="33"/>
      <c r="X1357" s="33"/>
      <c r="Y1357" s="33"/>
    </row>
    <row r="1358" spans="1:25" s="34" customFormat="1" x14ac:dyDescent="0.25">
      <c r="A1358" s="132" t="s">
        <v>82</v>
      </c>
      <c r="B1358" s="133"/>
      <c r="C1358" s="133"/>
      <c r="D1358" s="133"/>
      <c r="E1358" s="133"/>
      <c r="F1358" s="133"/>
      <c r="G1358" s="133"/>
      <c r="H1358" s="133"/>
      <c r="I1358" s="133"/>
      <c r="J1358" s="133" t="s">
        <v>83</v>
      </c>
      <c r="K1358" s="133"/>
      <c r="L1358" s="133" t="s">
        <v>84</v>
      </c>
      <c r="M1358" s="133"/>
      <c r="N1358" s="133" t="s">
        <v>85</v>
      </c>
      <c r="O1358" s="133"/>
      <c r="P1358" s="133"/>
      <c r="Q1358" s="133" t="s">
        <v>68</v>
      </c>
      <c r="R1358" s="133"/>
      <c r="S1358" s="133"/>
      <c r="T1358" s="134" t="s">
        <v>69</v>
      </c>
      <c r="U1358" s="134"/>
      <c r="V1358" s="135"/>
      <c r="W1358" s="33"/>
      <c r="X1358" s="33"/>
      <c r="Y1358" s="33"/>
    </row>
    <row r="1359" spans="1:25" s="34" customFormat="1" x14ac:dyDescent="0.25">
      <c r="A1359" s="132" t="s">
        <v>86</v>
      </c>
      <c r="B1359" s="133"/>
      <c r="C1359" s="133"/>
      <c r="D1359" s="133"/>
      <c r="E1359" s="133"/>
      <c r="F1359" s="133"/>
      <c r="G1359" s="133"/>
      <c r="H1359" s="133"/>
      <c r="I1359" s="133"/>
      <c r="J1359" s="148">
        <f>+'[1]CARGA PRESTACIONAL'!E1300+'[1]CARGA PRESTACIONAL'!E1301</f>
        <v>0</v>
      </c>
      <c r="K1359" s="133"/>
      <c r="L1359" s="149">
        <v>1.8157000000000001</v>
      </c>
      <c r="M1359" s="149"/>
      <c r="N1359" s="134">
        <f>+(L1359*J1359)/8</f>
        <v>0</v>
      </c>
      <c r="O1359" s="134"/>
      <c r="P1359" s="134"/>
      <c r="Q1359" s="133"/>
      <c r="R1359" s="133"/>
      <c r="S1359" s="133"/>
      <c r="T1359" s="134">
        <f>+Q1359*N1359</f>
        <v>0</v>
      </c>
      <c r="U1359" s="134"/>
      <c r="V1359" s="135"/>
      <c r="W1359" s="33"/>
      <c r="X1359" s="33"/>
      <c r="Y1359" s="33"/>
    </row>
    <row r="1360" spans="1:25" s="34" customFormat="1" x14ac:dyDescent="0.25">
      <c r="A1360" s="132"/>
      <c r="B1360" s="133"/>
      <c r="C1360" s="133"/>
      <c r="D1360" s="133"/>
      <c r="E1360" s="133"/>
      <c r="F1360" s="133"/>
      <c r="G1360" s="133"/>
      <c r="H1360" s="133"/>
      <c r="I1360" s="133"/>
      <c r="J1360" s="133"/>
      <c r="K1360" s="133"/>
      <c r="L1360" s="133"/>
      <c r="M1360" s="133"/>
      <c r="N1360" s="133"/>
      <c r="O1360" s="133"/>
      <c r="P1360" s="133"/>
      <c r="Q1360" s="133"/>
      <c r="R1360" s="133"/>
      <c r="S1360" s="133"/>
      <c r="T1360" s="134"/>
      <c r="U1360" s="134"/>
      <c r="V1360" s="135"/>
      <c r="W1360" s="33"/>
      <c r="X1360" s="33"/>
      <c r="Y1360" s="33"/>
    </row>
    <row r="1361" spans="1:25" s="34" customFormat="1" x14ac:dyDescent="0.25">
      <c r="A1361" s="132"/>
      <c r="B1361" s="133"/>
      <c r="C1361" s="133"/>
      <c r="D1361" s="133"/>
      <c r="E1361" s="133"/>
      <c r="F1361" s="133"/>
      <c r="G1361" s="133"/>
      <c r="H1361" s="133"/>
      <c r="I1361" s="133"/>
      <c r="J1361" s="133"/>
      <c r="K1361" s="133"/>
      <c r="L1361" s="133"/>
      <c r="M1361" s="133"/>
      <c r="N1361" s="133"/>
      <c r="O1361" s="133"/>
      <c r="P1361" s="133"/>
      <c r="Q1361" s="133"/>
      <c r="R1361" s="133"/>
      <c r="S1361" s="133"/>
      <c r="T1361" s="134"/>
      <c r="U1361" s="134"/>
      <c r="V1361" s="135"/>
      <c r="W1361" s="33"/>
      <c r="X1361" s="33"/>
      <c r="Y1361" s="33"/>
    </row>
    <row r="1362" spans="1:25" s="34" customFormat="1" x14ac:dyDescent="0.25">
      <c r="A1362" s="136" t="s">
        <v>71</v>
      </c>
      <c r="B1362" s="137"/>
      <c r="C1362" s="137"/>
      <c r="D1362" s="137"/>
      <c r="E1362" s="137"/>
      <c r="F1362" s="137"/>
      <c r="G1362" s="137"/>
      <c r="H1362" s="137"/>
      <c r="I1362" s="137"/>
      <c r="J1362" s="137"/>
      <c r="K1362" s="137"/>
      <c r="L1362" s="137"/>
      <c r="M1362" s="137"/>
      <c r="N1362" s="137"/>
      <c r="O1362" s="137"/>
      <c r="P1362" s="137"/>
      <c r="Q1362" s="137"/>
      <c r="R1362" s="137"/>
      <c r="S1362" s="137"/>
      <c r="T1362" s="134">
        <f>+T1359</f>
        <v>0</v>
      </c>
      <c r="U1362" s="134"/>
      <c r="V1362" s="135"/>
      <c r="W1362" s="33"/>
      <c r="X1362" s="33"/>
      <c r="Y1362" s="33"/>
    </row>
    <row r="1363" spans="1:25" s="43" customFormat="1" x14ac:dyDescent="0.25">
      <c r="A1363" s="136" t="s">
        <v>15</v>
      </c>
      <c r="B1363" s="137"/>
      <c r="C1363" s="137"/>
      <c r="D1363" s="137"/>
      <c r="E1363" s="137"/>
      <c r="F1363" s="137"/>
      <c r="G1363" s="137"/>
      <c r="H1363" s="137"/>
      <c r="I1363" s="137"/>
      <c r="J1363" s="137"/>
      <c r="K1363" s="137"/>
      <c r="L1363" s="137"/>
      <c r="M1363" s="137"/>
      <c r="N1363" s="137"/>
      <c r="O1363" s="137"/>
      <c r="P1363" s="137"/>
      <c r="Q1363" s="137"/>
      <c r="R1363" s="137"/>
      <c r="S1363" s="137"/>
      <c r="T1363" s="134">
        <f>ROUND(T1362+T1355+T1348+T1341,0)</f>
        <v>0</v>
      </c>
      <c r="U1363" s="134"/>
      <c r="V1363" s="135"/>
      <c r="W1363" s="33"/>
      <c r="X1363" s="33"/>
      <c r="Y1363" s="33"/>
    </row>
    <row r="1364" spans="1:25" s="43" customFormat="1" x14ac:dyDescent="0.25">
      <c r="A1364" s="44" t="s">
        <v>87</v>
      </c>
      <c r="B1364" s="45">
        <f>+'[1]CARGA PRESTACIONAL'!$E$40</f>
        <v>0.29949999999999999</v>
      </c>
      <c r="C1364" s="46"/>
      <c r="D1364" s="47"/>
      <c r="E1364" s="48"/>
      <c r="F1364" s="46"/>
      <c r="G1364" s="46"/>
      <c r="H1364" s="46"/>
      <c r="I1364" s="46"/>
      <c r="J1364" s="46"/>
      <c r="K1364" s="46"/>
      <c r="L1364" s="46"/>
      <c r="M1364" s="47"/>
      <c r="N1364" s="18"/>
      <c r="O1364" s="18"/>
      <c r="P1364" s="18"/>
      <c r="Q1364" s="18"/>
      <c r="R1364" s="18"/>
      <c r="S1364" s="18" t="s">
        <v>19</v>
      </c>
      <c r="T1364" s="134">
        <f>+T1363*B1364</f>
        <v>0</v>
      </c>
      <c r="U1364" s="134"/>
      <c r="V1364" s="135"/>
      <c r="W1364" s="33"/>
      <c r="X1364" s="33"/>
      <c r="Y1364" s="33"/>
    </row>
    <row r="1365" spans="1:25" s="43" customFormat="1" x14ac:dyDescent="0.25">
      <c r="A1365" s="138" t="s">
        <v>88</v>
      </c>
      <c r="B1365" s="139"/>
      <c r="C1365" s="139"/>
      <c r="D1365" s="139"/>
      <c r="E1365" s="139"/>
      <c r="F1365" s="139"/>
      <c r="G1365" s="139"/>
      <c r="H1365" s="139"/>
      <c r="I1365" s="139"/>
      <c r="J1365" s="139"/>
      <c r="K1365" s="139"/>
      <c r="L1365" s="139"/>
      <c r="M1365" s="139"/>
      <c r="N1365" s="139"/>
      <c r="O1365" s="139"/>
      <c r="P1365" s="139"/>
      <c r="Q1365" s="139"/>
      <c r="R1365" s="139"/>
      <c r="S1365" s="139"/>
      <c r="T1365" s="140">
        <f>+T1364+T1363</f>
        <v>0</v>
      </c>
      <c r="U1365" s="140"/>
      <c r="V1365" s="141"/>
      <c r="W1365" s="33"/>
      <c r="X1365" s="33"/>
      <c r="Y1365" s="33"/>
    </row>
    <row r="1366" spans="1:25" s="43" customFormat="1" x14ac:dyDescent="0.25">
      <c r="A1366" s="138" t="s">
        <v>89</v>
      </c>
      <c r="B1366" s="139"/>
      <c r="C1366" s="139"/>
      <c r="D1366" s="139"/>
      <c r="E1366" s="139"/>
      <c r="F1366" s="139"/>
      <c r="G1366" s="139"/>
      <c r="H1366" s="139"/>
      <c r="I1366" s="139"/>
      <c r="J1366" s="139"/>
      <c r="K1366" s="139"/>
      <c r="L1366" s="139"/>
      <c r="M1366" s="139"/>
      <c r="N1366" s="139"/>
      <c r="O1366" s="139"/>
      <c r="P1366" s="139"/>
      <c r="Q1366" s="139"/>
      <c r="R1366" s="139"/>
      <c r="S1366" s="139"/>
      <c r="T1366" s="140">
        <f>ROUND(T1365*T1334,0)</f>
        <v>0</v>
      </c>
      <c r="U1366" s="140"/>
      <c r="V1366" s="141"/>
      <c r="W1366" s="33"/>
      <c r="X1366" s="33"/>
      <c r="Y1366" s="33"/>
    </row>
    <row r="1367" spans="1:25" s="43" customFormat="1" x14ac:dyDescent="0.25">
      <c r="A1367" s="49"/>
      <c r="B1367" s="29"/>
      <c r="C1367" s="29"/>
      <c r="D1367" s="29"/>
      <c r="E1367" s="29"/>
      <c r="F1367" s="29"/>
      <c r="G1367" s="29"/>
      <c r="H1367" s="29"/>
      <c r="I1367" s="29"/>
      <c r="J1367" s="29"/>
      <c r="K1367" s="29"/>
      <c r="L1367" s="29"/>
      <c r="M1367" s="29"/>
      <c r="N1367" s="29"/>
      <c r="O1367" s="29"/>
      <c r="P1367" s="29"/>
      <c r="Q1367" s="29"/>
      <c r="R1367" s="29"/>
      <c r="S1367" s="29"/>
      <c r="T1367" s="50"/>
      <c r="U1367" s="50"/>
      <c r="V1367" s="51"/>
      <c r="W1367" s="33"/>
      <c r="X1367" s="33"/>
      <c r="Y1367" s="52"/>
    </row>
    <row r="1368" spans="1:25" s="34" customFormat="1" ht="43.5" customHeight="1" x14ac:dyDescent="0.25">
      <c r="A1368" s="142" t="s">
        <v>121</v>
      </c>
      <c r="B1368" s="143"/>
      <c r="C1368" s="143"/>
      <c r="D1368" s="143"/>
      <c r="E1368" s="143"/>
      <c r="F1368" s="143"/>
      <c r="G1368" s="143"/>
      <c r="H1368" s="143"/>
      <c r="I1368" s="143"/>
      <c r="J1368" s="143"/>
      <c r="K1368" s="143"/>
      <c r="L1368" s="143"/>
      <c r="M1368" s="143"/>
      <c r="N1368" s="143"/>
      <c r="O1368" s="143"/>
      <c r="P1368" s="143"/>
      <c r="Q1368" s="143"/>
      <c r="R1368" s="143"/>
      <c r="S1368" s="143"/>
      <c r="T1368" s="143"/>
      <c r="U1368" s="143"/>
      <c r="V1368" s="144"/>
      <c r="W1368" s="33"/>
      <c r="X1368" s="33"/>
      <c r="Y1368" s="53"/>
    </row>
    <row r="1369" spans="1:25" s="34" customFormat="1" x14ac:dyDescent="0.25">
      <c r="A1369" s="24"/>
      <c r="B1369" s="25"/>
      <c r="C1369" s="25"/>
      <c r="D1369" s="25"/>
      <c r="E1369" s="25"/>
      <c r="F1369" s="25"/>
      <c r="G1369" s="25"/>
      <c r="H1369" s="25"/>
      <c r="I1369" s="25"/>
      <c r="J1369" s="25"/>
      <c r="K1369" s="25"/>
      <c r="L1369" s="25"/>
      <c r="M1369" s="25"/>
      <c r="N1369" s="25"/>
      <c r="O1369" s="25"/>
      <c r="P1369" s="25"/>
      <c r="Q1369" s="25"/>
      <c r="R1369" s="25"/>
      <c r="S1369" s="26"/>
      <c r="T1369" s="27"/>
      <c r="U1369" s="27"/>
      <c r="V1369" s="28"/>
      <c r="W1369" s="33"/>
      <c r="X1369" s="33"/>
      <c r="Y1369" s="33"/>
    </row>
    <row r="1370" spans="1:25" s="34" customFormat="1" ht="46.5" customHeight="1" x14ac:dyDescent="0.3">
      <c r="A1370" s="24"/>
      <c r="B1370" s="25"/>
      <c r="C1370" s="25"/>
      <c r="D1370" s="29"/>
      <c r="E1370" s="30" t="s">
        <v>90</v>
      </c>
      <c r="F1370" s="54"/>
      <c r="G1370" s="54"/>
      <c r="H1370" s="54"/>
      <c r="I1370" s="54"/>
      <c r="J1370" s="54"/>
      <c r="K1370" s="54"/>
      <c r="L1370" s="54"/>
      <c r="M1370" s="55"/>
      <c r="N1370" s="25"/>
      <c r="O1370" s="25"/>
      <c r="P1370" s="25"/>
      <c r="Q1370" s="25"/>
      <c r="R1370" s="25"/>
      <c r="S1370" s="26"/>
      <c r="T1370" s="27"/>
      <c r="U1370" s="27"/>
      <c r="V1370" s="28"/>
      <c r="W1370" s="33"/>
      <c r="X1370" s="33"/>
      <c r="Y1370" s="56"/>
    </row>
    <row r="1371" spans="1:25" s="34" customFormat="1" x14ac:dyDescent="0.25">
      <c r="A1371" s="24"/>
      <c r="B1371" s="25"/>
      <c r="C1371" s="25"/>
      <c r="D1371" s="25"/>
      <c r="E1371" s="131" t="s">
        <v>105</v>
      </c>
      <c r="F1371" s="131"/>
      <c r="G1371" s="131"/>
      <c r="H1371" s="131"/>
      <c r="I1371" s="131"/>
      <c r="J1371" s="131"/>
      <c r="K1371" s="131"/>
      <c r="L1371" s="131"/>
      <c r="M1371" s="131"/>
      <c r="N1371" s="57"/>
      <c r="O1371" s="57"/>
      <c r="P1371" s="25"/>
      <c r="Q1371" s="25"/>
      <c r="R1371" s="25"/>
      <c r="S1371" s="26"/>
      <c r="T1371" s="27"/>
      <c r="U1371" s="27"/>
      <c r="V1371" s="28"/>
      <c r="W1371" s="33"/>
      <c r="X1371" s="33"/>
      <c r="Y1371" s="33"/>
    </row>
    <row r="1372" spans="1:25" s="34" customFormat="1" x14ac:dyDescent="0.25">
      <c r="A1372" s="24"/>
      <c r="B1372" s="25"/>
      <c r="C1372" s="25"/>
      <c r="D1372" s="25"/>
      <c r="E1372" s="131"/>
      <c r="F1372" s="131"/>
      <c r="G1372" s="131"/>
      <c r="H1372" s="131"/>
      <c r="I1372" s="131"/>
      <c r="J1372" s="131"/>
      <c r="K1372" s="131"/>
      <c r="L1372" s="131"/>
      <c r="M1372" s="131"/>
      <c r="N1372" s="57"/>
      <c r="O1372" s="57"/>
      <c r="P1372" s="25"/>
      <c r="Q1372" s="25"/>
      <c r="R1372" s="25"/>
      <c r="S1372" s="26"/>
      <c r="T1372" s="27"/>
      <c r="U1372" s="27"/>
      <c r="V1372" s="28"/>
      <c r="W1372" s="33"/>
      <c r="X1372" s="33"/>
      <c r="Y1372" s="33"/>
    </row>
    <row r="1373" spans="1:25" s="34" customFormat="1" ht="14.25" thickBot="1" x14ac:dyDescent="0.3">
      <c r="A1373" s="58"/>
      <c r="B1373" s="59"/>
      <c r="C1373" s="59"/>
      <c r="D1373" s="59"/>
      <c r="E1373" s="59"/>
      <c r="F1373" s="60"/>
      <c r="G1373" s="60"/>
      <c r="H1373" s="60"/>
      <c r="I1373" s="60"/>
      <c r="J1373" s="60"/>
      <c r="K1373" s="60"/>
      <c r="L1373" s="59"/>
      <c r="M1373" s="59"/>
      <c r="N1373" s="59"/>
      <c r="O1373" s="59"/>
      <c r="P1373" s="59"/>
      <c r="Q1373" s="59"/>
      <c r="R1373" s="59"/>
      <c r="S1373" s="59"/>
      <c r="T1373" s="61"/>
      <c r="U1373" s="61"/>
      <c r="V1373" s="62"/>
      <c r="W1373" s="33"/>
      <c r="X1373" s="33"/>
      <c r="Y1373" s="33"/>
    </row>
    <row r="1374" spans="1:25" ht="14.25" thickBot="1" x14ac:dyDescent="0.3"/>
    <row r="1375" spans="1:25" s="32" customFormat="1" ht="30" customHeight="1" x14ac:dyDescent="0.25">
      <c r="A1375" s="154"/>
      <c r="B1375" s="155"/>
      <c r="C1375" s="155"/>
      <c r="D1375" s="156"/>
      <c r="E1375" s="163" t="s">
        <v>92</v>
      </c>
      <c r="F1375" s="164"/>
      <c r="G1375" s="164"/>
      <c r="H1375" s="164"/>
      <c r="I1375" s="164"/>
      <c r="J1375" s="164"/>
      <c r="K1375" s="164"/>
      <c r="L1375" s="164"/>
      <c r="M1375" s="164"/>
      <c r="N1375" s="164"/>
      <c r="O1375" s="164"/>
      <c r="P1375" s="164"/>
      <c r="Q1375" s="164"/>
      <c r="R1375" s="164"/>
      <c r="S1375" s="165"/>
      <c r="T1375" s="169" t="s">
        <v>47</v>
      </c>
      <c r="U1375" s="170"/>
      <c r="V1375" s="171"/>
    </row>
    <row r="1376" spans="1:25" s="32" customFormat="1" ht="30" customHeight="1" thickBot="1" x14ac:dyDescent="0.3">
      <c r="A1376" s="157"/>
      <c r="B1376" s="158"/>
      <c r="C1376" s="158"/>
      <c r="D1376" s="159"/>
      <c r="E1376" s="166"/>
      <c r="F1376" s="167"/>
      <c r="G1376" s="167"/>
      <c r="H1376" s="167"/>
      <c r="I1376" s="167"/>
      <c r="J1376" s="167"/>
      <c r="K1376" s="167"/>
      <c r="L1376" s="167"/>
      <c r="M1376" s="167"/>
      <c r="N1376" s="167"/>
      <c r="O1376" s="167"/>
      <c r="P1376" s="167"/>
      <c r="Q1376" s="167"/>
      <c r="R1376" s="167"/>
      <c r="S1376" s="168"/>
      <c r="T1376" s="172"/>
      <c r="U1376" s="173"/>
      <c r="V1376" s="174"/>
    </row>
    <row r="1377" spans="1:60" s="32" customFormat="1" ht="5.0999999999999996" customHeight="1" thickBot="1" x14ac:dyDescent="0.25">
      <c r="A1377" s="157"/>
      <c r="B1377" s="158"/>
      <c r="C1377" s="158"/>
      <c r="D1377" s="159"/>
      <c r="E1377" s="175"/>
      <c r="F1377" s="176"/>
      <c r="G1377" s="176"/>
      <c r="H1377" s="176"/>
      <c r="I1377" s="176"/>
      <c r="J1377" s="176"/>
      <c r="K1377" s="176"/>
      <c r="L1377" s="176"/>
      <c r="M1377" s="176"/>
      <c r="N1377" s="176"/>
      <c r="O1377" s="176"/>
      <c r="P1377" s="176"/>
      <c r="Q1377" s="176"/>
      <c r="R1377" s="176"/>
      <c r="S1377" s="176"/>
      <c r="T1377" s="176"/>
      <c r="U1377" s="176"/>
      <c r="V1377" s="177"/>
    </row>
    <row r="1378" spans="1:60" s="32" customFormat="1" ht="24.95" customHeight="1" thickBot="1" x14ac:dyDescent="0.3">
      <c r="A1378" s="157"/>
      <c r="B1378" s="158"/>
      <c r="C1378" s="158"/>
      <c r="D1378" s="159"/>
      <c r="E1378" s="178" t="s">
        <v>48</v>
      </c>
      <c r="F1378" s="179"/>
      <c r="G1378" s="179"/>
      <c r="H1378" s="179"/>
      <c r="I1378" s="179"/>
      <c r="J1378" s="179"/>
      <c r="K1378" s="179"/>
      <c r="L1378" s="179"/>
      <c r="M1378" s="179"/>
      <c r="N1378" s="179"/>
      <c r="O1378" s="179"/>
      <c r="P1378" s="179"/>
      <c r="Q1378" s="179"/>
      <c r="R1378" s="179"/>
      <c r="S1378" s="179"/>
      <c r="T1378" s="179"/>
      <c r="U1378" s="179"/>
      <c r="V1378" s="180"/>
    </row>
    <row r="1379" spans="1:60" s="32" customFormat="1" ht="5.0999999999999996" customHeight="1" thickBot="1" x14ac:dyDescent="0.3">
      <c r="A1379" s="160"/>
      <c r="B1379" s="161"/>
      <c r="C1379" s="161"/>
      <c r="D1379" s="162"/>
      <c r="E1379" s="181"/>
      <c r="F1379" s="182"/>
      <c r="G1379" s="182"/>
      <c r="H1379" s="182"/>
      <c r="I1379" s="182"/>
      <c r="J1379" s="182"/>
      <c r="K1379" s="182"/>
      <c r="L1379" s="182"/>
      <c r="M1379" s="182"/>
      <c r="N1379" s="182"/>
      <c r="O1379" s="182"/>
      <c r="P1379" s="182"/>
      <c r="Q1379" s="182"/>
      <c r="R1379" s="182"/>
      <c r="S1379" s="182"/>
      <c r="T1379" s="182"/>
      <c r="U1379" s="182"/>
      <c r="V1379" s="183"/>
    </row>
    <row r="1380" spans="1:60" s="34" customFormat="1" x14ac:dyDescent="0.25">
      <c r="A1380" s="211" t="s">
        <v>49</v>
      </c>
      <c r="B1380" s="212"/>
      <c r="C1380" s="212"/>
      <c r="D1380" s="212"/>
      <c r="E1380" s="212"/>
      <c r="F1380" s="212"/>
      <c r="G1380" s="212"/>
      <c r="H1380" s="212"/>
      <c r="I1380" s="212"/>
      <c r="J1380" s="212"/>
      <c r="K1380" s="212"/>
      <c r="L1380" s="212"/>
      <c r="M1380" s="212"/>
      <c r="N1380" s="212"/>
      <c r="O1380" s="212"/>
      <c r="P1380" s="212"/>
      <c r="Q1380" s="212"/>
      <c r="R1380" s="212"/>
      <c r="S1380" s="212"/>
      <c r="T1380" s="212"/>
      <c r="U1380" s="212"/>
      <c r="V1380" s="213"/>
      <c r="W1380" s="33"/>
      <c r="X1380" s="33"/>
      <c r="Y1380" s="33"/>
      <c r="AZ1380" s="35"/>
      <c r="BA1380" s="35"/>
      <c r="BB1380" s="35"/>
      <c r="BC1380" s="35"/>
      <c r="BD1380" s="35"/>
      <c r="BE1380" s="35"/>
      <c r="BF1380" s="35"/>
      <c r="BG1380" s="35"/>
      <c r="BH1380" s="35"/>
    </row>
    <row r="1381" spans="1:60" s="34" customFormat="1" x14ac:dyDescent="0.25">
      <c r="A1381" s="184" t="s">
        <v>50</v>
      </c>
      <c r="B1381" s="185"/>
      <c r="C1381" s="185"/>
      <c r="D1381" s="185"/>
      <c r="E1381" s="36" t="s">
        <v>51</v>
      </c>
      <c r="F1381" s="37"/>
      <c r="G1381" s="37"/>
      <c r="H1381" s="37"/>
      <c r="I1381" s="37"/>
      <c r="J1381" s="186" t="s">
        <v>52</v>
      </c>
      <c r="K1381" s="186"/>
      <c r="L1381" s="186"/>
      <c r="M1381" s="186"/>
      <c r="N1381" s="186"/>
      <c r="O1381" s="186"/>
      <c r="P1381" s="186" t="s">
        <v>53</v>
      </c>
      <c r="Q1381" s="186"/>
      <c r="R1381" s="186"/>
      <c r="S1381" s="186"/>
      <c r="T1381" s="186"/>
      <c r="U1381" s="186"/>
      <c r="V1381" s="187"/>
      <c r="W1381" s="33"/>
      <c r="X1381" s="33"/>
      <c r="Y1381" s="33"/>
      <c r="AZ1381" s="35"/>
      <c r="BA1381" s="35"/>
      <c r="BB1381" s="35"/>
      <c r="BC1381" s="35"/>
      <c r="BD1381" s="35"/>
      <c r="BE1381" s="35"/>
      <c r="BF1381" s="35"/>
      <c r="BG1381" s="35"/>
      <c r="BH1381" s="35"/>
    </row>
    <row r="1382" spans="1:60" s="34" customFormat="1" ht="30.75" customHeight="1" x14ac:dyDescent="0.25">
      <c r="A1382" s="188" t="s">
        <v>54</v>
      </c>
      <c r="B1382" s="189"/>
      <c r="C1382" s="189"/>
      <c r="D1382" s="190"/>
      <c r="E1382" s="191" t="s">
        <v>24</v>
      </c>
      <c r="F1382" s="191"/>
      <c r="G1382" s="191"/>
      <c r="H1382" s="191"/>
      <c r="I1382" s="191"/>
      <c r="J1382" s="191"/>
      <c r="K1382" s="191"/>
      <c r="L1382" s="191"/>
      <c r="M1382" s="191"/>
      <c r="N1382" s="191"/>
      <c r="O1382" s="191"/>
      <c r="P1382" s="191"/>
      <c r="Q1382" s="191"/>
      <c r="R1382" s="191"/>
      <c r="S1382" s="191"/>
      <c r="T1382" s="191"/>
      <c r="U1382" s="191"/>
      <c r="V1382" s="192"/>
      <c r="W1382" s="33"/>
      <c r="X1382" s="33"/>
      <c r="Y1382" s="33"/>
    </row>
    <row r="1383" spans="1:60" s="34" customFormat="1" x14ac:dyDescent="0.25">
      <c r="A1383" s="193" t="s">
        <v>55</v>
      </c>
      <c r="B1383" s="194"/>
      <c r="C1383" s="194"/>
      <c r="D1383" s="194"/>
      <c r="E1383" s="195"/>
      <c r="F1383" s="195"/>
      <c r="G1383" s="195"/>
      <c r="H1383" s="195"/>
      <c r="I1383" s="195"/>
      <c r="J1383" s="195"/>
      <c r="K1383" s="195"/>
      <c r="L1383" s="195"/>
      <c r="M1383" s="195"/>
      <c r="N1383" s="195"/>
      <c r="O1383" s="195"/>
      <c r="P1383" s="195"/>
      <c r="Q1383" s="195"/>
      <c r="R1383" s="195"/>
      <c r="S1383" s="195"/>
      <c r="T1383" s="195"/>
      <c r="U1383" s="195"/>
      <c r="V1383" s="196"/>
      <c r="W1383" s="33"/>
      <c r="X1383" s="33"/>
      <c r="Y1383" s="33"/>
      <c r="Z1383" s="33"/>
    </row>
    <row r="1384" spans="1:60" s="34" customFormat="1" x14ac:dyDescent="0.25">
      <c r="A1384" s="193" t="s">
        <v>56</v>
      </c>
      <c r="B1384" s="194"/>
      <c r="C1384" s="194"/>
      <c r="D1384" s="194"/>
      <c r="E1384" s="195"/>
      <c r="F1384" s="195"/>
      <c r="G1384" s="195"/>
      <c r="H1384" s="195"/>
      <c r="I1384" s="195"/>
      <c r="J1384" s="195"/>
      <c r="K1384" s="195"/>
      <c r="L1384" s="195"/>
      <c r="M1384" s="195"/>
      <c r="N1384" s="195"/>
      <c r="O1384" s="195"/>
      <c r="P1384" s="195"/>
      <c r="Q1384" s="195"/>
      <c r="R1384" s="195"/>
      <c r="S1384" s="195"/>
      <c r="T1384" s="195"/>
      <c r="U1384" s="195"/>
      <c r="V1384" s="196"/>
      <c r="W1384" s="33"/>
      <c r="X1384" s="33"/>
      <c r="Y1384" s="33"/>
      <c r="Z1384" s="33"/>
    </row>
    <row r="1385" spans="1:60" s="34" customFormat="1" x14ac:dyDescent="0.25">
      <c r="A1385" s="193" t="s">
        <v>57</v>
      </c>
      <c r="B1385" s="194"/>
      <c r="C1385" s="194"/>
      <c r="D1385" s="194"/>
      <c r="E1385" s="195"/>
      <c r="F1385" s="195"/>
      <c r="G1385" s="195"/>
      <c r="H1385" s="195"/>
      <c r="I1385" s="195"/>
      <c r="J1385" s="195"/>
      <c r="K1385" s="195"/>
      <c r="L1385" s="195"/>
      <c r="M1385" s="195"/>
      <c r="N1385" s="195"/>
      <c r="O1385" s="195"/>
      <c r="P1385" s="195"/>
      <c r="Q1385" s="195"/>
      <c r="R1385" s="195"/>
      <c r="S1385" s="195"/>
      <c r="T1385" s="195"/>
      <c r="U1385" s="195"/>
      <c r="V1385" s="196"/>
      <c r="W1385" s="33"/>
      <c r="X1385" s="33"/>
      <c r="Y1385" s="33"/>
      <c r="Z1385" s="33"/>
    </row>
    <row r="1386" spans="1:60" s="34" customFormat="1" x14ac:dyDescent="0.25">
      <c r="A1386" s="38"/>
      <c r="B1386" s="39"/>
      <c r="C1386" s="39"/>
      <c r="D1386" s="40"/>
      <c r="E1386" s="40"/>
      <c r="F1386" s="40"/>
      <c r="G1386" s="40"/>
      <c r="H1386" s="40"/>
      <c r="I1386" s="40"/>
      <c r="J1386" s="40"/>
      <c r="K1386" s="40"/>
      <c r="L1386" s="40"/>
      <c r="M1386" s="40"/>
      <c r="N1386" s="40"/>
      <c r="O1386" s="40"/>
      <c r="P1386" s="40"/>
      <c r="Q1386" s="40"/>
      <c r="R1386" s="40"/>
      <c r="S1386" s="40"/>
      <c r="T1386" s="27"/>
      <c r="U1386" s="27"/>
      <c r="V1386" s="28"/>
      <c r="W1386" s="33"/>
      <c r="X1386" s="33"/>
      <c r="Y1386" s="33"/>
    </row>
    <row r="1387" spans="1:60" s="34" customFormat="1" x14ac:dyDescent="0.25">
      <c r="A1387" s="150" t="s">
        <v>58</v>
      </c>
      <c r="B1387" s="151"/>
      <c r="C1387" s="151"/>
      <c r="D1387" s="151"/>
      <c r="E1387" s="151"/>
      <c r="F1387" s="151"/>
      <c r="G1387" s="151"/>
      <c r="H1387" s="151"/>
      <c r="I1387" s="151"/>
      <c r="J1387" s="151"/>
      <c r="K1387" s="151"/>
      <c r="L1387" s="151"/>
      <c r="M1387" s="151"/>
      <c r="N1387" s="151"/>
      <c r="O1387" s="151"/>
      <c r="P1387" s="151"/>
      <c r="Q1387" s="151"/>
      <c r="R1387" s="151"/>
      <c r="S1387" s="151"/>
      <c r="T1387" s="151"/>
      <c r="U1387" s="151"/>
      <c r="V1387" s="197"/>
      <c r="W1387" s="33"/>
      <c r="X1387" s="33"/>
      <c r="Y1387" s="33"/>
    </row>
    <row r="1388" spans="1:60" s="34" customFormat="1" x14ac:dyDescent="0.25">
      <c r="A1388" s="198" t="s">
        <v>59</v>
      </c>
      <c r="B1388" s="199"/>
      <c r="C1388" s="199" t="s">
        <v>60</v>
      </c>
      <c r="D1388" s="199"/>
      <c r="E1388" s="199"/>
      <c r="F1388" s="199"/>
      <c r="G1388" s="199"/>
      <c r="H1388" s="199"/>
      <c r="I1388" s="199"/>
      <c r="J1388" s="199"/>
      <c r="K1388" s="199"/>
      <c r="L1388" s="199"/>
      <c r="M1388" s="199"/>
      <c r="N1388" s="199"/>
      <c r="O1388" s="199"/>
      <c r="P1388" s="199"/>
      <c r="Q1388" s="199"/>
      <c r="R1388" s="199" t="s">
        <v>61</v>
      </c>
      <c r="S1388" s="199"/>
      <c r="T1388" s="200" t="s">
        <v>62</v>
      </c>
      <c r="U1388" s="200"/>
      <c r="V1388" s="201"/>
      <c r="W1388" s="33"/>
      <c r="X1388" s="33"/>
      <c r="Y1388" s="33"/>
    </row>
    <row r="1389" spans="1:60" s="34" customFormat="1" ht="16.5" customHeight="1" x14ac:dyDescent="0.25">
      <c r="A1389" s="202">
        <v>1</v>
      </c>
      <c r="B1389" s="203"/>
      <c r="C1389" s="204" t="s">
        <v>63</v>
      </c>
      <c r="D1389" s="205"/>
      <c r="E1389" s="205"/>
      <c r="F1389" s="205"/>
      <c r="G1389" s="205"/>
      <c r="H1389" s="205"/>
      <c r="I1389" s="205"/>
      <c r="J1389" s="205"/>
      <c r="K1389" s="205"/>
      <c r="L1389" s="205"/>
      <c r="M1389" s="205"/>
      <c r="N1389" s="205"/>
      <c r="O1389" s="205"/>
      <c r="P1389" s="205"/>
      <c r="Q1389" s="205"/>
      <c r="R1389" s="205"/>
      <c r="S1389" s="205"/>
      <c r="T1389" s="206"/>
      <c r="U1389" s="206"/>
      <c r="V1389" s="207"/>
      <c r="W1389" s="33"/>
      <c r="X1389" s="33"/>
      <c r="Y1389" s="33"/>
    </row>
    <row r="1390" spans="1:60" s="34" customFormat="1" x14ac:dyDescent="0.25">
      <c r="A1390" s="41"/>
      <c r="B1390" s="40"/>
      <c r="C1390" s="40"/>
      <c r="D1390" s="40"/>
      <c r="E1390" s="40"/>
      <c r="F1390" s="40"/>
      <c r="G1390" s="40"/>
      <c r="H1390" s="40"/>
      <c r="I1390" s="40"/>
      <c r="J1390" s="40"/>
      <c r="K1390" s="40"/>
      <c r="L1390" s="40"/>
      <c r="M1390" s="40"/>
      <c r="N1390" s="40"/>
      <c r="O1390" s="40"/>
      <c r="P1390" s="40"/>
      <c r="Q1390" s="40"/>
      <c r="R1390" s="40"/>
      <c r="S1390" s="40"/>
      <c r="T1390" s="27"/>
      <c r="U1390" s="27"/>
      <c r="V1390" s="28"/>
      <c r="W1390" s="33"/>
      <c r="X1390" s="33"/>
      <c r="Y1390" s="33"/>
    </row>
    <row r="1391" spans="1:60" s="34" customFormat="1" x14ac:dyDescent="0.25">
      <c r="A1391" s="145" t="s">
        <v>64</v>
      </c>
      <c r="B1391" s="146"/>
      <c r="C1391" s="146"/>
      <c r="D1391" s="146"/>
      <c r="E1391" s="146"/>
      <c r="F1391" s="146"/>
      <c r="G1391" s="146"/>
      <c r="H1391" s="146"/>
      <c r="I1391" s="146"/>
      <c r="J1391" s="146"/>
      <c r="K1391" s="146"/>
      <c r="L1391" s="146"/>
      <c r="M1391" s="146"/>
      <c r="N1391" s="146"/>
      <c r="O1391" s="146"/>
      <c r="P1391" s="146"/>
      <c r="Q1391" s="146"/>
      <c r="R1391" s="146"/>
      <c r="S1391" s="146"/>
      <c r="T1391" s="146"/>
      <c r="U1391" s="146"/>
      <c r="V1391" s="147"/>
      <c r="W1391" s="33"/>
      <c r="X1391" s="33"/>
      <c r="Y1391" s="33"/>
    </row>
    <row r="1392" spans="1:60" s="34" customFormat="1" x14ac:dyDescent="0.25">
      <c r="A1392" s="132" t="s">
        <v>60</v>
      </c>
      <c r="B1392" s="133"/>
      <c r="C1392" s="133"/>
      <c r="D1392" s="133"/>
      <c r="E1392" s="133"/>
      <c r="F1392" s="133"/>
      <c r="G1392" s="133"/>
      <c r="H1392" s="133" t="s">
        <v>65</v>
      </c>
      <c r="I1392" s="133"/>
      <c r="J1392" s="133"/>
      <c r="K1392" s="133" t="s">
        <v>66</v>
      </c>
      <c r="L1392" s="133"/>
      <c r="M1392" s="133"/>
      <c r="N1392" s="133"/>
      <c r="O1392" s="133" t="s">
        <v>67</v>
      </c>
      <c r="P1392" s="133"/>
      <c r="Q1392" s="133"/>
      <c r="R1392" s="133" t="s">
        <v>68</v>
      </c>
      <c r="S1392" s="133"/>
      <c r="T1392" s="134" t="s">
        <v>69</v>
      </c>
      <c r="U1392" s="134"/>
      <c r="V1392" s="135"/>
      <c r="W1392" s="33"/>
      <c r="X1392" s="33"/>
      <c r="Y1392" s="33"/>
    </row>
    <row r="1393" spans="1:25" s="34" customFormat="1" x14ac:dyDescent="0.25">
      <c r="A1393" s="132"/>
      <c r="B1393" s="133"/>
      <c r="C1393" s="133"/>
      <c r="D1393" s="133"/>
      <c r="E1393" s="133"/>
      <c r="F1393" s="133"/>
      <c r="G1393" s="133"/>
      <c r="H1393" s="133"/>
      <c r="I1393" s="133"/>
      <c r="J1393" s="133"/>
      <c r="K1393" s="133"/>
      <c r="L1393" s="133"/>
      <c r="M1393" s="133"/>
      <c r="N1393" s="133"/>
      <c r="O1393" s="153"/>
      <c r="P1393" s="153"/>
      <c r="Q1393" s="153"/>
      <c r="R1393" s="133"/>
      <c r="S1393" s="133"/>
      <c r="T1393" s="134"/>
      <c r="U1393" s="134"/>
      <c r="V1393" s="135"/>
      <c r="W1393" s="33"/>
      <c r="X1393" s="33"/>
      <c r="Y1393" s="33"/>
    </row>
    <row r="1394" spans="1:25" s="34" customFormat="1" x14ac:dyDescent="0.25">
      <c r="A1394" s="132" t="s">
        <v>70</v>
      </c>
      <c r="B1394" s="133"/>
      <c r="C1394" s="133"/>
      <c r="D1394" s="133"/>
      <c r="E1394" s="133"/>
      <c r="F1394" s="133"/>
      <c r="G1394" s="133"/>
      <c r="H1394" s="133"/>
      <c r="I1394" s="133"/>
      <c r="J1394" s="133"/>
      <c r="K1394" s="133"/>
      <c r="L1394" s="133"/>
      <c r="M1394" s="133"/>
      <c r="N1394" s="133"/>
      <c r="O1394" s="153"/>
      <c r="P1394" s="153"/>
      <c r="Q1394" s="153"/>
      <c r="R1394" s="209">
        <v>0.03</v>
      </c>
      <c r="S1394" s="210"/>
      <c r="T1394" s="134"/>
      <c r="U1394" s="134"/>
      <c r="V1394" s="135"/>
      <c r="W1394" s="33"/>
      <c r="X1394" s="33"/>
      <c r="Y1394" s="33"/>
    </row>
    <row r="1395" spans="1:25" s="34" customFormat="1" x14ac:dyDescent="0.25">
      <c r="A1395" s="132"/>
      <c r="B1395" s="133"/>
      <c r="C1395" s="133"/>
      <c r="D1395" s="133"/>
      <c r="E1395" s="133"/>
      <c r="F1395" s="133"/>
      <c r="G1395" s="133"/>
      <c r="H1395" s="133"/>
      <c r="I1395" s="133"/>
      <c r="J1395" s="133"/>
      <c r="K1395" s="133"/>
      <c r="L1395" s="133"/>
      <c r="M1395" s="133"/>
      <c r="N1395" s="133"/>
      <c r="O1395" s="133"/>
      <c r="P1395" s="133"/>
      <c r="Q1395" s="133"/>
      <c r="R1395" s="133"/>
      <c r="S1395" s="133"/>
      <c r="T1395" s="134"/>
      <c r="U1395" s="134"/>
      <c r="V1395" s="135"/>
      <c r="W1395" s="33"/>
      <c r="X1395" s="33"/>
      <c r="Y1395" s="33"/>
    </row>
    <row r="1396" spans="1:25" s="34" customFormat="1" x14ac:dyDescent="0.25">
      <c r="A1396" s="136" t="s">
        <v>71</v>
      </c>
      <c r="B1396" s="137"/>
      <c r="C1396" s="137"/>
      <c r="D1396" s="137"/>
      <c r="E1396" s="137"/>
      <c r="F1396" s="137"/>
      <c r="G1396" s="137"/>
      <c r="H1396" s="137"/>
      <c r="I1396" s="137"/>
      <c r="J1396" s="137"/>
      <c r="K1396" s="137"/>
      <c r="L1396" s="137"/>
      <c r="M1396" s="137"/>
      <c r="N1396" s="137"/>
      <c r="O1396" s="137"/>
      <c r="P1396" s="137"/>
      <c r="Q1396" s="137"/>
      <c r="R1396" s="137"/>
      <c r="S1396" s="137"/>
      <c r="T1396" s="134">
        <f>+T1394+T1393</f>
        <v>0</v>
      </c>
      <c r="U1396" s="134"/>
      <c r="V1396" s="135"/>
      <c r="W1396" s="33"/>
      <c r="X1396" s="33"/>
      <c r="Y1396" s="33"/>
    </row>
    <row r="1397" spans="1:25" s="34" customFormat="1" x14ac:dyDescent="0.25">
      <c r="A1397" s="19"/>
      <c r="B1397" s="20"/>
      <c r="C1397" s="20"/>
      <c r="D1397" s="20"/>
      <c r="E1397" s="20"/>
      <c r="F1397" s="20"/>
      <c r="G1397" s="20"/>
      <c r="H1397" s="20"/>
      <c r="I1397" s="20"/>
      <c r="J1397" s="20"/>
      <c r="K1397" s="20"/>
      <c r="L1397" s="20"/>
      <c r="M1397" s="20"/>
      <c r="N1397" s="20"/>
      <c r="O1397" s="20"/>
      <c r="P1397" s="20"/>
      <c r="Q1397" s="20"/>
      <c r="R1397" s="20"/>
      <c r="S1397" s="21"/>
      <c r="T1397" s="22"/>
      <c r="U1397" s="22"/>
      <c r="V1397" s="23"/>
      <c r="W1397" s="33"/>
      <c r="X1397" s="33"/>
      <c r="Y1397" s="33"/>
    </row>
    <row r="1398" spans="1:25" s="34" customFormat="1" x14ac:dyDescent="0.25">
      <c r="A1398" s="145" t="s">
        <v>72</v>
      </c>
      <c r="B1398" s="146"/>
      <c r="C1398" s="146"/>
      <c r="D1398" s="146"/>
      <c r="E1398" s="146"/>
      <c r="F1398" s="146"/>
      <c r="G1398" s="146"/>
      <c r="H1398" s="146"/>
      <c r="I1398" s="146"/>
      <c r="J1398" s="146"/>
      <c r="K1398" s="146"/>
      <c r="L1398" s="146"/>
      <c r="M1398" s="146"/>
      <c r="N1398" s="146"/>
      <c r="O1398" s="146"/>
      <c r="P1398" s="146"/>
      <c r="Q1398" s="146"/>
      <c r="R1398" s="146"/>
      <c r="S1398" s="146"/>
      <c r="T1398" s="146"/>
      <c r="U1398" s="146"/>
      <c r="V1398" s="147"/>
      <c r="W1398" s="33"/>
      <c r="X1398" s="33"/>
      <c r="Y1398" s="33"/>
    </row>
    <row r="1399" spans="1:25" s="34" customFormat="1" x14ac:dyDescent="0.25">
      <c r="A1399" s="132" t="s">
        <v>60</v>
      </c>
      <c r="B1399" s="133"/>
      <c r="C1399" s="133"/>
      <c r="D1399" s="133"/>
      <c r="E1399" s="133"/>
      <c r="F1399" s="133"/>
      <c r="G1399" s="133"/>
      <c r="H1399" s="133"/>
      <c r="I1399" s="133"/>
      <c r="J1399" s="133"/>
      <c r="K1399" s="133"/>
      <c r="L1399" s="133"/>
      <c r="M1399" s="133" t="s">
        <v>61</v>
      </c>
      <c r="N1399" s="133"/>
      <c r="O1399" s="133" t="s">
        <v>62</v>
      </c>
      <c r="P1399" s="133"/>
      <c r="Q1399" s="133" t="s">
        <v>73</v>
      </c>
      <c r="R1399" s="133"/>
      <c r="S1399" s="133"/>
      <c r="T1399" s="134" t="s">
        <v>74</v>
      </c>
      <c r="U1399" s="134"/>
      <c r="V1399" s="135"/>
      <c r="W1399" s="33"/>
      <c r="X1399" s="33"/>
      <c r="Y1399" s="33"/>
    </row>
    <row r="1400" spans="1:25" s="34" customFormat="1" x14ac:dyDescent="0.25">
      <c r="A1400" s="132"/>
      <c r="B1400" s="133"/>
      <c r="C1400" s="133"/>
      <c r="D1400" s="133"/>
      <c r="E1400" s="133"/>
      <c r="F1400" s="133"/>
      <c r="G1400" s="133"/>
      <c r="H1400" s="133"/>
      <c r="I1400" s="133"/>
      <c r="J1400" s="133"/>
      <c r="K1400" s="133"/>
      <c r="L1400" s="133"/>
      <c r="M1400" s="133"/>
      <c r="N1400" s="133"/>
      <c r="O1400" s="133"/>
      <c r="P1400" s="133"/>
      <c r="Q1400" s="134"/>
      <c r="R1400" s="134"/>
      <c r="S1400" s="134"/>
      <c r="T1400" s="134">
        <f>+Q1400*O1400</f>
        <v>0</v>
      </c>
      <c r="U1400" s="134"/>
      <c r="V1400" s="135"/>
      <c r="W1400" s="33"/>
      <c r="X1400" s="33"/>
      <c r="Y1400" s="33"/>
    </row>
    <row r="1401" spans="1:25" s="34" customFormat="1" x14ac:dyDescent="0.25">
      <c r="A1401" s="132"/>
      <c r="B1401" s="133"/>
      <c r="C1401" s="133"/>
      <c r="D1401" s="133"/>
      <c r="E1401" s="133"/>
      <c r="F1401" s="133"/>
      <c r="G1401" s="133"/>
      <c r="H1401" s="133"/>
      <c r="I1401" s="133"/>
      <c r="J1401" s="133"/>
      <c r="K1401" s="133"/>
      <c r="L1401" s="133"/>
      <c r="M1401" s="133"/>
      <c r="N1401" s="133"/>
      <c r="O1401" s="133"/>
      <c r="P1401" s="133"/>
      <c r="Q1401" s="134"/>
      <c r="R1401" s="134"/>
      <c r="S1401" s="134"/>
      <c r="T1401" s="134">
        <f>+Q1401*O1401</f>
        <v>0</v>
      </c>
      <c r="U1401" s="134"/>
      <c r="V1401" s="135"/>
      <c r="W1401" s="33"/>
      <c r="X1401" s="33"/>
      <c r="Y1401" s="33"/>
    </row>
    <row r="1402" spans="1:25" s="34" customFormat="1" x14ac:dyDescent="0.25">
      <c r="A1402" s="132"/>
      <c r="B1402" s="133"/>
      <c r="C1402" s="133"/>
      <c r="D1402" s="133"/>
      <c r="E1402" s="133"/>
      <c r="F1402" s="133"/>
      <c r="G1402" s="133"/>
      <c r="H1402" s="133"/>
      <c r="I1402" s="133"/>
      <c r="J1402" s="133"/>
      <c r="K1402" s="133"/>
      <c r="L1402" s="133"/>
      <c r="M1402" s="133"/>
      <c r="N1402" s="133"/>
      <c r="O1402" s="133"/>
      <c r="P1402" s="133"/>
      <c r="Q1402" s="133"/>
      <c r="R1402" s="133"/>
      <c r="S1402" s="133"/>
      <c r="T1402" s="134"/>
      <c r="U1402" s="134"/>
      <c r="V1402" s="135"/>
      <c r="W1402" s="33"/>
      <c r="X1402" s="33"/>
      <c r="Y1402" s="33"/>
    </row>
    <row r="1403" spans="1:25" s="34" customFormat="1" x14ac:dyDescent="0.25">
      <c r="A1403" s="136" t="s">
        <v>71</v>
      </c>
      <c r="B1403" s="137"/>
      <c r="C1403" s="137"/>
      <c r="D1403" s="137"/>
      <c r="E1403" s="137"/>
      <c r="F1403" s="137"/>
      <c r="G1403" s="137"/>
      <c r="H1403" s="137"/>
      <c r="I1403" s="137"/>
      <c r="J1403" s="137"/>
      <c r="K1403" s="137"/>
      <c r="L1403" s="137"/>
      <c r="M1403" s="137"/>
      <c r="N1403" s="137"/>
      <c r="O1403" s="137"/>
      <c r="P1403" s="137"/>
      <c r="Q1403" s="137"/>
      <c r="R1403" s="137"/>
      <c r="S1403" s="137"/>
      <c r="T1403" s="134">
        <f>+T1401+T1400</f>
        <v>0</v>
      </c>
      <c r="U1403" s="134"/>
      <c r="V1403" s="135"/>
      <c r="W1403" s="33"/>
      <c r="X1403" s="33"/>
      <c r="Y1403" s="33"/>
    </row>
    <row r="1404" spans="1:25" s="34" customFormat="1" x14ac:dyDescent="0.25">
      <c r="A1404" s="19"/>
      <c r="B1404" s="20"/>
      <c r="C1404" s="20"/>
      <c r="D1404" s="20"/>
      <c r="E1404" s="20"/>
      <c r="F1404" s="20"/>
      <c r="G1404" s="20"/>
      <c r="H1404" s="20"/>
      <c r="I1404" s="20"/>
      <c r="J1404" s="20"/>
      <c r="K1404" s="20"/>
      <c r="L1404" s="20"/>
      <c r="M1404" s="20"/>
      <c r="N1404" s="20"/>
      <c r="O1404" s="20"/>
      <c r="P1404" s="20"/>
      <c r="Q1404" s="20"/>
      <c r="R1404" s="20"/>
      <c r="S1404" s="21"/>
      <c r="T1404" s="22"/>
      <c r="U1404" s="22"/>
      <c r="V1404" s="23"/>
      <c r="W1404" s="33"/>
      <c r="X1404" s="33"/>
      <c r="Y1404" s="33"/>
    </row>
    <row r="1405" spans="1:25" s="34" customFormat="1" x14ac:dyDescent="0.25">
      <c r="A1405" s="145" t="s">
        <v>75</v>
      </c>
      <c r="B1405" s="146"/>
      <c r="C1405" s="146"/>
      <c r="D1405" s="146"/>
      <c r="E1405" s="146"/>
      <c r="F1405" s="146"/>
      <c r="G1405" s="146"/>
      <c r="H1405" s="146"/>
      <c r="I1405" s="146"/>
      <c r="J1405" s="146"/>
      <c r="K1405" s="146"/>
      <c r="L1405" s="146"/>
      <c r="M1405" s="146"/>
      <c r="N1405" s="146"/>
      <c r="O1405" s="146"/>
      <c r="P1405" s="146"/>
      <c r="Q1405" s="146"/>
      <c r="R1405" s="146"/>
      <c r="S1405" s="146"/>
      <c r="T1405" s="146"/>
      <c r="U1405" s="146"/>
      <c r="V1405" s="147"/>
      <c r="W1405" s="33"/>
      <c r="X1405" s="33"/>
      <c r="Y1405" s="33"/>
    </row>
    <row r="1406" spans="1:25" s="34" customFormat="1" x14ac:dyDescent="0.25">
      <c r="A1406" s="132" t="s">
        <v>76</v>
      </c>
      <c r="B1406" s="133"/>
      <c r="C1406" s="133"/>
      <c r="D1406" s="133"/>
      <c r="E1406" s="133"/>
      <c r="F1406" s="133"/>
      <c r="G1406" s="133"/>
      <c r="H1406" s="133"/>
      <c r="I1406" s="133"/>
      <c r="J1406" s="133"/>
      <c r="K1406" s="133" t="s">
        <v>77</v>
      </c>
      <c r="L1406" s="133"/>
      <c r="M1406" s="133" t="s">
        <v>78</v>
      </c>
      <c r="N1406" s="133"/>
      <c r="O1406" s="133" t="s">
        <v>79</v>
      </c>
      <c r="P1406" s="133"/>
      <c r="Q1406" s="133"/>
      <c r="R1406" s="133" t="s">
        <v>80</v>
      </c>
      <c r="S1406" s="133"/>
      <c r="T1406" s="134" t="s">
        <v>69</v>
      </c>
      <c r="U1406" s="134"/>
      <c r="V1406" s="135"/>
      <c r="W1406" s="33"/>
      <c r="X1406" s="33"/>
      <c r="Y1406" s="33"/>
    </row>
    <row r="1407" spans="1:25" s="34" customFormat="1" x14ac:dyDescent="0.25">
      <c r="A1407" s="132"/>
      <c r="B1407" s="133"/>
      <c r="C1407" s="133"/>
      <c r="D1407" s="133"/>
      <c r="E1407" s="133"/>
      <c r="F1407" s="133"/>
      <c r="G1407" s="133"/>
      <c r="H1407" s="133"/>
      <c r="I1407" s="133"/>
      <c r="J1407" s="133"/>
      <c r="K1407" s="133"/>
      <c r="L1407" s="133"/>
      <c r="M1407" s="133"/>
      <c r="N1407" s="133"/>
      <c r="O1407" s="133"/>
      <c r="P1407" s="133"/>
      <c r="Q1407" s="133"/>
      <c r="R1407" s="133"/>
      <c r="S1407" s="133"/>
      <c r="T1407" s="134"/>
      <c r="U1407" s="134"/>
      <c r="V1407" s="135"/>
      <c r="W1407" s="33"/>
      <c r="X1407" s="33"/>
      <c r="Y1407" s="33"/>
    </row>
    <row r="1408" spans="1:25" s="34" customFormat="1" x14ac:dyDescent="0.25">
      <c r="A1408" s="132"/>
      <c r="B1408" s="133"/>
      <c r="C1408" s="133"/>
      <c r="D1408" s="133"/>
      <c r="E1408" s="133"/>
      <c r="F1408" s="133"/>
      <c r="G1408" s="133"/>
      <c r="H1408" s="133"/>
      <c r="I1408" s="133"/>
      <c r="J1408" s="133"/>
      <c r="K1408" s="133"/>
      <c r="L1408" s="133"/>
      <c r="M1408" s="133"/>
      <c r="N1408" s="133"/>
      <c r="O1408" s="133"/>
      <c r="P1408" s="133"/>
      <c r="Q1408" s="133"/>
      <c r="R1408" s="133"/>
      <c r="S1408" s="133"/>
      <c r="T1408" s="134"/>
      <c r="U1408" s="134"/>
      <c r="V1408" s="135"/>
      <c r="W1408" s="33"/>
      <c r="X1408" s="33"/>
      <c r="Y1408" s="33"/>
    </row>
    <row r="1409" spans="1:25" s="34" customFormat="1" x14ac:dyDescent="0.25">
      <c r="A1409" s="132"/>
      <c r="B1409" s="133"/>
      <c r="C1409" s="133"/>
      <c r="D1409" s="133"/>
      <c r="E1409" s="133"/>
      <c r="F1409" s="133"/>
      <c r="G1409" s="133"/>
      <c r="H1409" s="133"/>
      <c r="I1409" s="133"/>
      <c r="J1409" s="133"/>
      <c r="K1409" s="133"/>
      <c r="L1409" s="133"/>
      <c r="M1409" s="133"/>
      <c r="N1409" s="133"/>
      <c r="O1409" s="133"/>
      <c r="P1409" s="133"/>
      <c r="Q1409" s="133"/>
      <c r="R1409" s="133"/>
      <c r="S1409" s="133"/>
      <c r="T1409" s="134"/>
      <c r="U1409" s="134"/>
      <c r="V1409" s="135"/>
      <c r="W1409" s="33"/>
      <c r="X1409" s="33"/>
      <c r="Y1409" s="33"/>
    </row>
    <row r="1410" spans="1:25" s="34" customFormat="1" x14ac:dyDescent="0.25">
      <c r="A1410" s="136" t="s">
        <v>71</v>
      </c>
      <c r="B1410" s="137"/>
      <c r="C1410" s="137"/>
      <c r="D1410" s="137"/>
      <c r="E1410" s="137"/>
      <c r="F1410" s="137"/>
      <c r="G1410" s="137"/>
      <c r="H1410" s="137"/>
      <c r="I1410" s="137"/>
      <c r="J1410" s="137"/>
      <c r="K1410" s="137"/>
      <c r="L1410" s="137"/>
      <c r="M1410" s="137"/>
      <c r="N1410" s="137"/>
      <c r="O1410" s="137"/>
      <c r="P1410" s="137"/>
      <c r="Q1410" s="137"/>
      <c r="R1410" s="137"/>
      <c r="S1410" s="137"/>
      <c r="T1410" s="134"/>
      <c r="U1410" s="134"/>
      <c r="V1410" s="135"/>
      <c r="W1410" s="33"/>
      <c r="X1410" s="33"/>
      <c r="Y1410" s="33"/>
    </row>
    <row r="1411" spans="1:25" s="34" customFormat="1" x14ac:dyDescent="0.25">
      <c r="A1411" s="19"/>
      <c r="B1411" s="20"/>
      <c r="C1411" s="20"/>
      <c r="D1411" s="20"/>
      <c r="E1411" s="20"/>
      <c r="F1411" s="20"/>
      <c r="G1411" s="20"/>
      <c r="H1411" s="20"/>
      <c r="I1411" s="20"/>
      <c r="J1411" s="20"/>
      <c r="K1411" s="20"/>
      <c r="L1411" s="20"/>
      <c r="M1411" s="20"/>
      <c r="N1411" s="20"/>
      <c r="O1411" s="20"/>
      <c r="P1411" s="20"/>
      <c r="Q1411" s="20"/>
      <c r="R1411" s="20"/>
      <c r="S1411" s="21"/>
      <c r="T1411" s="22"/>
      <c r="U1411" s="22"/>
      <c r="V1411" s="23"/>
      <c r="W1411" s="42"/>
      <c r="X1411" s="42"/>
      <c r="Y1411" s="42"/>
    </row>
    <row r="1412" spans="1:25" s="34" customFormat="1" x14ac:dyDescent="0.25">
      <c r="A1412" s="145" t="s">
        <v>81</v>
      </c>
      <c r="B1412" s="146"/>
      <c r="C1412" s="146"/>
      <c r="D1412" s="146"/>
      <c r="E1412" s="146"/>
      <c r="F1412" s="146"/>
      <c r="G1412" s="146"/>
      <c r="H1412" s="146"/>
      <c r="I1412" s="146"/>
      <c r="J1412" s="146"/>
      <c r="K1412" s="146"/>
      <c r="L1412" s="146"/>
      <c r="M1412" s="146"/>
      <c r="N1412" s="146"/>
      <c r="O1412" s="146"/>
      <c r="P1412" s="146"/>
      <c r="Q1412" s="146"/>
      <c r="R1412" s="146"/>
      <c r="S1412" s="146"/>
      <c r="T1412" s="146"/>
      <c r="U1412" s="146"/>
      <c r="V1412" s="147"/>
      <c r="W1412" s="33"/>
      <c r="X1412" s="33"/>
      <c r="Y1412" s="33"/>
    </row>
    <row r="1413" spans="1:25" s="34" customFormat="1" x14ac:dyDescent="0.25">
      <c r="A1413" s="132" t="s">
        <v>82</v>
      </c>
      <c r="B1413" s="133"/>
      <c r="C1413" s="133"/>
      <c r="D1413" s="133"/>
      <c r="E1413" s="133"/>
      <c r="F1413" s="133"/>
      <c r="G1413" s="133"/>
      <c r="H1413" s="133"/>
      <c r="I1413" s="133"/>
      <c r="J1413" s="133" t="s">
        <v>83</v>
      </c>
      <c r="K1413" s="133"/>
      <c r="L1413" s="133" t="s">
        <v>84</v>
      </c>
      <c r="M1413" s="133"/>
      <c r="N1413" s="133" t="s">
        <v>85</v>
      </c>
      <c r="O1413" s="133"/>
      <c r="P1413" s="133"/>
      <c r="Q1413" s="133" t="s">
        <v>68</v>
      </c>
      <c r="R1413" s="133"/>
      <c r="S1413" s="133"/>
      <c r="T1413" s="134" t="s">
        <v>69</v>
      </c>
      <c r="U1413" s="134"/>
      <c r="V1413" s="135"/>
      <c r="W1413" s="33"/>
      <c r="X1413" s="33"/>
      <c r="Y1413" s="33"/>
    </row>
    <row r="1414" spans="1:25" s="34" customFormat="1" x14ac:dyDescent="0.25">
      <c r="A1414" s="132" t="s">
        <v>86</v>
      </c>
      <c r="B1414" s="133"/>
      <c r="C1414" s="133"/>
      <c r="D1414" s="133"/>
      <c r="E1414" s="133"/>
      <c r="F1414" s="133"/>
      <c r="G1414" s="133"/>
      <c r="H1414" s="133"/>
      <c r="I1414" s="133"/>
      <c r="J1414" s="148">
        <f>+'[1]CARGA PRESTACIONAL'!E1355+'[1]CARGA PRESTACIONAL'!E1356</f>
        <v>0</v>
      </c>
      <c r="K1414" s="133"/>
      <c r="L1414" s="149">
        <v>1.8157000000000001</v>
      </c>
      <c r="M1414" s="149"/>
      <c r="N1414" s="134">
        <f>+(L1414*J1414)/8</f>
        <v>0</v>
      </c>
      <c r="O1414" s="134"/>
      <c r="P1414" s="134"/>
      <c r="Q1414" s="133"/>
      <c r="R1414" s="133"/>
      <c r="S1414" s="133"/>
      <c r="T1414" s="134">
        <f>+Q1414*N1414</f>
        <v>0</v>
      </c>
      <c r="U1414" s="134"/>
      <c r="V1414" s="135"/>
      <c r="W1414" s="33"/>
      <c r="X1414" s="33"/>
      <c r="Y1414" s="33"/>
    </row>
    <row r="1415" spans="1:25" s="34" customFormat="1" x14ac:dyDescent="0.25">
      <c r="A1415" s="132"/>
      <c r="B1415" s="133"/>
      <c r="C1415" s="133"/>
      <c r="D1415" s="133"/>
      <c r="E1415" s="133"/>
      <c r="F1415" s="133"/>
      <c r="G1415" s="133"/>
      <c r="H1415" s="133"/>
      <c r="I1415" s="133"/>
      <c r="J1415" s="133"/>
      <c r="K1415" s="133"/>
      <c r="L1415" s="133"/>
      <c r="M1415" s="133"/>
      <c r="N1415" s="133"/>
      <c r="O1415" s="133"/>
      <c r="P1415" s="133"/>
      <c r="Q1415" s="133"/>
      <c r="R1415" s="133"/>
      <c r="S1415" s="133"/>
      <c r="T1415" s="134"/>
      <c r="U1415" s="134"/>
      <c r="V1415" s="135"/>
      <c r="W1415" s="33"/>
      <c r="X1415" s="33"/>
      <c r="Y1415" s="33"/>
    </row>
    <row r="1416" spans="1:25" s="34" customFormat="1" x14ac:dyDescent="0.25">
      <c r="A1416" s="132"/>
      <c r="B1416" s="133"/>
      <c r="C1416" s="133"/>
      <c r="D1416" s="133"/>
      <c r="E1416" s="133"/>
      <c r="F1416" s="133"/>
      <c r="G1416" s="133"/>
      <c r="H1416" s="133"/>
      <c r="I1416" s="133"/>
      <c r="J1416" s="133"/>
      <c r="K1416" s="133"/>
      <c r="L1416" s="133"/>
      <c r="M1416" s="133"/>
      <c r="N1416" s="133"/>
      <c r="O1416" s="133"/>
      <c r="P1416" s="133"/>
      <c r="Q1416" s="133"/>
      <c r="R1416" s="133"/>
      <c r="S1416" s="133"/>
      <c r="T1416" s="134"/>
      <c r="U1416" s="134"/>
      <c r="V1416" s="135"/>
      <c r="W1416" s="33"/>
      <c r="X1416" s="33"/>
      <c r="Y1416" s="33"/>
    </row>
    <row r="1417" spans="1:25" s="34" customFormat="1" x14ac:dyDescent="0.25">
      <c r="A1417" s="136" t="s">
        <v>71</v>
      </c>
      <c r="B1417" s="137"/>
      <c r="C1417" s="137"/>
      <c r="D1417" s="137"/>
      <c r="E1417" s="137"/>
      <c r="F1417" s="137"/>
      <c r="G1417" s="137"/>
      <c r="H1417" s="137"/>
      <c r="I1417" s="137"/>
      <c r="J1417" s="137"/>
      <c r="K1417" s="137"/>
      <c r="L1417" s="137"/>
      <c r="M1417" s="137"/>
      <c r="N1417" s="137"/>
      <c r="O1417" s="137"/>
      <c r="P1417" s="137"/>
      <c r="Q1417" s="137"/>
      <c r="R1417" s="137"/>
      <c r="S1417" s="137"/>
      <c r="T1417" s="134">
        <f>+T1414</f>
        <v>0</v>
      </c>
      <c r="U1417" s="134"/>
      <c r="V1417" s="135"/>
      <c r="W1417" s="33"/>
      <c r="X1417" s="33"/>
      <c r="Y1417" s="33"/>
    </row>
    <row r="1418" spans="1:25" s="43" customFormat="1" x14ac:dyDescent="0.25">
      <c r="A1418" s="136" t="s">
        <v>15</v>
      </c>
      <c r="B1418" s="137"/>
      <c r="C1418" s="137"/>
      <c r="D1418" s="137"/>
      <c r="E1418" s="137"/>
      <c r="F1418" s="137"/>
      <c r="G1418" s="137"/>
      <c r="H1418" s="137"/>
      <c r="I1418" s="137"/>
      <c r="J1418" s="137"/>
      <c r="K1418" s="137"/>
      <c r="L1418" s="137"/>
      <c r="M1418" s="137"/>
      <c r="N1418" s="137"/>
      <c r="O1418" s="137"/>
      <c r="P1418" s="137"/>
      <c r="Q1418" s="137"/>
      <c r="R1418" s="137"/>
      <c r="S1418" s="137"/>
      <c r="T1418" s="134">
        <f>ROUND(T1417+T1410+T1403+T1396,0)</f>
        <v>0</v>
      </c>
      <c r="U1418" s="134"/>
      <c r="V1418" s="135"/>
      <c r="W1418" s="33"/>
      <c r="X1418" s="33"/>
      <c r="Y1418" s="33"/>
    </row>
    <row r="1419" spans="1:25" s="43" customFormat="1" x14ac:dyDescent="0.25">
      <c r="A1419" s="44" t="s">
        <v>87</v>
      </c>
      <c r="B1419" s="45">
        <f>+'[1]CARGA PRESTACIONAL'!$E$40</f>
        <v>0.29949999999999999</v>
      </c>
      <c r="C1419" s="46"/>
      <c r="D1419" s="47"/>
      <c r="E1419" s="48"/>
      <c r="F1419" s="46"/>
      <c r="G1419" s="46"/>
      <c r="H1419" s="46"/>
      <c r="I1419" s="46"/>
      <c r="J1419" s="46"/>
      <c r="K1419" s="46"/>
      <c r="L1419" s="46"/>
      <c r="M1419" s="47"/>
      <c r="N1419" s="18"/>
      <c r="O1419" s="18"/>
      <c r="P1419" s="18"/>
      <c r="Q1419" s="18"/>
      <c r="R1419" s="18"/>
      <c r="S1419" s="18" t="s">
        <v>19</v>
      </c>
      <c r="T1419" s="134">
        <f>+T1418*B1419</f>
        <v>0</v>
      </c>
      <c r="U1419" s="134"/>
      <c r="V1419" s="135"/>
      <c r="W1419" s="33"/>
      <c r="X1419" s="33"/>
      <c r="Y1419" s="33"/>
    </row>
    <row r="1420" spans="1:25" s="43" customFormat="1" x14ac:dyDescent="0.25">
      <c r="A1420" s="138" t="s">
        <v>88</v>
      </c>
      <c r="B1420" s="139"/>
      <c r="C1420" s="139"/>
      <c r="D1420" s="139"/>
      <c r="E1420" s="139"/>
      <c r="F1420" s="139"/>
      <c r="G1420" s="139"/>
      <c r="H1420" s="139"/>
      <c r="I1420" s="139"/>
      <c r="J1420" s="139"/>
      <c r="K1420" s="139"/>
      <c r="L1420" s="139"/>
      <c r="M1420" s="139"/>
      <c r="N1420" s="139"/>
      <c r="O1420" s="139"/>
      <c r="P1420" s="139"/>
      <c r="Q1420" s="139"/>
      <c r="R1420" s="139"/>
      <c r="S1420" s="139"/>
      <c r="T1420" s="140">
        <f>+T1419+T1418</f>
        <v>0</v>
      </c>
      <c r="U1420" s="140"/>
      <c r="V1420" s="141"/>
      <c r="W1420" s="33"/>
      <c r="X1420" s="33"/>
      <c r="Y1420" s="33"/>
    </row>
    <row r="1421" spans="1:25" s="43" customFormat="1" x14ac:dyDescent="0.25">
      <c r="A1421" s="138" t="s">
        <v>89</v>
      </c>
      <c r="B1421" s="139"/>
      <c r="C1421" s="139"/>
      <c r="D1421" s="139"/>
      <c r="E1421" s="139"/>
      <c r="F1421" s="139"/>
      <c r="G1421" s="139"/>
      <c r="H1421" s="139"/>
      <c r="I1421" s="139"/>
      <c r="J1421" s="139"/>
      <c r="K1421" s="139"/>
      <c r="L1421" s="139"/>
      <c r="M1421" s="139"/>
      <c r="N1421" s="139"/>
      <c r="O1421" s="139"/>
      <c r="P1421" s="139"/>
      <c r="Q1421" s="139"/>
      <c r="R1421" s="139"/>
      <c r="S1421" s="139"/>
      <c r="T1421" s="140">
        <f>ROUND(T1420*T1389,0)</f>
        <v>0</v>
      </c>
      <c r="U1421" s="140"/>
      <c r="V1421" s="141"/>
      <c r="W1421" s="33"/>
      <c r="X1421" s="33"/>
      <c r="Y1421" s="33"/>
    </row>
    <row r="1422" spans="1:25" s="43" customFormat="1" x14ac:dyDescent="0.25">
      <c r="A1422" s="49"/>
      <c r="B1422" s="29"/>
      <c r="C1422" s="29"/>
      <c r="D1422" s="29"/>
      <c r="E1422" s="29"/>
      <c r="F1422" s="29"/>
      <c r="G1422" s="29"/>
      <c r="H1422" s="29"/>
      <c r="I1422" s="29"/>
      <c r="J1422" s="29"/>
      <c r="K1422" s="29"/>
      <c r="L1422" s="29"/>
      <c r="M1422" s="29"/>
      <c r="N1422" s="29"/>
      <c r="O1422" s="29"/>
      <c r="P1422" s="29"/>
      <c r="Q1422" s="29"/>
      <c r="R1422" s="29"/>
      <c r="S1422" s="29"/>
      <c r="T1422" s="50"/>
      <c r="U1422" s="50"/>
      <c r="V1422" s="51"/>
      <c r="W1422" s="33"/>
      <c r="X1422" s="33"/>
      <c r="Y1422" s="52"/>
    </row>
    <row r="1423" spans="1:25" s="34" customFormat="1" ht="43.5" customHeight="1" x14ac:dyDescent="0.25">
      <c r="A1423" s="142" t="s">
        <v>121</v>
      </c>
      <c r="B1423" s="143"/>
      <c r="C1423" s="143"/>
      <c r="D1423" s="143"/>
      <c r="E1423" s="143"/>
      <c r="F1423" s="143"/>
      <c r="G1423" s="143"/>
      <c r="H1423" s="143"/>
      <c r="I1423" s="143"/>
      <c r="J1423" s="143"/>
      <c r="K1423" s="143"/>
      <c r="L1423" s="143"/>
      <c r="M1423" s="143"/>
      <c r="N1423" s="143"/>
      <c r="O1423" s="143"/>
      <c r="P1423" s="143"/>
      <c r="Q1423" s="143"/>
      <c r="R1423" s="143"/>
      <c r="S1423" s="143"/>
      <c r="T1423" s="143"/>
      <c r="U1423" s="143"/>
      <c r="V1423" s="144"/>
      <c r="W1423" s="33"/>
      <c r="X1423" s="33"/>
      <c r="Y1423" s="53"/>
    </row>
    <row r="1424" spans="1:25" s="34" customFormat="1" x14ac:dyDescent="0.25">
      <c r="A1424" s="24"/>
      <c r="B1424" s="25"/>
      <c r="C1424" s="25"/>
      <c r="D1424" s="25"/>
      <c r="E1424" s="25"/>
      <c r="F1424" s="25"/>
      <c r="G1424" s="25"/>
      <c r="H1424" s="25"/>
      <c r="I1424" s="25"/>
      <c r="J1424" s="25"/>
      <c r="K1424" s="25"/>
      <c r="L1424" s="25"/>
      <c r="M1424" s="25"/>
      <c r="N1424" s="25"/>
      <c r="O1424" s="25"/>
      <c r="P1424" s="25"/>
      <c r="Q1424" s="25"/>
      <c r="R1424" s="25"/>
      <c r="S1424" s="26"/>
      <c r="T1424" s="27"/>
      <c r="U1424" s="27"/>
      <c r="V1424" s="28"/>
      <c r="W1424" s="33"/>
      <c r="X1424" s="33"/>
      <c r="Y1424" s="33"/>
    </row>
    <row r="1425" spans="1:60" s="34" customFormat="1" ht="46.5" customHeight="1" x14ac:dyDescent="0.3">
      <c r="A1425" s="24"/>
      <c r="B1425" s="25"/>
      <c r="C1425" s="25"/>
      <c r="D1425" s="29"/>
      <c r="E1425" s="30" t="s">
        <v>90</v>
      </c>
      <c r="F1425" s="54"/>
      <c r="G1425" s="54"/>
      <c r="H1425" s="54"/>
      <c r="I1425" s="54"/>
      <c r="J1425" s="54"/>
      <c r="K1425" s="54"/>
      <c r="L1425" s="54"/>
      <c r="M1425" s="55"/>
      <c r="N1425" s="25"/>
      <c r="O1425" s="25"/>
      <c r="P1425" s="25"/>
      <c r="Q1425" s="25"/>
      <c r="R1425" s="25"/>
      <c r="S1425" s="26"/>
      <c r="T1425" s="27"/>
      <c r="U1425" s="27"/>
      <c r="V1425" s="28"/>
      <c r="W1425" s="33"/>
      <c r="X1425" s="33"/>
      <c r="Y1425" s="56"/>
    </row>
    <row r="1426" spans="1:60" s="34" customFormat="1" x14ac:dyDescent="0.25">
      <c r="A1426" s="24"/>
      <c r="B1426" s="25"/>
      <c r="C1426" s="25"/>
      <c r="D1426" s="25"/>
      <c r="E1426" s="131" t="s">
        <v>105</v>
      </c>
      <c r="F1426" s="131"/>
      <c r="G1426" s="131"/>
      <c r="H1426" s="131"/>
      <c r="I1426" s="131"/>
      <c r="J1426" s="131"/>
      <c r="K1426" s="131"/>
      <c r="L1426" s="131"/>
      <c r="M1426" s="131"/>
      <c r="N1426" s="57"/>
      <c r="O1426" s="57"/>
      <c r="P1426" s="25"/>
      <c r="Q1426" s="25"/>
      <c r="R1426" s="25"/>
      <c r="S1426" s="26"/>
      <c r="T1426" s="27"/>
      <c r="U1426" s="27"/>
      <c r="V1426" s="28"/>
      <c r="W1426" s="33"/>
      <c r="X1426" s="33"/>
      <c r="Y1426" s="33"/>
    </row>
    <row r="1427" spans="1:60" s="34" customFormat="1" x14ac:dyDescent="0.25">
      <c r="A1427" s="24"/>
      <c r="B1427" s="25"/>
      <c r="C1427" s="25"/>
      <c r="D1427" s="25"/>
      <c r="E1427" s="131"/>
      <c r="F1427" s="131"/>
      <c r="G1427" s="131"/>
      <c r="H1427" s="131"/>
      <c r="I1427" s="131"/>
      <c r="J1427" s="131"/>
      <c r="K1427" s="131"/>
      <c r="L1427" s="131"/>
      <c r="M1427" s="131"/>
      <c r="N1427" s="57"/>
      <c r="O1427" s="57"/>
      <c r="P1427" s="25"/>
      <c r="Q1427" s="25"/>
      <c r="R1427" s="25"/>
      <c r="S1427" s="26"/>
      <c r="T1427" s="27"/>
      <c r="U1427" s="27"/>
      <c r="V1427" s="28"/>
      <c r="W1427" s="33"/>
      <c r="X1427" s="33"/>
      <c r="Y1427" s="33"/>
    </row>
    <row r="1428" spans="1:60" s="34" customFormat="1" ht="14.25" thickBot="1" x14ac:dyDescent="0.3">
      <c r="A1428" s="58"/>
      <c r="B1428" s="59"/>
      <c r="C1428" s="59"/>
      <c r="D1428" s="59"/>
      <c r="E1428" s="59"/>
      <c r="F1428" s="60"/>
      <c r="G1428" s="60"/>
      <c r="H1428" s="60"/>
      <c r="I1428" s="60"/>
      <c r="J1428" s="60"/>
      <c r="K1428" s="60"/>
      <c r="L1428" s="59"/>
      <c r="M1428" s="59"/>
      <c r="N1428" s="59"/>
      <c r="O1428" s="59"/>
      <c r="P1428" s="59"/>
      <c r="Q1428" s="59"/>
      <c r="R1428" s="59"/>
      <c r="S1428" s="59"/>
      <c r="T1428" s="61"/>
      <c r="U1428" s="61"/>
      <c r="V1428" s="62"/>
      <c r="W1428" s="33"/>
      <c r="X1428" s="33"/>
      <c r="Y1428" s="33"/>
    </row>
    <row r="1429" spans="1:60" ht="14.25" thickBot="1" x14ac:dyDescent="0.3"/>
    <row r="1430" spans="1:60" s="32" customFormat="1" ht="30" customHeight="1" x14ac:dyDescent="0.25">
      <c r="A1430" s="154"/>
      <c r="B1430" s="155"/>
      <c r="C1430" s="155"/>
      <c r="D1430" s="156"/>
      <c r="E1430" s="163" t="s">
        <v>92</v>
      </c>
      <c r="F1430" s="164"/>
      <c r="G1430" s="164"/>
      <c r="H1430" s="164"/>
      <c r="I1430" s="164"/>
      <c r="J1430" s="164"/>
      <c r="K1430" s="164"/>
      <c r="L1430" s="164"/>
      <c r="M1430" s="164"/>
      <c r="N1430" s="164"/>
      <c r="O1430" s="164"/>
      <c r="P1430" s="164"/>
      <c r="Q1430" s="164"/>
      <c r="R1430" s="164"/>
      <c r="S1430" s="165"/>
      <c r="T1430" s="169" t="s">
        <v>47</v>
      </c>
      <c r="U1430" s="170"/>
      <c r="V1430" s="171"/>
    </row>
    <row r="1431" spans="1:60" s="32" customFormat="1" ht="30" customHeight="1" thickBot="1" x14ac:dyDescent="0.3">
      <c r="A1431" s="157"/>
      <c r="B1431" s="158"/>
      <c r="C1431" s="158"/>
      <c r="D1431" s="159"/>
      <c r="E1431" s="166"/>
      <c r="F1431" s="167"/>
      <c r="G1431" s="167"/>
      <c r="H1431" s="167"/>
      <c r="I1431" s="167"/>
      <c r="J1431" s="167"/>
      <c r="K1431" s="167"/>
      <c r="L1431" s="167"/>
      <c r="M1431" s="167"/>
      <c r="N1431" s="167"/>
      <c r="O1431" s="167"/>
      <c r="P1431" s="167"/>
      <c r="Q1431" s="167"/>
      <c r="R1431" s="167"/>
      <c r="S1431" s="168"/>
      <c r="T1431" s="172"/>
      <c r="U1431" s="173"/>
      <c r="V1431" s="174"/>
    </row>
    <row r="1432" spans="1:60" s="32" customFormat="1" ht="5.0999999999999996" customHeight="1" thickBot="1" x14ac:dyDescent="0.25">
      <c r="A1432" s="157"/>
      <c r="B1432" s="158"/>
      <c r="C1432" s="158"/>
      <c r="D1432" s="159"/>
      <c r="E1432" s="175"/>
      <c r="F1432" s="176"/>
      <c r="G1432" s="176"/>
      <c r="H1432" s="176"/>
      <c r="I1432" s="176"/>
      <c r="J1432" s="176"/>
      <c r="K1432" s="176"/>
      <c r="L1432" s="176"/>
      <c r="M1432" s="176"/>
      <c r="N1432" s="176"/>
      <c r="O1432" s="176"/>
      <c r="P1432" s="176"/>
      <c r="Q1432" s="176"/>
      <c r="R1432" s="176"/>
      <c r="S1432" s="176"/>
      <c r="T1432" s="176"/>
      <c r="U1432" s="176"/>
      <c r="V1432" s="177"/>
    </row>
    <row r="1433" spans="1:60" s="32" customFormat="1" ht="24.95" customHeight="1" thickBot="1" x14ac:dyDescent="0.3">
      <c r="A1433" s="157"/>
      <c r="B1433" s="158"/>
      <c r="C1433" s="158"/>
      <c r="D1433" s="159"/>
      <c r="E1433" s="178" t="s">
        <v>48</v>
      </c>
      <c r="F1433" s="179"/>
      <c r="G1433" s="179"/>
      <c r="H1433" s="179"/>
      <c r="I1433" s="179"/>
      <c r="J1433" s="179"/>
      <c r="K1433" s="179"/>
      <c r="L1433" s="179"/>
      <c r="M1433" s="179"/>
      <c r="N1433" s="179"/>
      <c r="O1433" s="179"/>
      <c r="P1433" s="179"/>
      <c r="Q1433" s="179"/>
      <c r="R1433" s="179"/>
      <c r="S1433" s="179"/>
      <c r="T1433" s="179"/>
      <c r="U1433" s="179"/>
      <c r="V1433" s="180"/>
    </row>
    <row r="1434" spans="1:60" s="32" customFormat="1" ht="5.0999999999999996" customHeight="1" thickBot="1" x14ac:dyDescent="0.3">
      <c r="A1434" s="160"/>
      <c r="B1434" s="161"/>
      <c r="C1434" s="161"/>
      <c r="D1434" s="162"/>
      <c r="E1434" s="181"/>
      <c r="F1434" s="182"/>
      <c r="G1434" s="182"/>
      <c r="H1434" s="182"/>
      <c r="I1434" s="182"/>
      <c r="J1434" s="182"/>
      <c r="K1434" s="182"/>
      <c r="L1434" s="182"/>
      <c r="M1434" s="182"/>
      <c r="N1434" s="182"/>
      <c r="O1434" s="182"/>
      <c r="P1434" s="182"/>
      <c r="Q1434" s="182"/>
      <c r="R1434" s="182"/>
      <c r="S1434" s="182"/>
      <c r="T1434" s="182"/>
      <c r="U1434" s="182"/>
      <c r="V1434" s="183"/>
    </row>
    <row r="1435" spans="1:60" s="34" customFormat="1" x14ac:dyDescent="0.25">
      <c r="A1435" s="211" t="s">
        <v>49</v>
      </c>
      <c r="B1435" s="212"/>
      <c r="C1435" s="212"/>
      <c r="D1435" s="212"/>
      <c r="E1435" s="212"/>
      <c r="F1435" s="212"/>
      <c r="G1435" s="212"/>
      <c r="H1435" s="212"/>
      <c r="I1435" s="212"/>
      <c r="J1435" s="212"/>
      <c r="K1435" s="212"/>
      <c r="L1435" s="212"/>
      <c r="M1435" s="212"/>
      <c r="N1435" s="212"/>
      <c r="O1435" s="212"/>
      <c r="P1435" s="212"/>
      <c r="Q1435" s="212"/>
      <c r="R1435" s="212"/>
      <c r="S1435" s="212"/>
      <c r="T1435" s="212"/>
      <c r="U1435" s="212"/>
      <c r="V1435" s="213"/>
      <c r="W1435" s="33"/>
      <c r="X1435" s="33"/>
      <c r="Y1435" s="33"/>
      <c r="AZ1435" s="35"/>
      <c r="BA1435" s="35"/>
      <c r="BB1435" s="35"/>
      <c r="BC1435" s="35"/>
      <c r="BD1435" s="35"/>
      <c r="BE1435" s="35"/>
      <c r="BF1435" s="35"/>
      <c r="BG1435" s="35"/>
      <c r="BH1435" s="35"/>
    </row>
    <row r="1436" spans="1:60" s="34" customFormat="1" x14ac:dyDescent="0.25">
      <c r="A1436" s="184" t="s">
        <v>50</v>
      </c>
      <c r="B1436" s="185"/>
      <c r="C1436" s="185"/>
      <c r="D1436" s="185"/>
      <c r="E1436" s="36" t="s">
        <v>51</v>
      </c>
      <c r="F1436" s="37"/>
      <c r="G1436" s="37"/>
      <c r="H1436" s="37"/>
      <c r="I1436" s="37"/>
      <c r="J1436" s="186" t="s">
        <v>52</v>
      </c>
      <c r="K1436" s="186"/>
      <c r="L1436" s="186"/>
      <c r="M1436" s="186"/>
      <c r="N1436" s="186"/>
      <c r="O1436" s="186"/>
      <c r="P1436" s="186" t="s">
        <v>53</v>
      </c>
      <c r="Q1436" s="186"/>
      <c r="R1436" s="186"/>
      <c r="S1436" s="186"/>
      <c r="T1436" s="186"/>
      <c r="U1436" s="186"/>
      <c r="V1436" s="187"/>
      <c r="W1436" s="33"/>
      <c r="X1436" s="33"/>
      <c r="Y1436" s="33"/>
      <c r="AZ1436" s="35"/>
      <c r="BA1436" s="35"/>
      <c r="BB1436" s="35"/>
      <c r="BC1436" s="35"/>
      <c r="BD1436" s="35"/>
      <c r="BE1436" s="35"/>
      <c r="BF1436" s="35"/>
      <c r="BG1436" s="35"/>
      <c r="BH1436" s="35"/>
    </row>
    <row r="1437" spans="1:60" s="34" customFormat="1" ht="30.75" customHeight="1" x14ac:dyDescent="0.25">
      <c r="A1437" s="188" t="s">
        <v>54</v>
      </c>
      <c r="B1437" s="189"/>
      <c r="C1437" s="189"/>
      <c r="D1437" s="190"/>
      <c r="E1437" s="191" t="s">
        <v>24</v>
      </c>
      <c r="F1437" s="191"/>
      <c r="G1437" s="191"/>
      <c r="H1437" s="191"/>
      <c r="I1437" s="191"/>
      <c r="J1437" s="191"/>
      <c r="K1437" s="191"/>
      <c r="L1437" s="191"/>
      <c r="M1437" s="191"/>
      <c r="N1437" s="191"/>
      <c r="O1437" s="191"/>
      <c r="P1437" s="191"/>
      <c r="Q1437" s="191"/>
      <c r="R1437" s="191"/>
      <c r="S1437" s="191"/>
      <c r="T1437" s="191"/>
      <c r="U1437" s="191"/>
      <c r="V1437" s="192"/>
      <c r="W1437" s="33"/>
      <c r="X1437" s="33"/>
      <c r="Y1437" s="33"/>
    </row>
    <row r="1438" spans="1:60" s="34" customFormat="1" x14ac:dyDescent="0.25">
      <c r="A1438" s="193" t="s">
        <v>55</v>
      </c>
      <c r="B1438" s="194"/>
      <c r="C1438" s="194"/>
      <c r="D1438" s="194"/>
      <c r="E1438" s="195"/>
      <c r="F1438" s="195"/>
      <c r="G1438" s="195"/>
      <c r="H1438" s="195"/>
      <c r="I1438" s="195"/>
      <c r="J1438" s="195"/>
      <c r="K1438" s="195"/>
      <c r="L1438" s="195"/>
      <c r="M1438" s="195"/>
      <c r="N1438" s="195"/>
      <c r="O1438" s="195"/>
      <c r="P1438" s="195"/>
      <c r="Q1438" s="195"/>
      <c r="R1438" s="195"/>
      <c r="S1438" s="195"/>
      <c r="T1438" s="195"/>
      <c r="U1438" s="195"/>
      <c r="V1438" s="196"/>
      <c r="W1438" s="33"/>
      <c r="X1438" s="33"/>
      <c r="Y1438" s="33"/>
      <c r="Z1438" s="33"/>
    </row>
    <row r="1439" spans="1:60" s="34" customFormat="1" x14ac:dyDescent="0.25">
      <c r="A1439" s="193" t="s">
        <v>56</v>
      </c>
      <c r="B1439" s="194"/>
      <c r="C1439" s="194"/>
      <c r="D1439" s="194"/>
      <c r="E1439" s="195"/>
      <c r="F1439" s="195"/>
      <c r="G1439" s="195"/>
      <c r="H1439" s="195"/>
      <c r="I1439" s="195"/>
      <c r="J1439" s="195"/>
      <c r="K1439" s="195"/>
      <c r="L1439" s="195"/>
      <c r="M1439" s="195"/>
      <c r="N1439" s="195"/>
      <c r="O1439" s="195"/>
      <c r="P1439" s="195"/>
      <c r="Q1439" s="195"/>
      <c r="R1439" s="195"/>
      <c r="S1439" s="195"/>
      <c r="T1439" s="195"/>
      <c r="U1439" s="195"/>
      <c r="V1439" s="196"/>
      <c r="W1439" s="33"/>
      <c r="X1439" s="33"/>
      <c r="Y1439" s="33"/>
      <c r="Z1439" s="33"/>
    </row>
    <row r="1440" spans="1:60" s="34" customFormat="1" x14ac:dyDescent="0.25">
      <c r="A1440" s="193" t="s">
        <v>57</v>
      </c>
      <c r="B1440" s="194"/>
      <c r="C1440" s="194"/>
      <c r="D1440" s="194"/>
      <c r="E1440" s="195"/>
      <c r="F1440" s="195"/>
      <c r="G1440" s="195"/>
      <c r="H1440" s="195"/>
      <c r="I1440" s="195"/>
      <c r="J1440" s="195"/>
      <c r="K1440" s="195"/>
      <c r="L1440" s="195"/>
      <c r="M1440" s="195"/>
      <c r="N1440" s="195"/>
      <c r="O1440" s="195"/>
      <c r="P1440" s="195"/>
      <c r="Q1440" s="195"/>
      <c r="R1440" s="195"/>
      <c r="S1440" s="195"/>
      <c r="T1440" s="195"/>
      <c r="U1440" s="195"/>
      <c r="V1440" s="196"/>
      <c r="W1440" s="33"/>
      <c r="X1440" s="33"/>
      <c r="Y1440" s="33"/>
      <c r="Z1440" s="33"/>
    </row>
    <row r="1441" spans="1:25" s="34" customFormat="1" x14ac:dyDescent="0.25">
      <c r="A1441" s="38"/>
      <c r="B1441" s="39"/>
      <c r="C1441" s="39"/>
      <c r="D1441" s="40"/>
      <c r="E1441" s="40"/>
      <c r="F1441" s="40"/>
      <c r="G1441" s="40"/>
      <c r="H1441" s="40"/>
      <c r="I1441" s="40"/>
      <c r="J1441" s="40"/>
      <c r="K1441" s="40"/>
      <c r="L1441" s="40"/>
      <c r="M1441" s="40"/>
      <c r="N1441" s="40"/>
      <c r="O1441" s="40"/>
      <c r="P1441" s="40"/>
      <c r="Q1441" s="40"/>
      <c r="R1441" s="40"/>
      <c r="S1441" s="40"/>
      <c r="T1441" s="27"/>
      <c r="U1441" s="27"/>
      <c r="V1441" s="28"/>
      <c r="W1441" s="33"/>
      <c r="X1441" s="33"/>
      <c r="Y1441" s="33"/>
    </row>
    <row r="1442" spans="1:25" s="34" customFormat="1" x14ac:dyDescent="0.25">
      <c r="A1442" s="150" t="s">
        <v>58</v>
      </c>
      <c r="B1442" s="151"/>
      <c r="C1442" s="151"/>
      <c r="D1442" s="151"/>
      <c r="E1442" s="151"/>
      <c r="F1442" s="151"/>
      <c r="G1442" s="151"/>
      <c r="H1442" s="151"/>
      <c r="I1442" s="151"/>
      <c r="J1442" s="151"/>
      <c r="K1442" s="151"/>
      <c r="L1442" s="151"/>
      <c r="M1442" s="151"/>
      <c r="N1442" s="151"/>
      <c r="O1442" s="151"/>
      <c r="P1442" s="151"/>
      <c r="Q1442" s="151"/>
      <c r="R1442" s="151"/>
      <c r="S1442" s="151"/>
      <c r="T1442" s="151"/>
      <c r="U1442" s="151"/>
      <c r="V1442" s="197"/>
      <c r="W1442" s="33"/>
      <c r="X1442" s="33"/>
      <c r="Y1442" s="33"/>
    </row>
    <row r="1443" spans="1:25" s="34" customFormat="1" x14ac:dyDescent="0.25">
      <c r="A1443" s="198" t="s">
        <v>59</v>
      </c>
      <c r="B1443" s="199"/>
      <c r="C1443" s="199" t="s">
        <v>60</v>
      </c>
      <c r="D1443" s="199"/>
      <c r="E1443" s="199"/>
      <c r="F1443" s="199"/>
      <c r="G1443" s="199"/>
      <c r="H1443" s="199"/>
      <c r="I1443" s="199"/>
      <c r="J1443" s="199"/>
      <c r="K1443" s="199"/>
      <c r="L1443" s="199"/>
      <c r="M1443" s="199"/>
      <c r="N1443" s="199"/>
      <c r="O1443" s="199"/>
      <c r="P1443" s="199"/>
      <c r="Q1443" s="199"/>
      <c r="R1443" s="199" t="s">
        <v>61</v>
      </c>
      <c r="S1443" s="199"/>
      <c r="T1443" s="200" t="s">
        <v>62</v>
      </c>
      <c r="U1443" s="200"/>
      <c r="V1443" s="201"/>
      <c r="W1443" s="33"/>
      <c r="X1443" s="33"/>
      <c r="Y1443" s="33"/>
    </row>
    <row r="1444" spans="1:25" s="34" customFormat="1" ht="16.5" customHeight="1" x14ac:dyDescent="0.25">
      <c r="A1444" s="202">
        <v>1</v>
      </c>
      <c r="B1444" s="203"/>
      <c r="C1444" s="204" t="s">
        <v>63</v>
      </c>
      <c r="D1444" s="205"/>
      <c r="E1444" s="205"/>
      <c r="F1444" s="205"/>
      <c r="G1444" s="205"/>
      <c r="H1444" s="205"/>
      <c r="I1444" s="205"/>
      <c r="J1444" s="205"/>
      <c r="K1444" s="205"/>
      <c r="L1444" s="205"/>
      <c r="M1444" s="205"/>
      <c r="N1444" s="205"/>
      <c r="O1444" s="205"/>
      <c r="P1444" s="205"/>
      <c r="Q1444" s="205"/>
      <c r="R1444" s="205"/>
      <c r="S1444" s="205"/>
      <c r="T1444" s="206"/>
      <c r="U1444" s="206"/>
      <c r="V1444" s="207"/>
      <c r="W1444" s="33"/>
      <c r="X1444" s="33"/>
      <c r="Y1444" s="33"/>
    </row>
    <row r="1445" spans="1:25" s="34" customFormat="1" x14ac:dyDescent="0.25">
      <c r="A1445" s="41"/>
      <c r="B1445" s="40"/>
      <c r="C1445" s="40"/>
      <c r="D1445" s="40"/>
      <c r="E1445" s="40"/>
      <c r="F1445" s="40"/>
      <c r="G1445" s="40"/>
      <c r="H1445" s="40"/>
      <c r="I1445" s="40"/>
      <c r="J1445" s="40"/>
      <c r="K1445" s="40"/>
      <c r="L1445" s="40"/>
      <c r="M1445" s="40"/>
      <c r="N1445" s="40"/>
      <c r="O1445" s="40"/>
      <c r="P1445" s="40"/>
      <c r="Q1445" s="40"/>
      <c r="R1445" s="40"/>
      <c r="S1445" s="40"/>
      <c r="T1445" s="27"/>
      <c r="U1445" s="27"/>
      <c r="V1445" s="28"/>
      <c r="W1445" s="33"/>
      <c r="X1445" s="33"/>
      <c r="Y1445" s="33"/>
    </row>
    <row r="1446" spans="1:25" s="34" customFormat="1" x14ac:dyDescent="0.25">
      <c r="A1446" s="145" t="s">
        <v>64</v>
      </c>
      <c r="B1446" s="146"/>
      <c r="C1446" s="146"/>
      <c r="D1446" s="146"/>
      <c r="E1446" s="146"/>
      <c r="F1446" s="146"/>
      <c r="G1446" s="146"/>
      <c r="H1446" s="146"/>
      <c r="I1446" s="146"/>
      <c r="J1446" s="146"/>
      <c r="K1446" s="146"/>
      <c r="L1446" s="146"/>
      <c r="M1446" s="146"/>
      <c r="N1446" s="146"/>
      <c r="O1446" s="146"/>
      <c r="P1446" s="146"/>
      <c r="Q1446" s="146"/>
      <c r="R1446" s="146"/>
      <c r="S1446" s="146"/>
      <c r="T1446" s="146"/>
      <c r="U1446" s="146"/>
      <c r="V1446" s="147"/>
      <c r="W1446" s="33"/>
      <c r="X1446" s="33"/>
      <c r="Y1446" s="33"/>
    </row>
    <row r="1447" spans="1:25" s="34" customFormat="1" x14ac:dyDescent="0.25">
      <c r="A1447" s="132" t="s">
        <v>60</v>
      </c>
      <c r="B1447" s="133"/>
      <c r="C1447" s="133"/>
      <c r="D1447" s="133"/>
      <c r="E1447" s="133"/>
      <c r="F1447" s="133"/>
      <c r="G1447" s="133"/>
      <c r="H1447" s="133" t="s">
        <v>65</v>
      </c>
      <c r="I1447" s="133"/>
      <c r="J1447" s="133"/>
      <c r="K1447" s="133" t="s">
        <v>66</v>
      </c>
      <c r="L1447" s="133"/>
      <c r="M1447" s="133"/>
      <c r="N1447" s="133"/>
      <c r="O1447" s="133" t="s">
        <v>67</v>
      </c>
      <c r="P1447" s="133"/>
      <c r="Q1447" s="133"/>
      <c r="R1447" s="133" t="s">
        <v>68</v>
      </c>
      <c r="S1447" s="133"/>
      <c r="T1447" s="134" t="s">
        <v>69</v>
      </c>
      <c r="U1447" s="134"/>
      <c r="V1447" s="135"/>
      <c r="W1447" s="33"/>
      <c r="X1447" s="33"/>
      <c r="Y1447" s="33"/>
    </row>
    <row r="1448" spans="1:25" s="34" customFormat="1" x14ac:dyDescent="0.25">
      <c r="A1448" s="132"/>
      <c r="B1448" s="133"/>
      <c r="C1448" s="133"/>
      <c r="D1448" s="133"/>
      <c r="E1448" s="133"/>
      <c r="F1448" s="133"/>
      <c r="G1448" s="133"/>
      <c r="H1448" s="133"/>
      <c r="I1448" s="133"/>
      <c r="J1448" s="133"/>
      <c r="K1448" s="133"/>
      <c r="L1448" s="133"/>
      <c r="M1448" s="133"/>
      <c r="N1448" s="133"/>
      <c r="O1448" s="153"/>
      <c r="P1448" s="153"/>
      <c r="Q1448" s="153"/>
      <c r="R1448" s="133"/>
      <c r="S1448" s="133"/>
      <c r="T1448" s="134"/>
      <c r="U1448" s="134"/>
      <c r="V1448" s="135"/>
      <c r="W1448" s="33"/>
      <c r="X1448" s="33"/>
      <c r="Y1448" s="33"/>
    </row>
    <row r="1449" spans="1:25" s="34" customFormat="1" x14ac:dyDescent="0.25">
      <c r="A1449" s="132" t="s">
        <v>70</v>
      </c>
      <c r="B1449" s="133"/>
      <c r="C1449" s="133"/>
      <c r="D1449" s="133"/>
      <c r="E1449" s="133"/>
      <c r="F1449" s="133"/>
      <c r="G1449" s="133"/>
      <c r="H1449" s="133"/>
      <c r="I1449" s="133"/>
      <c r="J1449" s="133"/>
      <c r="K1449" s="133"/>
      <c r="L1449" s="133"/>
      <c r="M1449" s="133"/>
      <c r="N1449" s="133"/>
      <c r="O1449" s="153"/>
      <c r="P1449" s="153"/>
      <c r="Q1449" s="153"/>
      <c r="R1449" s="209">
        <v>0.03</v>
      </c>
      <c r="S1449" s="210"/>
      <c r="T1449" s="134"/>
      <c r="U1449" s="134"/>
      <c r="V1449" s="135"/>
      <c r="W1449" s="33"/>
      <c r="X1449" s="33"/>
      <c r="Y1449" s="33"/>
    </row>
    <row r="1450" spans="1:25" s="34" customFormat="1" x14ac:dyDescent="0.25">
      <c r="A1450" s="132"/>
      <c r="B1450" s="133"/>
      <c r="C1450" s="133"/>
      <c r="D1450" s="133"/>
      <c r="E1450" s="133"/>
      <c r="F1450" s="133"/>
      <c r="G1450" s="133"/>
      <c r="H1450" s="133"/>
      <c r="I1450" s="133"/>
      <c r="J1450" s="133"/>
      <c r="K1450" s="133"/>
      <c r="L1450" s="133"/>
      <c r="M1450" s="133"/>
      <c r="N1450" s="133"/>
      <c r="O1450" s="133"/>
      <c r="P1450" s="133"/>
      <c r="Q1450" s="133"/>
      <c r="R1450" s="133"/>
      <c r="S1450" s="133"/>
      <c r="T1450" s="134"/>
      <c r="U1450" s="134"/>
      <c r="V1450" s="135"/>
      <c r="W1450" s="33"/>
      <c r="X1450" s="33"/>
      <c r="Y1450" s="33"/>
    </row>
    <row r="1451" spans="1:25" s="34" customFormat="1" x14ac:dyDescent="0.25">
      <c r="A1451" s="136" t="s">
        <v>71</v>
      </c>
      <c r="B1451" s="137"/>
      <c r="C1451" s="137"/>
      <c r="D1451" s="137"/>
      <c r="E1451" s="137"/>
      <c r="F1451" s="137"/>
      <c r="G1451" s="137"/>
      <c r="H1451" s="137"/>
      <c r="I1451" s="137"/>
      <c r="J1451" s="137"/>
      <c r="K1451" s="137"/>
      <c r="L1451" s="137"/>
      <c r="M1451" s="137"/>
      <c r="N1451" s="137"/>
      <c r="O1451" s="137"/>
      <c r="P1451" s="137"/>
      <c r="Q1451" s="137"/>
      <c r="R1451" s="137"/>
      <c r="S1451" s="137"/>
      <c r="T1451" s="134">
        <f>+T1449+T1448</f>
        <v>0</v>
      </c>
      <c r="U1451" s="134"/>
      <c r="V1451" s="135"/>
      <c r="W1451" s="33"/>
      <c r="X1451" s="33"/>
      <c r="Y1451" s="33"/>
    </row>
    <row r="1452" spans="1:25" s="34" customFormat="1" x14ac:dyDescent="0.25">
      <c r="A1452" s="19"/>
      <c r="B1452" s="20"/>
      <c r="C1452" s="20"/>
      <c r="D1452" s="20"/>
      <c r="E1452" s="20"/>
      <c r="F1452" s="20"/>
      <c r="G1452" s="20"/>
      <c r="H1452" s="20"/>
      <c r="I1452" s="20"/>
      <c r="J1452" s="20"/>
      <c r="K1452" s="20"/>
      <c r="L1452" s="20"/>
      <c r="M1452" s="20"/>
      <c r="N1452" s="20"/>
      <c r="O1452" s="20"/>
      <c r="P1452" s="20"/>
      <c r="Q1452" s="20"/>
      <c r="R1452" s="20"/>
      <c r="S1452" s="21"/>
      <c r="T1452" s="22"/>
      <c r="U1452" s="22"/>
      <c r="V1452" s="23"/>
      <c r="W1452" s="33"/>
      <c r="X1452" s="33"/>
      <c r="Y1452" s="33"/>
    </row>
    <row r="1453" spans="1:25" s="34" customFormat="1" x14ac:dyDescent="0.25">
      <c r="A1453" s="145" t="s">
        <v>72</v>
      </c>
      <c r="B1453" s="146"/>
      <c r="C1453" s="146"/>
      <c r="D1453" s="146"/>
      <c r="E1453" s="146"/>
      <c r="F1453" s="146"/>
      <c r="G1453" s="146"/>
      <c r="H1453" s="146"/>
      <c r="I1453" s="146"/>
      <c r="J1453" s="146"/>
      <c r="K1453" s="146"/>
      <c r="L1453" s="146"/>
      <c r="M1453" s="146"/>
      <c r="N1453" s="146"/>
      <c r="O1453" s="146"/>
      <c r="P1453" s="146"/>
      <c r="Q1453" s="146"/>
      <c r="R1453" s="146"/>
      <c r="S1453" s="146"/>
      <c r="T1453" s="146"/>
      <c r="U1453" s="146"/>
      <c r="V1453" s="147"/>
      <c r="W1453" s="33"/>
      <c r="X1453" s="33"/>
      <c r="Y1453" s="33"/>
    </row>
    <row r="1454" spans="1:25" s="34" customFormat="1" x14ac:dyDescent="0.25">
      <c r="A1454" s="132" t="s">
        <v>60</v>
      </c>
      <c r="B1454" s="133"/>
      <c r="C1454" s="133"/>
      <c r="D1454" s="133"/>
      <c r="E1454" s="133"/>
      <c r="F1454" s="133"/>
      <c r="G1454" s="133"/>
      <c r="H1454" s="133"/>
      <c r="I1454" s="133"/>
      <c r="J1454" s="133"/>
      <c r="K1454" s="133"/>
      <c r="L1454" s="133"/>
      <c r="M1454" s="133" t="s">
        <v>61</v>
      </c>
      <c r="N1454" s="133"/>
      <c r="O1454" s="133" t="s">
        <v>62</v>
      </c>
      <c r="P1454" s="133"/>
      <c r="Q1454" s="133" t="s">
        <v>73</v>
      </c>
      <c r="R1454" s="133"/>
      <c r="S1454" s="133"/>
      <c r="T1454" s="134" t="s">
        <v>74</v>
      </c>
      <c r="U1454" s="134"/>
      <c r="V1454" s="135"/>
      <c r="W1454" s="33"/>
      <c r="X1454" s="33"/>
      <c r="Y1454" s="33"/>
    </row>
    <row r="1455" spans="1:25" s="34" customFormat="1" x14ac:dyDescent="0.25">
      <c r="A1455" s="132"/>
      <c r="B1455" s="133"/>
      <c r="C1455" s="133"/>
      <c r="D1455" s="133"/>
      <c r="E1455" s="133"/>
      <c r="F1455" s="133"/>
      <c r="G1455" s="133"/>
      <c r="H1455" s="133"/>
      <c r="I1455" s="133"/>
      <c r="J1455" s="133"/>
      <c r="K1455" s="133"/>
      <c r="L1455" s="133"/>
      <c r="M1455" s="133"/>
      <c r="N1455" s="133"/>
      <c r="O1455" s="133"/>
      <c r="P1455" s="133"/>
      <c r="Q1455" s="134"/>
      <c r="R1455" s="134"/>
      <c r="S1455" s="134"/>
      <c r="T1455" s="134">
        <f>+Q1455*O1455</f>
        <v>0</v>
      </c>
      <c r="U1455" s="134"/>
      <c r="V1455" s="135"/>
      <c r="W1455" s="33"/>
      <c r="X1455" s="33"/>
      <c r="Y1455" s="33"/>
    </row>
    <row r="1456" spans="1:25" s="34" customFormat="1" x14ac:dyDescent="0.25">
      <c r="A1456" s="132"/>
      <c r="B1456" s="133"/>
      <c r="C1456" s="133"/>
      <c r="D1456" s="133"/>
      <c r="E1456" s="133"/>
      <c r="F1456" s="133"/>
      <c r="G1456" s="133"/>
      <c r="H1456" s="133"/>
      <c r="I1456" s="133"/>
      <c r="J1456" s="133"/>
      <c r="K1456" s="133"/>
      <c r="L1456" s="133"/>
      <c r="M1456" s="133"/>
      <c r="N1456" s="133"/>
      <c r="O1456" s="133"/>
      <c r="P1456" s="133"/>
      <c r="Q1456" s="134"/>
      <c r="R1456" s="134"/>
      <c r="S1456" s="134"/>
      <c r="T1456" s="134">
        <f>+Q1456*O1456</f>
        <v>0</v>
      </c>
      <c r="U1456" s="134"/>
      <c r="V1456" s="135"/>
      <c r="W1456" s="33"/>
      <c r="X1456" s="33"/>
      <c r="Y1456" s="33"/>
    </row>
    <row r="1457" spans="1:25" s="34" customFormat="1" x14ac:dyDescent="0.25">
      <c r="A1457" s="132"/>
      <c r="B1457" s="133"/>
      <c r="C1457" s="133"/>
      <c r="D1457" s="133"/>
      <c r="E1457" s="133"/>
      <c r="F1457" s="133"/>
      <c r="G1457" s="133"/>
      <c r="H1457" s="133"/>
      <c r="I1457" s="133"/>
      <c r="J1457" s="133"/>
      <c r="K1457" s="133"/>
      <c r="L1457" s="133"/>
      <c r="M1457" s="133"/>
      <c r="N1457" s="133"/>
      <c r="O1457" s="133"/>
      <c r="P1457" s="133"/>
      <c r="Q1457" s="133"/>
      <c r="R1457" s="133"/>
      <c r="S1457" s="133"/>
      <c r="T1457" s="134"/>
      <c r="U1457" s="134"/>
      <c r="V1457" s="135"/>
      <c r="W1457" s="33"/>
      <c r="X1457" s="33"/>
      <c r="Y1457" s="33"/>
    </row>
    <row r="1458" spans="1:25" s="34" customFormat="1" x14ac:dyDescent="0.25">
      <c r="A1458" s="136" t="s">
        <v>71</v>
      </c>
      <c r="B1458" s="137"/>
      <c r="C1458" s="137"/>
      <c r="D1458" s="137"/>
      <c r="E1458" s="137"/>
      <c r="F1458" s="137"/>
      <c r="G1458" s="137"/>
      <c r="H1458" s="137"/>
      <c r="I1458" s="137"/>
      <c r="J1458" s="137"/>
      <c r="K1458" s="137"/>
      <c r="L1458" s="137"/>
      <c r="M1458" s="137"/>
      <c r="N1458" s="137"/>
      <c r="O1458" s="137"/>
      <c r="P1458" s="137"/>
      <c r="Q1458" s="137"/>
      <c r="R1458" s="137"/>
      <c r="S1458" s="137"/>
      <c r="T1458" s="134">
        <f>+T1456+T1455</f>
        <v>0</v>
      </c>
      <c r="U1458" s="134"/>
      <c r="V1458" s="135"/>
      <c r="W1458" s="33"/>
      <c r="X1458" s="33"/>
      <c r="Y1458" s="33"/>
    </row>
    <row r="1459" spans="1:25" s="34" customFormat="1" x14ac:dyDescent="0.25">
      <c r="A1459" s="19"/>
      <c r="B1459" s="20"/>
      <c r="C1459" s="20"/>
      <c r="D1459" s="20"/>
      <c r="E1459" s="20"/>
      <c r="F1459" s="20"/>
      <c r="G1459" s="20"/>
      <c r="H1459" s="20"/>
      <c r="I1459" s="20"/>
      <c r="J1459" s="20"/>
      <c r="K1459" s="20"/>
      <c r="L1459" s="20"/>
      <c r="M1459" s="20"/>
      <c r="N1459" s="20"/>
      <c r="O1459" s="20"/>
      <c r="P1459" s="20"/>
      <c r="Q1459" s="20"/>
      <c r="R1459" s="20"/>
      <c r="S1459" s="21"/>
      <c r="T1459" s="22"/>
      <c r="U1459" s="22"/>
      <c r="V1459" s="23"/>
      <c r="W1459" s="33"/>
      <c r="X1459" s="33"/>
      <c r="Y1459" s="33"/>
    </row>
    <row r="1460" spans="1:25" s="34" customFormat="1" x14ac:dyDescent="0.25">
      <c r="A1460" s="145" t="s">
        <v>75</v>
      </c>
      <c r="B1460" s="146"/>
      <c r="C1460" s="146"/>
      <c r="D1460" s="146"/>
      <c r="E1460" s="146"/>
      <c r="F1460" s="146"/>
      <c r="G1460" s="146"/>
      <c r="H1460" s="146"/>
      <c r="I1460" s="146"/>
      <c r="J1460" s="146"/>
      <c r="K1460" s="146"/>
      <c r="L1460" s="146"/>
      <c r="M1460" s="146"/>
      <c r="N1460" s="146"/>
      <c r="O1460" s="146"/>
      <c r="P1460" s="146"/>
      <c r="Q1460" s="146"/>
      <c r="R1460" s="146"/>
      <c r="S1460" s="146"/>
      <c r="T1460" s="146"/>
      <c r="U1460" s="146"/>
      <c r="V1460" s="147"/>
      <c r="W1460" s="33"/>
      <c r="X1460" s="33"/>
      <c r="Y1460" s="33"/>
    </row>
    <row r="1461" spans="1:25" s="34" customFormat="1" x14ac:dyDescent="0.25">
      <c r="A1461" s="132" t="s">
        <v>76</v>
      </c>
      <c r="B1461" s="133"/>
      <c r="C1461" s="133"/>
      <c r="D1461" s="133"/>
      <c r="E1461" s="133"/>
      <c r="F1461" s="133"/>
      <c r="G1461" s="133"/>
      <c r="H1461" s="133"/>
      <c r="I1461" s="133"/>
      <c r="J1461" s="133"/>
      <c r="K1461" s="133" t="s">
        <v>77</v>
      </c>
      <c r="L1461" s="133"/>
      <c r="M1461" s="133" t="s">
        <v>78</v>
      </c>
      <c r="N1461" s="133"/>
      <c r="O1461" s="133" t="s">
        <v>79</v>
      </c>
      <c r="P1461" s="133"/>
      <c r="Q1461" s="133"/>
      <c r="R1461" s="133" t="s">
        <v>80</v>
      </c>
      <c r="S1461" s="133"/>
      <c r="T1461" s="134" t="s">
        <v>69</v>
      </c>
      <c r="U1461" s="134"/>
      <c r="V1461" s="135"/>
      <c r="W1461" s="33"/>
      <c r="X1461" s="33"/>
      <c r="Y1461" s="33"/>
    </row>
    <row r="1462" spans="1:25" s="34" customFormat="1" x14ac:dyDescent="0.25">
      <c r="A1462" s="132"/>
      <c r="B1462" s="133"/>
      <c r="C1462" s="133"/>
      <c r="D1462" s="133"/>
      <c r="E1462" s="133"/>
      <c r="F1462" s="133"/>
      <c r="G1462" s="133"/>
      <c r="H1462" s="133"/>
      <c r="I1462" s="133"/>
      <c r="J1462" s="133"/>
      <c r="K1462" s="133"/>
      <c r="L1462" s="133"/>
      <c r="M1462" s="133"/>
      <c r="N1462" s="133"/>
      <c r="O1462" s="133"/>
      <c r="P1462" s="133"/>
      <c r="Q1462" s="133"/>
      <c r="R1462" s="133"/>
      <c r="S1462" s="133"/>
      <c r="T1462" s="134"/>
      <c r="U1462" s="134"/>
      <c r="V1462" s="135"/>
      <c r="W1462" s="33"/>
      <c r="X1462" s="33"/>
      <c r="Y1462" s="33"/>
    </row>
    <row r="1463" spans="1:25" s="34" customFormat="1" x14ac:dyDescent="0.25">
      <c r="A1463" s="132"/>
      <c r="B1463" s="133"/>
      <c r="C1463" s="133"/>
      <c r="D1463" s="133"/>
      <c r="E1463" s="133"/>
      <c r="F1463" s="133"/>
      <c r="G1463" s="133"/>
      <c r="H1463" s="133"/>
      <c r="I1463" s="133"/>
      <c r="J1463" s="133"/>
      <c r="K1463" s="133"/>
      <c r="L1463" s="133"/>
      <c r="M1463" s="133"/>
      <c r="N1463" s="133"/>
      <c r="O1463" s="133"/>
      <c r="P1463" s="133"/>
      <c r="Q1463" s="133"/>
      <c r="R1463" s="133"/>
      <c r="S1463" s="133"/>
      <c r="T1463" s="134"/>
      <c r="U1463" s="134"/>
      <c r="V1463" s="135"/>
      <c r="W1463" s="33"/>
      <c r="X1463" s="33"/>
      <c r="Y1463" s="33"/>
    </row>
    <row r="1464" spans="1:25" s="34" customFormat="1" x14ac:dyDescent="0.25">
      <c r="A1464" s="132"/>
      <c r="B1464" s="133"/>
      <c r="C1464" s="133"/>
      <c r="D1464" s="133"/>
      <c r="E1464" s="133"/>
      <c r="F1464" s="133"/>
      <c r="G1464" s="133"/>
      <c r="H1464" s="133"/>
      <c r="I1464" s="133"/>
      <c r="J1464" s="133"/>
      <c r="K1464" s="133"/>
      <c r="L1464" s="133"/>
      <c r="M1464" s="133"/>
      <c r="N1464" s="133"/>
      <c r="O1464" s="133"/>
      <c r="P1464" s="133"/>
      <c r="Q1464" s="133"/>
      <c r="R1464" s="133"/>
      <c r="S1464" s="133"/>
      <c r="T1464" s="134"/>
      <c r="U1464" s="134"/>
      <c r="V1464" s="135"/>
      <c r="W1464" s="33"/>
      <c r="X1464" s="33"/>
      <c r="Y1464" s="33"/>
    </row>
    <row r="1465" spans="1:25" s="34" customFormat="1" x14ac:dyDescent="0.25">
      <c r="A1465" s="136" t="s">
        <v>71</v>
      </c>
      <c r="B1465" s="137"/>
      <c r="C1465" s="137"/>
      <c r="D1465" s="137"/>
      <c r="E1465" s="137"/>
      <c r="F1465" s="137"/>
      <c r="G1465" s="137"/>
      <c r="H1465" s="137"/>
      <c r="I1465" s="137"/>
      <c r="J1465" s="137"/>
      <c r="K1465" s="137"/>
      <c r="L1465" s="137"/>
      <c r="M1465" s="137"/>
      <c r="N1465" s="137"/>
      <c r="O1465" s="137"/>
      <c r="P1465" s="137"/>
      <c r="Q1465" s="137"/>
      <c r="R1465" s="137"/>
      <c r="S1465" s="137"/>
      <c r="T1465" s="134"/>
      <c r="U1465" s="134"/>
      <c r="V1465" s="135"/>
      <c r="W1465" s="33"/>
      <c r="X1465" s="33"/>
      <c r="Y1465" s="33"/>
    </row>
    <row r="1466" spans="1:25" s="34" customFormat="1" x14ac:dyDescent="0.25">
      <c r="A1466" s="19"/>
      <c r="B1466" s="20"/>
      <c r="C1466" s="20"/>
      <c r="D1466" s="20"/>
      <c r="E1466" s="20"/>
      <c r="F1466" s="20"/>
      <c r="G1466" s="20"/>
      <c r="H1466" s="20"/>
      <c r="I1466" s="20"/>
      <c r="J1466" s="20"/>
      <c r="K1466" s="20"/>
      <c r="L1466" s="20"/>
      <c r="M1466" s="20"/>
      <c r="N1466" s="20"/>
      <c r="O1466" s="20"/>
      <c r="P1466" s="20"/>
      <c r="Q1466" s="20"/>
      <c r="R1466" s="20"/>
      <c r="S1466" s="21"/>
      <c r="T1466" s="22"/>
      <c r="U1466" s="22"/>
      <c r="V1466" s="23"/>
      <c r="W1466" s="42"/>
      <c r="X1466" s="42"/>
      <c r="Y1466" s="42"/>
    </row>
    <row r="1467" spans="1:25" s="34" customFormat="1" x14ac:dyDescent="0.25">
      <c r="A1467" s="145" t="s">
        <v>81</v>
      </c>
      <c r="B1467" s="146"/>
      <c r="C1467" s="146"/>
      <c r="D1467" s="146"/>
      <c r="E1467" s="146"/>
      <c r="F1467" s="146"/>
      <c r="G1467" s="146"/>
      <c r="H1467" s="146"/>
      <c r="I1467" s="146"/>
      <c r="J1467" s="146"/>
      <c r="K1467" s="146"/>
      <c r="L1467" s="146"/>
      <c r="M1467" s="146"/>
      <c r="N1467" s="146"/>
      <c r="O1467" s="146"/>
      <c r="P1467" s="146"/>
      <c r="Q1467" s="146"/>
      <c r="R1467" s="146"/>
      <c r="S1467" s="146"/>
      <c r="T1467" s="146"/>
      <c r="U1467" s="146"/>
      <c r="V1467" s="147"/>
      <c r="W1467" s="33"/>
      <c r="X1467" s="33"/>
      <c r="Y1467" s="33"/>
    </row>
    <row r="1468" spans="1:25" s="34" customFormat="1" x14ac:dyDescent="0.25">
      <c r="A1468" s="132" t="s">
        <v>82</v>
      </c>
      <c r="B1468" s="133"/>
      <c r="C1468" s="133"/>
      <c r="D1468" s="133"/>
      <c r="E1468" s="133"/>
      <c r="F1468" s="133"/>
      <c r="G1468" s="133"/>
      <c r="H1468" s="133"/>
      <c r="I1468" s="133"/>
      <c r="J1468" s="133" t="s">
        <v>83</v>
      </c>
      <c r="K1468" s="133"/>
      <c r="L1468" s="133" t="s">
        <v>84</v>
      </c>
      <c r="M1468" s="133"/>
      <c r="N1468" s="133" t="s">
        <v>85</v>
      </c>
      <c r="O1468" s="133"/>
      <c r="P1468" s="133"/>
      <c r="Q1468" s="133" t="s">
        <v>68</v>
      </c>
      <c r="R1468" s="133"/>
      <c r="S1468" s="133"/>
      <c r="T1468" s="134" t="s">
        <v>69</v>
      </c>
      <c r="U1468" s="134"/>
      <c r="V1468" s="135"/>
      <c r="W1468" s="33"/>
      <c r="X1468" s="33"/>
      <c r="Y1468" s="33"/>
    </row>
    <row r="1469" spans="1:25" s="34" customFormat="1" x14ac:dyDescent="0.25">
      <c r="A1469" s="132" t="s">
        <v>86</v>
      </c>
      <c r="B1469" s="133"/>
      <c r="C1469" s="133"/>
      <c r="D1469" s="133"/>
      <c r="E1469" s="133"/>
      <c r="F1469" s="133"/>
      <c r="G1469" s="133"/>
      <c r="H1469" s="133"/>
      <c r="I1469" s="133"/>
      <c r="J1469" s="148">
        <f>+'[1]CARGA PRESTACIONAL'!E1410+'[1]CARGA PRESTACIONAL'!E1411</f>
        <v>0</v>
      </c>
      <c r="K1469" s="133"/>
      <c r="L1469" s="149">
        <v>1.8157000000000001</v>
      </c>
      <c r="M1469" s="149"/>
      <c r="N1469" s="134">
        <f>+(L1469*J1469)/8</f>
        <v>0</v>
      </c>
      <c r="O1469" s="134"/>
      <c r="P1469" s="134"/>
      <c r="Q1469" s="133"/>
      <c r="R1469" s="133"/>
      <c r="S1469" s="133"/>
      <c r="T1469" s="134">
        <f>+Q1469*N1469</f>
        <v>0</v>
      </c>
      <c r="U1469" s="134"/>
      <c r="V1469" s="135"/>
      <c r="W1469" s="33"/>
      <c r="X1469" s="33"/>
      <c r="Y1469" s="33"/>
    </row>
    <row r="1470" spans="1:25" s="34" customFormat="1" x14ac:dyDescent="0.25">
      <c r="A1470" s="132"/>
      <c r="B1470" s="133"/>
      <c r="C1470" s="133"/>
      <c r="D1470" s="133"/>
      <c r="E1470" s="133"/>
      <c r="F1470" s="133"/>
      <c r="G1470" s="133"/>
      <c r="H1470" s="133"/>
      <c r="I1470" s="133"/>
      <c r="J1470" s="133"/>
      <c r="K1470" s="133"/>
      <c r="L1470" s="133"/>
      <c r="M1470" s="133"/>
      <c r="N1470" s="133"/>
      <c r="O1470" s="133"/>
      <c r="P1470" s="133"/>
      <c r="Q1470" s="133"/>
      <c r="R1470" s="133"/>
      <c r="S1470" s="133"/>
      <c r="T1470" s="134"/>
      <c r="U1470" s="134"/>
      <c r="V1470" s="135"/>
      <c r="W1470" s="33"/>
      <c r="X1470" s="33"/>
      <c r="Y1470" s="33"/>
    </row>
    <row r="1471" spans="1:25" s="34" customFormat="1" x14ac:dyDescent="0.25">
      <c r="A1471" s="132"/>
      <c r="B1471" s="133"/>
      <c r="C1471" s="133"/>
      <c r="D1471" s="133"/>
      <c r="E1471" s="133"/>
      <c r="F1471" s="133"/>
      <c r="G1471" s="133"/>
      <c r="H1471" s="133"/>
      <c r="I1471" s="133"/>
      <c r="J1471" s="133"/>
      <c r="K1471" s="133"/>
      <c r="L1471" s="133"/>
      <c r="M1471" s="133"/>
      <c r="N1471" s="133"/>
      <c r="O1471" s="133"/>
      <c r="P1471" s="133"/>
      <c r="Q1471" s="133"/>
      <c r="R1471" s="133"/>
      <c r="S1471" s="133"/>
      <c r="T1471" s="134"/>
      <c r="U1471" s="134"/>
      <c r="V1471" s="135"/>
      <c r="W1471" s="33"/>
      <c r="X1471" s="33"/>
      <c r="Y1471" s="33"/>
    </row>
    <row r="1472" spans="1:25" s="34" customFormat="1" x14ac:dyDescent="0.25">
      <c r="A1472" s="136" t="s">
        <v>71</v>
      </c>
      <c r="B1472" s="137"/>
      <c r="C1472" s="137"/>
      <c r="D1472" s="137"/>
      <c r="E1472" s="137"/>
      <c r="F1472" s="137"/>
      <c r="G1472" s="137"/>
      <c r="H1472" s="137"/>
      <c r="I1472" s="137"/>
      <c r="J1472" s="137"/>
      <c r="K1472" s="137"/>
      <c r="L1472" s="137"/>
      <c r="M1472" s="137"/>
      <c r="N1472" s="137"/>
      <c r="O1472" s="137"/>
      <c r="P1472" s="137"/>
      <c r="Q1472" s="137"/>
      <c r="R1472" s="137"/>
      <c r="S1472" s="137"/>
      <c r="T1472" s="134">
        <f>+T1469</f>
        <v>0</v>
      </c>
      <c r="U1472" s="134"/>
      <c r="V1472" s="135"/>
      <c r="W1472" s="33"/>
      <c r="X1472" s="33"/>
      <c r="Y1472" s="33"/>
    </row>
    <row r="1473" spans="1:25" s="43" customFormat="1" x14ac:dyDescent="0.25">
      <c r="A1473" s="136" t="s">
        <v>15</v>
      </c>
      <c r="B1473" s="137"/>
      <c r="C1473" s="137"/>
      <c r="D1473" s="137"/>
      <c r="E1473" s="137"/>
      <c r="F1473" s="137"/>
      <c r="G1473" s="137"/>
      <c r="H1473" s="137"/>
      <c r="I1473" s="137"/>
      <c r="J1473" s="137"/>
      <c r="K1473" s="137"/>
      <c r="L1473" s="137"/>
      <c r="M1473" s="137"/>
      <c r="N1473" s="137"/>
      <c r="O1473" s="137"/>
      <c r="P1473" s="137"/>
      <c r="Q1473" s="137"/>
      <c r="R1473" s="137"/>
      <c r="S1473" s="137"/>
      <c r="T1473" s="134">
        <f>ROUND(T1472+T1465+T1458+T1451,0)</f>
        <v>0</v>
      </c>
      <c r="U1473" s="134"/>
      <c r="V1473" s="135"/>
      <c r="W1473" s="33"/>
      <c r="X1473" s="33"/>
      <c r="Y1473" s="33"/>
    </row>
    <row r="1474" spans="1:25" s="43" customFormat="1" x14ac:dyDescent="0.25">
      <c r="A1474" s="44" t="s">
        <v>87</v>
      </c>
      <c r="B1474" s="45">
        <f>+'[1]CARGA PRESTACIONAL'!$E$40</f>
        <v>0.29949999999999999</v>
      </c>
      <c r="C1474" s="46"/>
      <c r="D1474" s="47"/>
      <c r="E1474" s="48"/>
      <c r="F1474" s="46"/>
      <c r="G1474" s="46"/>
      <c r="H1474" s="46"/>
      <c r="I1474" s="46"/>
      <c r="J1474" s="46"/>
      <c r="K1474" s="46"/>
      <c r="L1474" s="46"/>
      <c r="M1474" s="47"/>
      <c r="N1474" s="18"/>
      <c r="O1474" s="18"/>
      <c r="P1474" s="18"/>
      <c r="Q1474" s="18"/>
      <c r="R1474" s="18"/>
      <c r="S1474" s="18" t="s">
        <v>19</v>
      </c>
      <c r="T1474" s="134">
        <f>+T1473*B1474</f>
        <v>0</v>
      </c>
      <c r="U1474" s="134"/>
      <c r="V1474" s="135"/>
      <c r="W1474" s="33"/>
      <c r="X1474" s="33"/>
      <c r="Y1474" s="33"/>
    </row>
    <row r="1475" spans="1:25" s="43" customFormat="1" x14ac:dyDescent="0.25">
      <c r="A1475" s="138" t="s">
        <v>88</v>
      </c>
      <c r="B1475" s="139"/>
      <c r="C1475" s="139"/>
      <c r="D1475" s="139"/>
      <c r="E1475" s="139"/>
      <c r="F1475" s="139"/>
      <c r="G1475" s="139"/>
      <c r="H1475" s="139"/>
      <c r="I1475" s="139"/>
      <c r="J1475" s="139"/>
      <c r="K1475" s="139"/>
      <c r="L1475" s="139"/>
      <c r="M1475" s="139"/>
      <c r="N1475" s="139"/>
      <c r="O1475" s="139"/>
      <c r="P1475" s="139"/>
      <c r="Q1475" s="139"/>
      <c r="R1475" s="139"/>
      <c r="S1475" s="139"/>
      <c r="T1475" s="140">
        <f>+T1474+T1473</f>
        <v>0</v>
      </c>
      <c r="U1475" s="140"/>
      <c r="V1475" s="141"/>
      <c r="W1475" s="33"/>
      <c r="X1475" s="33"/>
      <c r="Y1475" s="33"/>
    </row>
    <row r="1476" spans="1:25" s="43" customFormat="1" x14ac:dyDescent="0.25">
      <c r="A1476" s="138" t="s">
        <v>89</v>
      </c>
      <c r="B1476" s="139"/>
      <c r="C1476" s="139"/>
      <c r="D1476" s="139"/>
      <c r="E1476" s="139"/>
      <c r="F1476" s="139"/>
      <c r="G1476" s="139"/>
      <c r="H1476" s="139"/>
      <c r="I1476" s="139"/>
      <c r="J1476" s="139"/>
      <c r="K1476" s="139"/>
      <c r="L1476" s="139"/>
      <c r="M1476" s="139"/>
      <c r="N1476" s="139"/>
      <c r="O1476" s="139"/>
      <c r="P1476" s="139"/>
      <c r="Q1476" s="139"/>
      <c r="R1476" s="139"/>
      <c r="S1476" s="139"/>
      <c r="T1476" s="140">
        <f>ROUND(T1475*T1444,0)</f>
        <v>0</v>
      </c>
      <c r="U1476" s="140"/>
      <c r="V1476" s="141"/>
      <c r="W1476" s="33"/>
      <c r="X1476" s="33"/>
      <c r="Y1476" s="33"/>
    </row>
    <row r="1477" spans="1:25" s="43" customFormat="1" x14ac:dyDescent="0.25">
      <c r="A1477" s="49"/>
      <c r="B1477" s="29"/>
      <c r="C1477" s="29"/>
      <c r="D1477" s="29"/>
      <c r="E1477" s="29"/>
      <c r="F1477" s="29"/>
      <c r="G1477" s="29"/>
      <c r="H1477" s="29"/>
      <c r="I1477" s="29"/>
      <c r="J1477" s="29"/>
      <c r="K1477" s="29"/>
      <c r="L1477" s="29"/>
      <c r="M1477" s="29"/>
      <c r="N1477" s="29"/>
      <c r="O1477" s="29"/>
      <c r="P1477" s="29"/>
      <c r="Q1477" s="29"/>
      <c r="R1477" s="29"/>
      <c r="S1477" s="29"/>
      <c r="T1477" s="50"/>
      <c r="U1477" s="50"/>
      <c r="V1477" s="51"/>
      <c r="W1477" s="33"/>
      <c r="X1477" s="33"/>
      <c r="Y1477" s="52"/>
    </row>
    <row r="1478" spans="1:25" s="34" customFormat="1" ht="43.5" customHeight="1" x14ac:dyDescent="0.25">
      <c r="A1478" s="142" t="s">
        <v>121</v>
      </c>
      <c r="B1478" s="143"/>
      <c r="C1478" s="143"/>
      <c r="D1478" s="143"/>
      <c r="E1478" s="143"/>
      <c r="F1478" s="143"/>
      <c r="G1478" s="143"/>
      <c r="H1478" s="143"/>
      <c r="I1478" s="143"/>
      <c r="J1478" s="143"/>
      <c r="K1478" s="143"/>
      <c r="L1478" s="143"/>
      <c r="M1478" s="143"/>
      <c r="N1478" s="143"/>
      <c r="O1478" s="143"/>
      <c r="P1478" s="143"/>
      <c r="Q1478" s="143"/>
      <c r="R1478" s="143"/>
      <c r="S1478" s="143"/>
      <c r="T1478" s="143"/>
      <c r="U1478" s="143"/>
      <c r="V1478" s="144"/>
      <c r="W1478" s="33"/>
      <c r="X1478" s="33"/>
      <c r="Y1478" s="53"/>
    </row>
    <row r="1479" spans="1:25" s="34" customFormat="1" x14ac:dyDescent="0.25">
      <c r="A1479" s="24"/>
      <c r="B1479" s="25"/>
      <c r="C1479" s="25"/>
      <c r="D1479" s="25"/>
      <c r="E1479" s="25"/>
      <c r="F1479" s="25"/>
      <c r="G1479" s="25"/>
      <c r="H1479" s="25"/>
      <c r="I1479" s="25"/>
      <c r="J1479" s="25"/>
      <c r="K1479" s="25"/>
      <c r="L1479" s="25"/>
      <c r="M1479" s="25"/>
      <c r="N1479" s="25"/>
      <c r="O1479" s="25"/>
      <c r="P1479" s="25"/>
      <c r="Q1479" s="25"/>
      <c r="R1479" s="25"/>
      <c r="S1479" s="26"/>
      <c r="T1479" s="27"/>
      <c r="U1479" s="27"/>
      <c r="V1479" s="28"/>
      <c r="W1479" s="33"/>
      <c r="X1479" s="33"/>
      <c r="Y1479" s="33"/>
    </row>
    <row r="1480" spans="1:25" s="34" customFormat="1" ht="46.5" customHeight="1" x14ac:dyDescent="0.3">
      <c r="A1480" s="24"/>
      <c r="B1480" s="25"/>
      <c r="C1480" s="25"/>
      <c r="D1480" s="29"/>
      <c r="E1480" s="30" t="s">
        <v>90</v>
      </c>
      <c r="F1480" s="54"/>
      <c r="G1480" s="54"/>
      <c r="H1480" s="54"/>
      <c r="I1480" s="54"/>
      <c r="J1480" s="54"/>
      <c r="K1480" s="54"/>
      <c r="L1480" s="54"/>
      <c r="M1480" s="55"/>
      <c r="N1480" s="25"/>
      <c r="O1480" s="25"/>
      <c r="P1480" s="25"/>
      <c r="Q1480" s="25"/>
      <c r="R1480" s="25"/>
      <c r="S1480" s="26"/>
      <c r="T1480" s="27"/>
      <c r="U1480" s="27"/>
      <c r="V1480" s="28"/>
      <c r="W1480" s="33"/>
      <c r="X1480" s="33"/>
      <c r="Y1480" s="56"/>
    </row>
    <row r="1481" spans="1:25" s="34" customFormat="1" x14ac:dyDescent="0.25">
      <c r="A1481" s="24"/>
      <c r="B1481" s="25"/>
      <c r="C1481" s="25"/>
      <c r="D1481" s="25"/>
      <c r="E1481" s="131" t="s">
        <v>105</v>
      </c>
      <c r="F1481" s="131"/>
      <c r="G1481" s="131"/>
      <c r="H1481" s="131"/>
      <c r="I1481" s="131"/>
      <c r="J1481" s="131"/>
      <c r="K1481" s="131"/>
      <c r="L1481" s="131"/>
      <c r="M1481" s="131"/>
      <c r="N1481" s="57"/>
      <c r="O1481" s="57"/>
      <c r="P1481" s="25"/>
      <c r="Q1481" s="25"/>
      <c r="R1481" s="25"/>
      <c r="S1481" s="26"/>
      <c r="T1481" s="27"/>
      <c r="U1481" s="27"/>
      <c r="V1481" s="28"/>
      <c r="W1481" s="33"/>
      <c r="X1481" s="33"/>
      <c r="Y1481" s="33"/>
    </row>
    <row r="1482" spans="1:25" s="34" customFormat="1" x14ac:dyDescent="0.25">
      <c r="A1482" s="24"/>
      <c r="B1482" s="25"/>
      <c r="C1482" s="25"/>
      <c r="D1482" s="25"/>
      <c r="E1482" s="131"/>
      <c r="F1482" s="131"/>
      <c r="G1482" s="131"/>
      <c r="H1482" s="131"/>
      <c r="I1482" s="131"/>
      <c r="J1482" s="131"/>
      <c r="K1482" s="131"/>
      <c r="L1482" s="131"/>
      <c r="M1482" s="131"/>
      <c r="N1482" s="57"/>
      <c r="O1482" s="57"/>
      <c r="P1482" s="25"/>
      <c r="Q1482" s="25"/>
      <c r="R1482" s="25"/>
      <c r="S1482" s="26"/>
      <c r="T1482" s="27"/>
      <c r="U1482" s="27"/>
      <c r="V1482" s="28"/>
      <c r="W1482" s="33"/>
      <c r="X1482" s="33"/>
      <c r="Y1482" s="33"/>
    </row>
    <row r="1483" spans="1:25" s="34" customFormat="1" ht="14.25" thickBot="1" x14ac:dyDescent="0.3">
      <c r="A1483" s="58"/>
      <c r="B1483" s="59"/>
      <c r="C1483" s="59"/>
      <c r="D1483" s="59"/>
      <c r="E1483" s="59"/>
      <c r="F1483" s="60"/>
      <c r="G1483" s="60"/>
      <c r="H1483" s="60"/>
      <c r="I1483" s="60"/>
      <c r="J1483" s="60"/>
      <c r="K1483" s="60"/>
      <c r="L1483" s="59"/>
      <c r="M1483" s="59"/>
      <c r="N1483" s="59"/>
      <c r="O1483" s="59"/>
      <c r="P1483" s="59"/>
      <c r="Q1483" s="59"/>
      <c r="R1483" s="59"/>
      <c r="S1483" s="59"/>
      <c r="T1483" s="61"/>
      <c r="U1483" s="61"/>
      <c r="V1483" s="62"/>
      <c r="W1483" s="33"/>
      <c r="X1483" s="33"/>
      <c r="Y1483" s="33"/>
    </row>
    <row r="1484" spans="1:25" ht="14.25" thickBot="1" x14ac:dyDescent="0.3"/>
    <row r="1485" spans="1:25" s="32" customFormat="1" ht="30" customHeight="1" x14ac:dyDescent="0.25">
      <c r="A1485" s="154"/>
      <c r="B1485" s="155"/>
      <c r="C1485" s="155"/>
      <c r="D1485" s="156"/>
      <c r="E1485" s="163" t="s">
        <v>92</v>
      </c>
      <c r="F1485" s="164"/>
      <c r="G1485" s="164"/>
      <c r="H1485" s="164"/>
      <c r="I1485" s="164"/>
      <c r="J1485" s="164"/>
      <c r="K1485" s="164"/>
      <c r="L1485" s="164"/>
      <c r="M1485" s="164"/>
      <c r="N1485" s="164"/>
      <c r="O1485" s="164"/>
      <c r="P1485" s="164"/>
      <c r="Q1485" s="164"/>
      <c r="R1485" s="164"/>
      <c r="S1485" s="165"/>
      <c r="T1485" s="169" t="s">
        <v>47</v>
      </c>
      <c r="U1485" s="170"/>
      <c r="V1485" s="171"/>
    </row>
    <row r="1486" spans="1:25" s="32" customFormat="1" ht="30" customHeight="1" thickBot="1" x14ac:dyDescent="0.3">
      <c r="A1486" s="157"/>
      <c r="B1486" s="158"/>
      <c r="C1486" s="158"/>
      <c r="D1486" s="159"/>
      <c r="E1486" s="166"/>
      <c r="F1486" s="167"/>
      <c r="G1486" s="167"/>
      <c r="H1486" s="167"/>
      <c r="I1486" s="167"/>
      <c r="J1486" s="167"/>
      <c r="K1486" s="167"/>
      <c r="L1486" s="167"/>
      <c r="M1486" s="167"/>
      <c r="N1486" s="167"/>
      <c r="O1486" s="167"/>
      <c r="P1486" s="167"/>
      <c r="Q1486" s="167"/>
      <c r="R1486" s="167"/>
      <c r="S1486" s="168"/>
      <c r="T1486" s="172"/>
      <c r="U1486" s="173"/>
      <c r="V1486" s="174"/>
    </row>
    <row r="1487" spans="1:25" s="32" customFormat="1" ht="5.0999999999999996" customHeight="1" thickBot="1" x14ac:dyDescent="0.25">
      <c r="A1487" s="157"/>
      <c r="B1487" s="158"/>
      <c r="C1487" s="158"/>
      <c r="D1487" s="159"/>
      <c r="E1487" s="175"/>
      <c r="F1487" s="176"/>
      <c r="G1487" s="176"/>
      <c r="H1487" s="176"/>
      <c r="I1487" s="176"/>
      <c r="J1487" s="176"/>
      <c r="K1487" s="176"/>
      <c r="L1487" s="176"/>
      <c r="M1487" s="176"/>
      <c r="N1487" s="176"/>
      <c r="O1487" s="176"/>
      <c r="P1487" s="176"/>
      <c r="Q1487" s="176"/>
      <c r="R1487" s="176"/>
      <c r="S1487" s="176"/>
      <c r="T1487" s="176"/>
      <c r="U1487" s="176"/>
      <c r="V1487" s="177"/>
    </row>
    <row r="1488" spans="1:25" s="32" customFormat="1" ht="24.95" customHeight="1" thickBot="1" x14ac:dyDescent="0.3">
      <c r="A1488" s="157"/>
      <c r="B1488" s="158"/>
      <c r="C1488" s="158"/>
      <c r="D1488" s="159"/>
      <c r="E1488" s="178" t="s">
        <v>48</v>
      </c>
      <c r="F1488" s="179"/>
      <c r="G1488" s="179"/>
      <c r="H1488" s="179"/>
      <c r="I1488" s="179"/>
      <c r="J1488" s="179"/>
      <c r="K1488" s="179"/>
      <c r="L1488" s="179"/>
      <c r="M1488" s="179"/>
      <c r="N1488" s="179"/>
      <c r="O1488" s="179"/>
      <c r="P1488" s="179"/>
      <c r="Q1488" s="179"/>
      <c r="R1488" s="179"/>
      <c r="S1488" s="179"/>
      <c r="T1488" s="179"/>
      <c r="U1488" s="179"/>
      <c r="V1488" s="180"/>
    </row>
    <row r="1489" spans="1:60" s="32" customFormat="1" ht="5.0999999999999996" customHeight="1" thickBot="1" x14ac:dyDescent="0.3">
      <c r="A1489" s="160"/>
      <c r="B1489" s="161"/>
      <c r="C1489" s="161"/>
      <c r="D1489" s="162"/>
      <c r="E1489" s="181"/>
      <c r="F1489" s="182"/>
      <c r="G1489" s="182"/>
      <c r="H1489" s="182"/>
      <c r="I1489" s="182"/>
      <c r="J1489" s="182"/>
      <c r="K1489" s="182"/>
      <c r="L1489" s="182"/>
      <c r="M1489" s="182"/>
      <c r="N1489" s="182"/>
      <c r="O1489" s="182"/>
      <c r="P1489" s="182"/>
      <c r="Q1489" s="182"/>
      <c r="R1489" s="182"/>
      <c r="S1489" s="182"/>
      <c r="T1489" s="182"/>
      <c r="U1489" s="182"/>
      <c r="V1489" s="183"/>
    </row>
    <row r="1490" spans="1:60" s="34" customFormat="1" x14ac:dyDescent="0.25">
      <c r="A1490" s="211" t="s">
        <v>49</v>
      </c>
      <c r="B1490" s="212"/>
      <c r="C1490" s="212"/>
      <c r="D1490" s="212"/>
      <c r="E1490" s="212"/>
      <c r="F1490" s="212"/>
      <c r="G1490" s="212"/>
      <c r="H1490" s="212"/>
      <c r="I1490" s="212"/>
      <c r="J1490" s="212"/>
      <c r="K1490" s="212"/>
      <c r="L1490" s="212"/>
      <c r="M1490" s="212"/>
      <c r="N1490" s="212"/>
      <c r="O1490" s="212"/>
      <c r="P1490" s="212"/>
      <c r="Q1490" s="212"/>
      <c r="R1490" s="212"/>
      <c r="S1490" s="212"/>
      <c r="T1490" s="212"/>
      <c r="U1490" s="212"/>
      <c r="V1490" s="213"/>
      <c r="W1490" s="33"/>
      <c r="X1490" s="33"/>
      <c r="Y1490" s="33"/>
      <c r="AZ1490" s="35"/>
      <c r="BA1490" s="35"/>
      <c r="BB1490" s="35"/>
      <c r="BC1490" s="35"/>
      <c r="BD1490" s="35"/>
      <c r="BE1490" s="35"/>
      <c r="BF1490" s="35"/>
      <c r="BG1490" s="35"/>
      <c r="BH1490" s="35"/>
    </row>
    <row r="1491" spans="1:60" s="34" customFormat="1" x14ac:dyDescent="0.25">
      <c r="A1491" s="184" t="s">
        <v>50</v>
      </c>
      <c r="B1491" s="185"/>
      <c r="C1491" s="185"/>
      <c r="D1491" s="185"/>
      <c r="E1491" s="36" t="s">
        <v>51</v>
      </c>
      <c r="F1491" s="37"/>
      <c r="G1491" s="37"/>
      <c r="H1491" s="37"/>
      <c r="I1491" s="37"/>
      <c r="J1491" s="186" t="s">
        <v>52</v>
      </c>
      <c r="K1491" s="186"/>
      <c r="L1491" s="186"/>
      <c r="M1491" s="186"/>
      <c r="N1491" s="186"/>
      <c r="O1491" s="186"/>
      <c r="P1491" s="186" t="s">
        <v>53</v>
      </c>
      <c r="Q1491" s="186"/>
      <c r="R1491" s="186"/>
      <c r="S1491" s="186"/>
      <c r="T1491" s="186"/>
      <c r="U1491" s="186"/>
      <c r="V1491" s="187"/>
      <c r="W1491" s="33"/>
      <c r="X1491" s="33"/>
      <c r="Y1491" s="33"/>
      <c r="AZ1491" s="35"/>
      <c r="BA1491" s="35"/>
      <c r="BB1491" s="35"/>
      <c r="BC1491" s="35"/>
      <c r="BD1491" s="35"/>
      <c r="BE1491" s="35"/>
      <c r="BF1491" s="35"/>
      <c r="BG1491" s="35"/>
      <c r="BH1491" s="35"/>
    </row>
    <row r="1492" spans="1:60" s="34" customFormat="1" ht="30.75" customHeight="1" x14ac:dyDescent="0.25">
      <c r="A1492" s="188" t="s">
        <v>54</v>
      </c>
      <c r="B1492" s="189"/>
      <c r="C1492" s="189"/>
      <c r="D1492" s="190"/>
      <c r="E1492" s="191" t="s">
        <v>24</v>
      </c>
      <c r="F1492" s="191"/>
      <c r="G1492" s="191"/>
      <c r="H1492" s="191"/>
      <c r="I1492" s="191"/>
      <c r="J1492" s="191"/>
      <c r="K1492" s="191"/>
      <c r="L1492" s="191"/>
      <c r="M1492" s="191"/>
      <c r="N1492" s="191"/>
      <c r="O1492" s="191"/>
      <c r="P1492" s="191"/>
      <c r="Q1492" s="191"/>
      <c r="R1492" s="191"/>
      <c r="S1492" s="191"/>
      <c r="T1492" s="191"/>
      <c r="U1492" s="191"/>
      <c r="V1492" s="192"/>
      <c r="W1492" s="33"/>
      <c r="X1492" s="33"/>
      <c r="Y1492" s="33"/>
    </row>
    <row r="1493" spans="1:60" s="34" customFormat="1" x14ac:dyDescent="0.25">
      <c r="A1493" s="193" t="s">
        <v>55</v>
      </c>
      <c r="B1493" s="194"/>
      <c r="C1493" s="194"/>
      <c r="D1493" s="194"/>
      <c r="E1493" s="195"/>
      <c r="F1493" s="195"/>
      <c r="G1493" s="195"/>
      <c r="H1493" s="195"/>
      <c r="I1493" s="195"/>
      <c r="J1493" s="195"/>
      <c r="K1493" s="195"/>
      <c r="L1493" s="195"/>
      <c r="M1493" s="195"/>
      <c r="N1493" s="195"/>
      <c r="O1493" s="195"/>
      <c r="P1493" s="195"/>
      <c r="Q1493" s="195"/>
      <c r="R1493" s="195"/>
      <c r="S1493" s="195"/>
      <c r="T1493" s="195"/>
      <c r="U1493" s="195"/>
      <c r="V1493" s="196"/>
      <c r="W1493" s="33"/>
      <c r="X1493" s="33"/>
      <c r="Y1493" s="33"/>
      <c r="Z1493" s="33"/>
    </row>
    <row r="1494" spans="1:60" s="34" customFormat="1" x14ac:dyDescent="0.25">
      <c r="A1494" s="193" t="s">
        <v>56</v>
      </c>
      <c r="B1494" s="194"/>
      <c r="C1494" s="194"/>
      <c r="D1494" s="194"/>
      <c r="E1494" s="195"/>
      <c r="F1494" s="195"/>
      <c r="G1494" s="195"/>
      <c r="H1494" s="195"/>
      <c r="I1494" s="195"/>
      <c r="J1494" s="195"/>
      <c r="K1494" s="195"/>
      <c r="L1494" s="195"/>
      <c r="M1494" s="195"/>
      <c r="N1494" s="195"/>
      <c r="O1494" s="195"/>
      <c r="P1494" s="195"/>
      <c r="Q1494" s="195"/>
      <c r="R1494" s="195"/>
      <c r="S1494" s="195"/>
      <c r="T1494" s="195"/>
      <c r="U1494" s="195"/>
      <c r="V1494" s="196"/>
      <c r="W1494" s="33"/>
      <c r="X1494" s="33"/>
      <c r="Y1494" s="33"/>
      <c r="Z1494" s="33"/>
    </row>
    <row r="1495" spans="1:60" s="34" customFormat="1" x14ac:dyDescent="0.25">
      <c r="A1495" s="193" t="s">
        <v>57</v>
      </c>
      <c r="B1495" s="194"/>
      <c r="C1495" s="194"/>
      <c r="D1495" s="194"/>
      <c r="E1495" s="195"/>
      <c r="F1495" s="195"/>
      <c r="G1495" s="195"/>
      <c r="H1495" s="195"/>
      <c r="I1495" s="195"/>
      <c r="J1495" s="195"/>
      <c r="K1495" s="195"/>
      <c r="L1495" s="195"/>
      <c r="M1495" s="195"/>
      <c r="N1495" s="195"/>
      <c r="O1495" s="195"/>
      <c r="P1495" s="195"/>
      <c r="Q1495" s="195"/>
      <c r="R1495" s="195"/>
      <c r="S1495" s="195"/>
      <c r="T1495" s="195"/>
      <c r="U1495" s="195"/>
      <c r="V1495" s="196"/>
      <c r="W1495" s="33"/>
      <c r="X1495" s="33"/>
      <c r="Y1495" s="33"/>
      <c r="Z1495" s="33"/>
    </row>
    <row r="1496" spans="1:60" s="34" customFormat="1" x14ac:dyDescent="0.25">
      <c r="A1496" s="38"/>
      <c r="B1496" s="39"/>
      <c r="C1496" s="39"/>
      <c r="D1496" s="40"/>
      <c r="E1496" s="40"/>
      <c r="F1496" s="40"/>
      <c r="G1496" s="40"/>
      <c r="H1496" s="40"/>
      <c r="I1496" s="40"/>
      <c r="J1496" s="40"/>
      <c r="K1496" s="40"/>
      <c r="L1496" s="40"/>
      <c r="M1496" s="40"/>
      <c r="N1496" s="40"/>
      <c r="O1496" s="40"/>
      <c r="P1496" s="40"/>
      <c r="Q1496" s="40"/>
      <c r="R1496" s="40"/>
      <c r="S1496" s="40"/>
      <c r="T1496" s="27"/>
      <c r="U1496" s="27"/>
      <c r="V1496" s="28"/>
      <c r="W1496" s="33"/>
      <c r="X1496" s="33"/>
      <c r="Y1496" s="33"/>
    </row>
    <row r="1497" spans="1:60" s="34" customFormat="1" x14ac:dyDescent="0.25">
      <c r="A1497" s="150" t="s">
        <v>58</v>
      </c>
      <c r="B1497" s="151"/>
      <c r="C1497" s="151"/>
      <c r="D1497" s="151"/>
      <c r="E1497" s="151"/>
      <c r="F1497" s="151"/>
      <c r="G1497" s="151"/>
      <c r="H1497" s="151"/>
      <c r="I1497" s="151"/>
      <c r="J1497" s="151"/>
      <c r="K1497" s="151"/>
      <c r="L1497" s="151"/>
      <c r="M1497" s="151"/>
      <c r="N1497" s="151"/>
      <c r="O1497" s="151"/>
      <c r="P1497" s="151"/>
      <c r="Q1497" s="151"/>
      <c r="R1497" s="151"/>
      <c r="S1497" s="151"/>
      <c r="T1497" s="151"/>
      <c r="U1497" s="151"/>
      <c r="V1497" s="197"/>
      <c r="W1497" s="33"/>
      <c r="X1497" s="33"/>
      <c r="Y1497" s="33"/>
    </row>
    <row r="1498" spans="1:60" s="34" customFormat="1" x14ac:dyDescent="0.25">
      <c r="A1498" s="198" t="s">
        <v>59</v>
      </c>
      <c r="B1498" s="199"/>
      <c r="C1498" s="199" t="s">
        <v>60</v>
      </c>
      <c r="D1498" s="199"/>
      <c r="E1498" s="199"/>
      <c r="F1498" s="199"/>
      <c r="G1498" s="199"/>
      <c r="H1498" s="199"/>
      <c r="I1498" s="199"/>
      <c r="J1498" s="199"/>
      <c r="K1498" s="199"/>
      <c r="L1498" s="199"/>
      <c r="M1498" s="199"/>
      <c r="N1498" s="199"/>
      <c r="O1498" s="199"/>
      <c r="P1498" s="199"/>
      <c r="Q1498" s="199"/>
      <c r="R1498" s="199" t="s">
        <v>61</v>
      </c>
      <c r="S1498" s="199"/>
      <c r="T1498" s="200" t="s">
        <v>62</v>
      </c>
      <c r="U1498" s="200"/>
      <c r="V1498" s="201"/>
      <c r="W1498" s="33"/>
      <c r="X1498" s="33"/>
      <c r="Y1498" s="33"/>
    </row>
    <row r="1499" spans="1:60" s="34" customFormat="1" ht="16.5" customHeight="1" x14ac:dyDescent="0.25">
      <c r="A1499" s="202">
        <v>1</v>
      </c>
      <c r="B1499" s="203"/>
      <c r="C1499" s="204" t="s">
        <v>63</v>
      </c>
      <c r="D1499" s="205"/>
      <c r="E1499" s="205"/>
      <c r="F1499" s="205"/>
      <c r="G1499" s="205"/>
      <c r="H1499" s="205"/>
      <c r="I1499" s="205"/>
      <c r="J1499" s="205"/>
      <c r="K1499" s="205"/>
      <c r="L1499" s="205"/>
      <c r="M1499" s="205"/>
      <c r="N1499" s="205"/>
      <c r="O1499" s="205"/>
      <c r="P1499" s="205"/>
      <c r="Q1499" s="205"/>
      <c r="R1499" s="205"/>
      <c r="S1499" s="205"/>
      <c r="T1499" s="206"/>
      <c r="U1499" s="206"/>
      <c r="V1499" s="207"/>
      <c r="W1499" s="33"/>
      <c r="X1499" s="33"/>
      <c r="Y1499" s="33"/>
    </row>
    <row r="1500" spans="1:60" s="34" customFormat="1" x14ac:dyDescent="0.25">
      <c r="A1500" s="41"/>
      <c r="B1500" s="40"/>
      <c r="C1500" s="40"/>
      <c r="D1500" s="40"/>
      <c r="E1500" s="40"/>
      <c r="F1500" s="40"/>
      <c r="G1500" s="40"/>
      <c r="H1500" s="40"/>
      <c r="I1500" s="40"/>
      <c r="J1500" s="40"/>
      <c r="K1500" s="40"/>
      <c r="L1500" s="40"/>
      <c r="M1500" s="40"/>
      <c r="N1500" s="40"/>
      <c r="O1500" s="40"/>
      <c r="P1500" s="40"/>
      <c r="Q1500" s="40"/>
      <c r="R1500" s="40"/>
      <c r="S1500" s="40"/>
      <c r="T1500" s="27"/>
      <c r="U1500" s="27"/>
      <c r="V1500" s="28"/>
      <c r="W1500" s="33"/>
      <c r="X1500" s="33"/>
      <c r="Y1500" s="33"/>
    </row>
    <row r="1501" spans="1:60" s="34" customFormat="1" x14ac:dyDescent="0.25">
      <c r="A1501" s="145" t="s">
        <v>64</v>
      </c>
      <c r="B1501" s="146"/>
      <c r="C1501" s="146"/>
      <c r="D1501" s="146"/>
      <c r="E1501" s="146"/>
      <c r="F1501" s="146"/>
      <c r="G1501" s="146"/>
      <c r="H1501" s="146"/>
      <c r="I1501" s="146"/>
      <c r="J1501" s="146"/>
      <c r="K1501" s="146"/>
      <c r="L1501" s="146"/>
      <c r="M1501" s="146"/>
      <c r="N1501" s="146"/>
      <c r="O1501" s="146"/>
      <c r="P1501" s="146"/>
      <c r="Q1501" s="146"/>
      <c r="R1501" s="146"/>
      <c r="S1501" s="146"/>
      <c r="T1501" s="146"/>
      <c r="U1501" s="146"/>
      <c r="V1501" s="147"/>
      <c r="W1501" s="33"/>
      <c r="X1501" s="33"/>
      <c r="Y1501" s="33"/>
    </row>
    <row r="1502" spans="1:60" s="34" customFormat="1" x14ac:dyDescent="0.25">
      <c r="A1502" s="132" t="s">
        <v>60</v>
      </c>
      <c r="B1502" s="133"/>
      <c r="C1502" s="133"/>
      <c r="D1502" s="133"/>
      <c r="E1502" s="133"/>
      <c r="F1502" s="133"/>
      <c r="G1502" s="133"/>
      <c r="H1502" s="133" t="s">
        <v>65</v>
      </c>
      <c r="I1502" s="133"/>
      <c r="J1502" s="133"/>
      <c r="K1502" s="133" t="s">
        <v>66</v>
      </c>
      <c r="L1502" s="133"/>
      <c r="M1502" s="133"/>
      <c r="N1502" s="133"/>
      <c r="O1502" s="133" t="s">
        <v>67</v>
      </c>
      <c r="P1502" s="133"/>
      <c r="Q1502" s="133"/>
      <c r="R1502" s="133" t="s">
        <v>68</v>
      </c>
      <c r="S1502" s="133"/>
      <c r="T1502" s="134" t="s">
        <v>69</v>
      </c>
      <c r="U1502" s="134"/>
      <c r="V1502" s="135"/>
      <c r="W1502" s="33"/>
      <c r="X1502" s="33"/>
      <c r="Y1502" s="33"/>
    </row>
    <row r="1503" spans="1:60" s="34" customFormat="1" x14ac:dyDescent="0.25">
      <c r="A1503" s="132"/>
      <c r="B1503" s="133"/>
      <c r="C1503" s="133"/>
      <c r="D1503" s="133"/>
      <c r="E1503" s="133"/>
      <c r="F1503" s="133"/>
      <c r="G1503" s="133"/>
      <c r="H1503" s="133"/>
      <c r="I1503" s="133"/>
      <c r="J1503" s="133"/>
      <c r="K1503" s="133"/>
      <c r="L1503" s="133"/>
      <c r="M1503" s="133"/>
      <c r="N1503" s="133"/>
      <c r="O1503" s="153"/>
      <c r="P1503" s="153"/>
      <c r="Q1503" s="153"/>
      <c r="R1503" s="133"/>
      <c r="S1503" s="133"/>
      <c r="T1503" s="134"/>
      <c r="U1503" s="134"/>
      <c r="V1503" s="135"/>
      <c r="W1503" s="33"/>
      <c r="X1503" s="33"/>
      <c r="Y1503" s="33"/>
    </row>
    <row r="1504" spans="1:60" s="34" customFormat="1" x14ac:dyDescent="0.25">
      <c r="A1504" s="132" t="s">
        <v>70</v>
      </c>
      <c r="B1504" s="133"/>
      <c r="C1504" s="133"/>
      <c r="D1504" s="133"/>
      <c r="E1504" s="133"/>
      <c r="F1504" s="133"/>
      <c r="G1504" s="133"/>
      <c r="H1504" s="133"/>
      <c r="I1504" s="133"/>
      <c r="J1504" s="133"/>
      <c r="K1504" s="133"/>
      <c r="L1504" s="133"/>
      <c r="M1504" s="133"/>
      <c r="N1504" s="133"/>
      <c r="O1504" s="153"/>
      <c r="P1504" s="153"/>
      <c r="Q1504" s="153"/>
      <c r="R1504" s="209">
        <v>0.03</v>
      </c>
      <c r="S1504" s="210"/>
      <c r="T1504" s="134"/>
      <c r="U1504" s="134"/>
      <c r="V1504" s="135"/>
      <c r="W1504" s="33"/>
      <c r="X1504" s="33"/>
      <c r="Y1504" s="33"/>
    </row>
    <row r="1505" spans="1:25" s="34" customFormat="1" x14ac:dyDescent="0.25">
      <c r="A1505" s="132"/>
      <c r="B1505" s="133"/>
      <c r="C1505" s="133"/>
      <c r="D1505" s="133"/>
      <c r="E1505" s="133"/>
      <c r="F1505" s="133"/>
      <c r="G1505" s="133"/>
      <c r="H1505" s="133"/>
      <c r="I1505" s="133"/>
      <c r="J1505" s="133"/>
      <c r="K1505" s="133"/>
      <c r="L1505" s="133"/>
      <c r="M1505" s="133"/>
      <c r="N1505" s="133"/>
      <c r="O1505" s="133"/>
      <c r="P1505" s="133"/>
      <c r="Q1505" s="133"/>
      <c r="R1505" s="133"/>
      <c r="S1505" s="133"/>
      <c r="T1505" s="134"/>
      <c r="U1505" s="134"/>
      <c r="V1505" s="135"/>
      <c r="W1505" s="33"/>
      <c r="X1505" s="33"/>
      <c r="Y1505" s="33"/>
    </row>
    <row r="1506" spans="1:25" s="34" customFormat="1" x14ac:dyDescent="0.25">
      <c r="A1506" s="136" t="s">
        <v>71</v>
      </c>
      <c r="B1506" s="137"/>
      <c r="C1506" s="137"/>
      <c r="D1506" s="137"/>
      <c r="E1506" s="137"/>
      <c r="F1506" s="137"/>
      <c r="G1506" s="137"/>
      <c r="H1506" s="137"/>
      <c r="I1506" s="137"/>
      <c r="J1506" s="137"/>
      <c r="K1506" s="137"/>
      <c r="L1506" s="137"/>
      <c r="M1506" s="137"/>
      <c r="N1506" s="137"/>
      <c r="O1506" s="137"/>
      <c r="P1506" s="137"/>
      <c r="Q1506" s="137"/>
      <c r="R1506" s="137"/>
      <c r="S1506" s="137"/>
      <c r="T1506" s="134">
        <f>+T1504+T1503</f>
        <v>0</v>
      </c>
      <c r="U1506" s="134"/>
      <c r="V1506" s="135"/>
      <c r="W1506" s="33"/>
      <c r="X1506" s="33"/>
      <c r="Y1506" s="33"/>
    </row>
    <row r="1507" spans="1:25" s="34" customFormat="1" x14ac:dyDescent="0.25">
      <c r="A1507" s="19"/>
      <c r="B1507" s="20"/>
      <c r="C1507" s="20"/>
      <c r="D1507" s="20"/>
      <c r="E1507" s="20"/>
      <c r="F1507" s="20"/>
      <c r="G1507" s="20"/>
      <c r="H1507" s="20"/>
      <c r="I1507" s="20"/>
      <c r="J1507" s="20"/>
      <c r="K1507" s="20"/>
      <c r="L1507" s="20"/>
      <c r="M1507" s="20"/>
      <c r="N1507" s="20"/>
      <c r="O1507" s="20"/>
      <c r="P1507" s="20"/>
      <c r="Q1507" s="20"/>
      <c r="R1507" s="20"/>
      <c r="S1507" s="21"/>
      <c r="T1507" s="22"/>
      <c r="U1507" s="22"/>
      <c r="V1507" s="23"/>
      <c r="W1507" s="33"/>
      <c r="X1507" s="33"/>
      <c r="Y1507" s="33"/>
    </row>
    <row r="1508" spans="1:25" s="34" customFormat="1" x14ac:dyDescent="0.25">
      <c r="A1508" s="145" t="s">
        <v>72</v>
      </c>
      <c r="B1508" s="146"/>
      <c r="C1508" s="146"/>
      <c r="D1508" s="146"/>
      <c r="E1508" s="146"/>
      <c r="F1508" s="146"/>
      <c r="G1508" s="146"/>
      <c r="H1508" s="146"/>
      <c r="I1508" s="146"/>
      <c r="J1508" s="146"/>
      <c r="K1508" s="146"/>
      <c r="L1508" s="146"/>
      <c r="M1508" s="146"/>
      <c r="N1508" s="146"/>
      <c r="O1508" s="146"/>
      <c r="P1508" s="146"/>
      <c r="Q1508" s="146"/>
      <c r="R1508" s="146"/>
      <c r="S1508" s="146"/>
      <c r="T1508" s="146"/>
      <c r="U1508" s="146"/>
      <c r="V1508" s="147"/>
      <c r="W1508" s="33"/>
      <c r="X1508" s="33"/>
      <c r="Y1508" s="33"/>
    </row>
    <row r="1509" spans="1:25" s="34" customFormat="1" x14ac:dyDescent="0.25">
      <c r="A1509" s="132" t="s">
        <v>60</v>
      </c>
      <c r="B1509" s="133"/>
      <c r="C1509" s="133"/>
      <c r="D1509" s="133"/>
      <c r="E1509" s="133"/>
      <c r="F1509" s="133"/>
      <c r="G1509" s="133"/>
      <c r="H1509" s="133"/>
      <c r="I1509" s="133"/>
      <c r="J1509" s="133"/>
      <c r="K1509" s="133"/>
      <c r="L1509" s="133"/>
      <c r="M1509" s="133" t="s">
        <v>61</v>
      </c>
      <c r="N1509" s="133"/>
      <c r="O1509" s="133" t="s">
        <v>62</v>
      </c>
      <c r="P1509" s="133"/>
      <c r="Q1509" s="133" t="s">
        <v>73</v>
      </c>
      <c r="R1509" s="133"/>
      <c r="S1509" s="133"/>
      <c r="T1509" s="134" t="s">
        <v>74</v>
      </c>
      <c r="U1509" s="134"/>
      <c r="V1509" s="135"/>
      <c r="W1509" s="33"/>
      <c r="X1509" s="33"/>
      <c r="Y1509" s="33"/>
    </row>
    <row r="1510" spans="1:25" s="34" customFormat="1" x14ac:dyDescent="0.25">
      <c r="A1510" s="132"/>
      <c r="B1510" s="133"/>
      <c r="C1510" s="133"/>
      <c r="D1510" s="133"/>
      <c r="E1510" s="133"/>
      <c r="F1510" s="133"/>
      <c r="G1510" s="133"/>
      <c r="H1510" s="133"/>
      <c r="I1510" s="133"/>
      <c r="J1510" s="133"/>
      <c r="K1510" s="133"/>
      <c r="L1510" s="133"/>
      <c r="M1510" s="133"/>
      <c r="N1510" s="133"/>
      <c r="O1510" s="133"/>
      <c r="P1510" s="133"/>
      <c r="Q1510" s="134"/>
      <c r="R1510" s="134"/>
      <c r="S1510" s="134"/>
      <c r="T1510" s="134">
        <f>+Q1510*O1510</f>
        <v>0</v>
      </c>
      <c r="U1510" s="134"/>
      <c r="V1510" s="135"/>
      <c r="W1510" s="33"/>
      <c r="X1510" s="33"/>
      <c r="Y1510" s="33"/>
    </row>
    <row r="1511" spans="1:25" s="34" customFormat="1" x14ac:dyDescent="0.25">
      <c r="A1511" s="132"/>
      <c r="B1511" s="133"/>
      <c r="C1511" s="133"/>
      <c r="D1511" s="133"/>
      <c r="E1511" s="133"/>
      <c r="F1511" s="133"/>
      <c r="G1511" s="133"/>
      <c r="H1511" s="133"/>
      <c r="I1511" s="133"/>
      <c r="J1511" s="133"/>
      <c r="K1511" s="133"/>
      <c r="L1511" s="133"/>
      <c r="M1511" s="133"/>
      <c r="N1511" s="133"/>
      <c r="O1511" s="133"/>
      <c r="P1511" s="133"/>
      <c r="Q1511" s="134"/>
      <c r="R1511" s="134"/>
      <c r="S1511" s="134"/>
      <c r="T1511" s="134">
        <f>+Q1511*O1511</f>
        <v>0</v>
      </c>
      <c r="U1511" s="134"/>
      <c r="V1511" s="135"/>
      <c r="W1511" s="33"/>
      <c r="X1511" s="33"/>
      <c r="Y1511" s="33"/>
    </row>
    <row r="1512" spans="1:25" s="34" customFormat="1" x14ac:dyDescent="0.25">
      <c r="A1512" s="132"/>
      <c r="B1512" s="133"/>
      <c r="C1512" s="133"/>
      <c r="D1512" s="133"/>
      <c r="E1512" s="133"/>
      <c r="F1512" s="133"/>
      <c r="G1512" s="133"/>
      <c r="H1512" s="133"/>
      <c r="I1512" s="133"/>
      <c r="J1512" s="133"/>
      <c r="K1512" s="133"/>
      <c r="L1512" s="133"/>
      <c r="M1512" s="133"/>
      <c r="N1512" s="133"/>
      <c r="O1512" s="133"/>
      <c r="P1512" s="133"/>
      <c r="Q1512" s="133"/>
      <c r="R1512" s="133"/>
      <c r="S1512" s="133"/>
      <c r="T1512" s="134"/>
      <c r="U1512" s="134"/>
      <c r="V1512" s="135"/>
      <c r="W1512" s="33"/>
      <c r="X1512" s="33"/>
      <c r="Y1512" s="33"/>
    </row>
    <row r="1513" spans="1:25" s="34" customFormat="1" x14ac:dyDescent="0.25">
      <c r="A1513" s="136" t="s">
        <v>71</v>
      </c>
      <c r="B1513" s="137"/>
      <c r="C1513" s="137"/>
      <c r="D1513" s="137"/>
      <c r="E1513" s="137"/>
      <c r="F1513" s="137"/>
      <c r="G1513" s="137"/>
      <c r="H1513" s="137"/>
      <c r="I1513" s="137"/>
      <c r="J1513" s="137"/>
      <c r="K1513" s="137"/>
      <c r="L1513" s="137"/>
      <c r="M1513" s="137"/>
      <c r="N1513" s="137"/>
      <c r="O1513" s="137"/>
      <c r="P1513" s="137"/>
      <c r="Q1513" s="137"/>
      <c r="R1513" s="137"/>
      <c r="S1513" s="137"/>
      <c r="T1513" s="134">
        <f>+T1511+T1510</f>
        <v>0</v>
      </c>
      <c r="U1513" s="134"/>
      <c r="V1513" s="135"/>
      <c r="W1513" s="33"/>
      <c r="X1513" s="33"/>
      <c r="Y1513" s="33"/>
    </row>
    <row r="1514" spans="1:25" s="34" customFormat="1" x14ac:dyDescent="0.25">
      <c r="A1514" s="19"/>
      <c r="B1514" s="20"/>
      <c r="C1514" s="20"/>
      <c r="D1514" s="20"/>
      <c r="E1514" s="20"/>
      <c r="F1514" s="20"/>
      <c r="G1514" s="20"/>
      <c r="H1514" s="20"/>
      <c r="I1514" s="20"/>
      <c r="J1514" s="20"/>
      <c r="K1514" s="20"/>
      <c r="L1514" s="20"/>
      <c r="M1514" s="20"/>
      <c r="N1514" s="20"/>
      <c r="O1514" s="20"/>
      <c r="P1514" s="20"/>
      <c r="Q1514" s="20"/>
      <c r="R1514" s="20"/>
      <c r="S1514" s="21"/>
      <c r="T1514" s="22"/>
      <c r="U1514" s="22"/>
      <c r="V1514" s="23"/>
      <c r="W1514" s="33"/>
      <c r="X1514" s="33"/>
      <c r="Y1514" s="33"/>
    </row>
    <row r="1515" spans="1:25" s="34" customFormat="1" x14ac:dyDescent="0.25">
      <c r="A1515" s="145" t="s">
        <v>75</v>
      </c>
      <c r="B1515" s="146"/>
      <c r="C1515" s="146"/>
      <c r="D1515" s="146"/>
      <c r="E1515" s="146"/>
      <c r="F1515" s="146"/>
      <c r="G1515" s="146"/>
      <c r="H1515" s="146"/>
      <c r="I1515" s="146"/>
      <c r="J1515" s="146"/>
      <c r="K1515" s="146"/>
      <c r="L1515" s="146"/>
      <c r="M1515" s="146"/>
      <c r="N1515" s="146"/>
      <c r="O1515" s="146"/>
      <c r="P1515" s="146"/>
      <c r="Q1515" s="146"/>
      <c r="R1515" s="146"/>
      <c r="S1515" s="146"/>
      <c r="T1515" s="146"/>
      <c r="U1515" s="146"/>
      <c r="V1515" s="147"/>
      <c r="W1515" s="33"/>
      <c r="X1515" s="33"/>
      <c r="Y1515" s="33"/>
    </row>
    <row r="1516" spans="1:25" s="34" customFormat="1" x14ac:dyDescent="0.25">
      <c r="A1516" s="132" t="s">
        <v>76</v>
      </c>
      <c r="B1516" s="133"/>
      <c r="C1516" s="133"/>
      <c r="D1516" s="133"/>
      <c r="E1516" s="133"/>
      <c r="F1516" s="133"/>
      <c r="G1516" s="133"/>
      <c r="H1516" s="133"/>
      <c r="I1516" s="133"/>
      <c r="J1516" s="133"/>
      <c r="K1516" s="133" t="s">
        <v>77</v>
      </c>
      <c r="L1516" s="133"/>
      <c r="M1516" s="133" t="s">
        <v>78</v>
      </c>
      <c r="N1516" s="133"/>
      <c r="O1516" s="133" t="s">
        <v>79</v>
      </c>
      <c r="P1516" s="133"/>
      <c r="Q1516" s="133"/>
      <c r="R1516" s="133" t="s">
        <v>80</v>
      </c>
      <c r="S1516" s="133"/>
      <c r="T1516" s="134" t="s">
        <v>69</v>
      </c>
      <c r="U1516" s="134"/>
      <c r="V1516" s="135"/>
      <c r="W1516" s="33"/>
      <c r="X1516" s="33"/>
      <c r="Y1516" s="33"/>
    </row>
    <row r="1517" spans="1:25" s="34" customFormat="1" x14ac:dyDescent="0.25">
      <c r="A1517" s="132"/>
      <c r="B1517" s="133"/>
      <c r="C1517" s="133"/>
      <c r="D1517" s="133"/>
      <c r="E1517" s="133"/>
      <c r="F1517" s="133"/>
      <c r="G1517" s="133"/>
      <c r="H1517" s="133"/>
      <c r="I1517" s="133"/>
      <c r="J1517" s="133"/>
      <c r="K1517" s="133"/>
      <c r="L1517" s="133"/>
      <c r="M1517" s="133"/>
      <c r="N1517" s="133"/>
      <c r="O1517" s="133"/>
      <c r="P1517" s="133"/>
      <c r="Q1517" s="133"/>
      <c r="R1517" s="133"/>
      <c r="S1517" s="133"/>
      <c r="T1517" s="134"/>
      <c r="U1517" s="134"/>
      <c r="V1517" s="135"/>
      <c r="W1517" s="33"/>
      <c r="X1517" s="33"/>
      <c r="Y1517" s="33"/>
    </row>
    <row r="1518" spans="1:25" s="34" customFormat="1" x14ac:dyDescent="0.25">
      <c r="A1518" s="132"/>
      <c r="B1518" s="133"/>
      <c r="C1518" s="133"/>
      <c r="D1518" s="133"/>
      <c r="E1518" s="133"/>
      <c r="F1518" s="133"/>
      <c r="G1518" s="133"/>
      <c r="H1518" s="133"/>
      <c r="I1518" s="133"/>
      <c r="J1518" s="133"/>
      <c r="K1518" s="133"/>
      <c r="L1518" s="133"/>
      <c r="M1518" s="133"/>
      <c r="N1518" s="133"/>
      <c r="O1518" s="133"/>
      <c r="P1518" s="133"/>
      <c r="Q1518" s="133"/>
      <c r="R1518" s="133"/>
      <c r="S1518" s="133"/>
      <c r="T1518" s="134"/>
      <c r="U1518" s="134"/>
      <c r="V1518" s="135"/>
      <c r="W1518" s="33"/>
      <c r="X1518" s="33"/>
      <c r="Y1518" s="33"/>
    </row>
    <row r="1519" spans="1:25" s="34" customFormat="1" x14ac:dyDescent="0.25">
      <c r="A1519" s="132"/>
      <c r="B1519" s="133"/>
      <c r="C1519" s="133"/>
      <c r="D1519" s="133"/>
      <c r="E1519" s="133"/>
      <c r="F1519" s="133"/>
      <c r="G1519" s="133"/>
      <c r="H1519" s="133"/>
      <c r="I1519" s="133"/>
      <c r="J1519" s="133"/>
      <c r="K1519" s="133"/>
      <c r="L1519" s="133"/>
      <c r="M1519" s="133"/>
      <c r="N1519" s="133"/>
      <c r="O1519" s="133"/>
      <c r="P1519" s="133"/>
      <c r="Q1519" s="133"/>
      <c r="R1519" s="133"/>
      <c r="S1519" s="133"/>
      <c r="T1519" s="134"/>
      <c r="U1519" s="134"/>
      <c r="V1519" s="135"/>
      <c r="W1519" s="33"/>
      <c r="X1519" s="33"/>
      <c r="Y1519" s="33"/>
    </row>
    <row r="1520" spans="1:25" s="34" customFormat="1" x14ac:dyDescent="0.25">
      <c r="A1520" s="136" t="s">
        <v>71</v>
      </c>
      <c r="B1520" s="137"/>
      <c r="C1520" s="137"/>
      <c r="D1520" s="137"/>
      <c r="E1520" s="137"/>
      <c r="F1520" s="137"/>
      <c r="G1520" s="137"/>
      <c r="H1520" s="137"/>
      <c r="I1520" s="137"/>
      <c r="J1520" s="137"/>
      <c r="K1520" s="137"/>
      <c r="L1520" s="137"/>
      <c r="M1520" s="137"/>
      <c r="N1520" s="137"/>
      <c r="O1520" s="137"/>
      <c r="P1520" s="137"/>
      <c r="Q1520" s="137"/>
      <c r="R1520" s="137"/>
      <c r="S1520" s="137"/>
      <c r="T1520" s="134"/>
      <c r="U1520" s="134"/>
      <c r="V1520" s="135"/>
      <c r="W1520" s="33"/>
      <c r="X1520" s="33"/>
      <c r="Y1520" s="33"/>
    </row>
    <row r="1521" spans="1:25" s="34" customFormat="1" x14ac:dyDescent="0.25">
      <c r="A1521" s="19"/>
      <c r="B1521" s="20"/>
      <c r="C1521" s="20"/>
      <c r="D1521" s="20"/>
      <c r="E1521" s="20"/>
      <c r="F1521" s="20"/>
      <c r="G1521" s="20"/>
      <c r="H1521" s="20"/>
      <c r="I1521" s="20"/>
      <c r="J1521" s="20"/>
      <c r="K1521" s="20"/>
      <c r="L1521" s="20"/>
      <c r="M1521" s="20"/>
      <c r="N1521" s="20"/>
      <c r="O1521" s="20"/>
      <c r="P1521" s="20"/>
      <c r="Q1521" s="20"/>
      <c r="R1521" s="20"/>
      <c r="S1521" s="21"/>
      <c r="T1521" s="22"/>
      <c r="U1521" s="22"/>
      <c r="V1521" s="23"/>
      <c r="W1521" s="42"/>
      <c r="X1521" s="42"/>
      <c r="Y1521" s="42"/>
    </row>
    <row r="1522" spans="1:25" s="34" customFormat="1" x14ac:dyDescent="0.25">
      <c r="A1522" s="145" t="s">
        <v>81</v>
      </c>
      <c r="B1522" s="146"/>
      <c r="C1522" s="146"/>
      <c r="D1522" s="146"/>
      <c r="E1522" s="146"/>
      <c r="F1522" s="146"/>
      <c r="G1522" s="146"/>
      <c r="H1522" s="146"/>
      <c r="I1522" s="146"/>
      <c r="J1522" s="146"/>
      <c r="K1522" s="146"/>
      <c r="L1522" s="146"/>
      <c r="M1522" s="146"/>
      <c r="N1522" s="146"/>
      <c r="O1522" s="146"/>
      <c r="P1522" s="146"/>
      <c r="Q1522" s="146"/>
      <c r="R1522" s="146"/>
      <c r="S1522" s="146"/>
      <c r="T1522" s="146"/>
      <c r="U1522" s="146"/>
      <c r="V1522" s="147"/>
      <c r="W1522" s="33"/>
      <c r="X1522" s="33"/>
      <c r="Y1522" s="33"/>
    </row>
    <row r="1523" spans="1:25" s="34" customFormat="1" x14ac:dyDescent="0.25">
      <c r="A1523" s="132" t="s">
        <v>82</v>
      </c>
      <c r="B1523" s="133"/>
      <c r="C1523" s="133"/>
      <c r="D1523" s="133"/>
      <c r="E1523" s="133"/>
      <c r="F1523" s="133"/>
      <c r="G1523" s="133"/>
      <c r="H1523" s="133"/>
      <c r="I1523" s="133"/>
      <c r="J1523" s="133" t="s">
        <v>83</v>
      </c>
      <c r="K1523" s="133"/>
      <c r="L1523" s="133" t="s">
        <v>84</v>
      </c>
      <c r="M1523" s="133"/>
      <c r="N1523" s="133" t="s">
        <v>85</v>
      </c>
      <c r="O1523" s="133"/>
      <c r="P1523" s="133"/>
      <c r="Q1523" s="133" t="s">
        <v>68</v>
      </c>
      <c r="R1523" s="133"/>
      <c r="S1523" s="133"/>
      <c r="T1523" s="134" t="s">
        <v>69</v>
      </c>
      <c r="U1523" s="134"/>
      <c r="V1523" s="135"/>
      <c r="W1523" s="33"/>
      <c r="X1523" s="33"/>
      <c r="Y1523" s="33"/>
    </row>
    <row r="1524" spans="1:25" s="34" customFormat="1" x14ac:dyDescent="0.25">
      <c r="A1524" s="132" t="s">
        <v>86</v>
      </c>
      <c r="B1524" s="133"/>
      <c r="C1524" s="133"/>
      <c r="D1524" s="133"/>
      <c r="E1524" s="133"/>
      <c r="F1524" s="133"/>
      <c r="G1524" s="133"/>
      <c r="H1524" s="133"/>
      <c r="I1524" s="133"/>
      <c r="J1524" s="148">
        <f>+'[1]CARGA PRESTACIONAL'!E1465+'[1]CARGA PRESTACIONAL'!E1466</f>
        <v>0</v>
      </c>
      <c r="K1524" s="133"/>
      <c r="L1524" s="149">
        <v>1.8157000000000001</v>
      </c>
      <c r="M1524" s="149"/>
      <c r="N1524" s="134">
        <f>+(L1524*J1524)/8</f>
        <v>0</v>
      </c>
      <c r="O1524" s="134"/>
      <c r="P1524" s="134"/>
      <c r="Q1524" s="133"/>
      <c r="R1524" s="133"/>
      <c r="S1524" s="133"/>
      <c r="T1524" s="134">
        <f>+Q1524*N1524</f>
        <v>0</v>
      </c>
      <c r="U1524" s="134"/>
      <c r="V1524" s="135"/>
      <c r="W1524" s="33"/>
      <c r="X1524" s="33"/>
      <c r="Y1524" s="33"/>
    </row>
    <row r="1525" spans="1:25" s="34" customFormat="1" x14ac:dyDescent="0.25">
      <c r="A1525" s="132"/>
      <c r="B1525" s="133"/>
      <c r="C1525" s="133"/>
      <c r="D1525" s="133"/>
      <c r="E1525" s="133"/>
      <c r="F1525" s="133"/>
      <c r="G1525" s="133"/>
      <c r="H1525" s="133"/>
      <c r="I1525" s="133"/>
      <c r="J1525" s="133"/>
      <c r="K1525" s="133"/>
      <c r="L1525" s="133"/>
      <c r="M1525" s="133"/>
      <c r="N1525" s="133"/>
      <c r="O1525" s="133"/>
      <c r="P1525" s="133"/>
      <c r="Q1525" s="133"/>
      <c r="R1525" s="133"/>
      <c r="S1525" s="133"/>
      <c r="T1525" s="134"/>
      <c r="U1525" s="134"/>
      <c r="V1525" s="135"/>
      <c r="W1525" s="33"/>
      <c r="X1525" s="33"/>
      <c r="Y1525" s="33"/>
    </row>
    <row r="1526" spans="1:25" s="34" customFormat="1" x14ac:dyDescent="0.25">
      <c r="A1526" s="132"/>
      <c r="B1526" s="133"/>
      <c r="C1526" s="133"/>
      <c r="D1526" s="133"/>
      <c r="E1526" s="133"/>
      <c r="F1526" s="133"/>
      <c r="G1526" s="133"/>
      <c r="H1526" s="133"/>
      <c r="I1526" s="133"/>
      <c r="J1526" s="133"/>
      <c r="K1526" s="133"/>
      <c r="L1526" s="133"/>
      <c r="M1526" s="133"/>
      <c r="N1526" s="133"/>
      <c r="O1526" s="133"/>
      <c r="P1526" s="133"/>
      <c r="Q1526" s="133"/>
      <c r="R1526" s="133"/>
      <c r="S1526" s="133"/>
      <c r="T1526" s="134"/>
      <c r="U1526" s="134"/>
      <c r="V1526" s="135"/>
      <c r="W1526" s="33"/>
      <c r="X1526" s="33"/>
      <c r="Y1526" s="33"/>
    </row>
    <row r="1527" spans="1:25" s="34" customFormat="1" x14ac:dyDescent="0.25">
      <c r="A1527" s="136" t="s">
        <v>71</v>
      </c>
      <c r="B1527" s="137"/>
      <c r="C1527" s="137"/>
      <c r="D1527" s="137"/>
      <c r="E1527" s="137"/>
      <c r="F1527" s="137"/>
      <c r="G1527" s="137"/>
      <c r="H1527" s="137"/>
      <c r="I1527" s="137"/>
      <c r="J1527" s="137"/>
      <c r="K1527" s="137"/>
      <c r="L1527" s="137"/>
      <c r="M1527" s="137"/>
      <c r="N1527" s="137"/>
      <c r="O1527" s="137"/>
      <c r="P1527" s="137"/>
      <c r="Q1527" s="137"/>
      <c r="R1527" s="137"/>
      <c r="S1527" s="137"/>
      <c r="T1527" s="134">
        <f>+T1524</f>
        <v>0</v>
      </c>
      <c r="U1527" s="134"/>
      <c r="V1527" s="135"/>
      <c r="W1527" s="33"/>
      <c r="X1527" s="33"/>
      <c r="Y1527" s="33"/>
    </row>
    <row r="1528" spans="1:25" s="43" customFormat="1" x14ac:dyDescent="0.25">
      <c r="A1528" s="136" t="s">
        <v>15</v>
      </c>
      <c r="B1528" s="137"/>
      <c r="C1528" s="137"/>
      <c r="D1528" s="137"/>
      <c r="E1528" s="137"/>
      <c r="F1528" s="137"/>
      <c r="G1528" s="137"/>
      <c r="H1528" s="137"/>
      <c r="I1528" s="137"/>
      <c r="J1528" s="137"/>
      <c r="K1528" s="137"/>
      <c r="L1528" s="137"/>
      <c r="M1528" s="137"/>
      <c r="N1528" s="137"/>
      <c r="O1528" s="137"/>
      <c r="P1528" s="137"/>
      <c r="Q1528" s="137"/>
      <c r="R1528" s="137"/>
      <c r="S1528" s="137"/>
      <c r="T1528" s="134">
        <f>ROUND(T1527+T1520+T1513+T1506,0)</f>
        <v>0</v>
      </c>
      <c r="U1528" s="134"/>
      <c r="V1528" s="135"/>
      <c r="W1528" s="33"/>
      <c r="X1528" s="33"/>
      <c r="Y1528" s="33"/>
    </row>
    <row r="1529" spans="1:25" s="43" customFormat="1" x14ac:dyDescent="0.25">
      <c r="A1529" s="44" t="s">
        <v>87</v>
      </c>
      <c r="B1529" s="45">
        <f>+'[1]CARGA PRESTACIONAL'!$E$40</f>
        <v>0.29949999999999999</v>
      </c>
      <c r="C1529" s="46"/>
      <c r="D1529" s="47"/>
      <c r="E1529" s="48"/>
      <c r="F1529" s="46"/>
      <c r="G1529" s="46"/>
      <c r="H1529" s="46"/>
      <c r="I1529" s="46"/>
      <c r="J1529" s="46"/>
      <c r="K1529" s="46"/>
      <c r="L1529" s="46"/>
      <c r="M1529" s="47"/>
      <c r="N1529" s="18"/>
      <c r="O1529" s="18"/>
      <c r="P1529" s="18"/>
      <c r="Q1529" s="18"/>
      <c r="R1529" s="18"/>
      <c r="S1529" s="18" t="s">
        <v>19</v>
      </c>
      <c r="T1529" s="134">
        <f>+T1528*B1529</f>
        <v>0</v>
      </c>
      <c r="U1529" s="134"/>
      <c r="V1529" s="135"/>
      <c r="W1529" s="33"/>
      <c r="X1529" s="33"/>
      <c r="Y1529" s="33"/>
    </row>
    <row r="1530" spans="1:25" s="43" customFormat="1" x14ac:dyDescent="0.25">
      <c r="A1530" s="138" t="s">
        <v>88</v>
      </c>
      <c r="B1530" s="139"/>
      <c r="C1530" s="139"/>
      <c r="D1530" s="139"/>
      <c r="E1530" s="139"/>
      <c r="F1530" s="139"/>
      <c r="G1530" s="139"/>
      <c r="H1530" s="139"/>
      <c r="I1530" s="139"/>
      <c r="J1530" s="139"/>
      <c r="K1530" s="139"/>
      <c r="L1530" s="139"/>
      <c r="M1530" s="139"/>
      <c r="N1530" s="139"/>
      <c r="O1530" s="139"/>
      <c r="P1530" s="139"/>
      <c r="Q1530" s="139"/>
      <c r="R1530" s="139"/>
      <c r="S1530" s="139"/>
      <c r="T1530" s="140">
        <f>+T1529+T1528</f>
        <v>0</v>
      </c>
      <c r="U1530" s="140"/>
      <c r="V1530" s="141"/>
      <c r="W1530" s="33"/>
      <c r="X1530" s="33"/>
      <c r="Y1530" s="33"/>
    </row>
    <row r="1531" spans="1:25" s="43" customFormat="1" x14ac:dyDescent="0.25">
      <c r="A1531" s="138" t="s">
        <v>89</v>
      </c>
      <c r="B1531" s="139"/>
      <c r="C1531" s="139"/>
      <c r="D1531" s="139"/>
      <c r="E1531" s="139"/>
      <c r="F1531" s="139"/>
      <c r="G1531" s="139"/>
      <c r="H1531" s="139"/>
      <c r="I1531" s="139"/>
      <c r="J1531" s="139"/>
      <c r="K1531" s="139"/>
      <c r="L1531" s="139"/>
      <c r="M1531" s="139"/>
      <c r="N1531" s="139"/>
      <c r="O1531" s="139"/>
      <c r="P1531" s="139"/>
      <c r="Q1531" s="139"/>
      <c r="R1531" s="139"/>
      <c r="S1531" s="139"/>
      <c r="T1531" s="140">
        <f>ROUND(T1530*T1499,0)</f>
        <v>0</v>
      </c>
      <c r="U1531" s="140"/>
      <c r="V1531" s="141"/>
      <c r="W1531" s="33"/>
      <c r="X1531" s="33"/>
      <c r="Y1531" s="33"/>
    </row>
    <row r="1532" spans="1:25" s="43" customFormat="1" x14ac:dyDescent="0.25">
      <c r="A1532" s="49"/>
      <c r="B1532" s="29"/>
      <c r="C1532" s="29"/>
      <c r="D1532" s="29"/>
      <c r="E1532" s="29"/>
      <c r="F1532" s="29"/>
      <c r="G1532" s="29"/>
      <c r="H1532" s="29"/>
      <c r="I1532" s="29"/>
      <c r="J1532" s="29"/>
      <c r="K1532" s="29"/>
      <c r="L1532" s="29"/>
      <c r="M1532" s="29"/>
      <c r="N1532" s="29"/>
      <c r="O1532" s="29"/>
      <c r="P1532" s="29"/>
      <c r="Q1532" s="29"/>
      <c r="R1532" s="29"/>
      <c r="S1532" s="29"/>
      <c r="T1532" s="50"/>
      <c r="U1532" s="50"/>
      <c r="V1532" s="51"/>
      <c r="W1532" s="33"/>
      <c r="X1532" s="33"/>
      <c r="Y1532" s="52"/>
    </row>
    <row r="1533" spans="1:25" s="34" customFormat="1" ht="43.5" customHeight="1" x14ac:dyDescent="0.25">
      <c r="A1533" s="142" t="s">
        <v>121</v>
      </c>
      <c r="B1533" s="143"/>
      <c r="C1533" s="143"/>
      <c r="D1533" s="143"/>
      <c r="E1533" s="143"/>
      <c r="F1533" s="143"/>
      <c r="G1533" s="143"/>
      <c r="H1533" s="143"/>
      <c r="I1533" s="143"/>
      <c r="J1533" s="143"/>
      <c r="K1533" s="143"/>
      <c r="L1533" s="143"/>
      <c r="M1533" s="143"/>
      <c r="N1533" s="143"/>
      <c r="O1533" s="143"/>
      <c r="P1533" s="143"/>
      <c r="Q1533" s="143"/>
      <c r="R1533" s="143"/>
      <c r="S1533" s="143"/>
      <c r="T1533" s="143"/>
      <c r="U1533" s="143"/>
      <c r="V1533" s="144"/>
      <c r="W1533" s="33"/>
      <c r="X1533" s="33"/>
      <c r="Y1533" s="53"/>
    </row>
    <row r="1534" spans="1:25" s="34" customFormat="1" x14ac:dyDescent="0.25">
      <c r="A1534" s="24"/>
      <c r="B1534" s="25"/>
      <c r="C1534" s="25"/>
      <c r="D1534" s="25"/>
      <c r="E1534" s="25"/>
      <c r="F1534" s="25"/>
      <c r="G1534" s="25"/>
      <c r="H1534" s="25"/>
      <c r="I1534" s="25"/>
      <c r="J1534" s="25"/>
      <c r="K1534" s="25"/>
      <c r="L1534" s="25"/>
      <c r="M1534" s="25"/>
      <c r="N1534" s="25"/>
      <c r="O1534" s="25"/>
      <c r="P1534" s="25"/>
      <c r="Q1534" s="25"/>
      <c r="R1534" s="25"/>
      <c r="S1534" s="26"/>
      <c r="T1534" s="27"/>
      <c r="U1534" s="27"/>
      <c r="V1534" s="28"/>
      <c r="W1534" s="33"/>
      <c r="X1534" s="33"/>
      <c r="Y1534" s="33"/>
    </row>
    <row r="1535" spans="1:25" s="34" customFormat="1" ht="46.5" customHeight="1" x14ac:dyDescent="0.3">
      <c r="A1535" s="24"/>
      <c r="B1535" s="25"/>
      <c r="C1535" s="25"/>
      <c r="D1535" s="29"/>
      <c r="E1535" s="30" t="s">
        <v>90</v>
      </c>
      <c r="F1535" s="54"/>
      <c r="G1535" s="54"/>
      <c r="H1535" s="54"/>
      <c r="I1535" s="54"/>
      <c r="J1535" s="54"/>
      <c r="K1535" s="54"/>
      <c r="L1535" s="54"/>
      <c r="M1535" s="55"/>
      <c r="N1535" s="25"/>
      <c r="O1535" s="25"/>
      <c r="P1535" s="25"/>
      <c r="Q1535" s="25"/>
      <c r="R1535" s="25"/>
      <c r="S1535" s="26"/>
      <c r="T1535" s="27"/>
      <c r="U1535" s="27"/>
      <c r="V1535" s="28"/>
      <c r="W1535" s="33"/>
      <c r="X1535" s="33"/>
      <c r="Y1535" s="56"/>
    </row>
    <row r="1536" spans="1:25" s="34" customFormat="1" x14ac:dyDescent="0.25">
      <c r="A1536" s="24"/>
      <c r="B1536" s="25"/>
      <c r="C1536" s="25"/>
      <c r="D1536" s="25"/>
      <c r="E1536" s="131" t="s">
        <v>105</v>
      </c>
      <c r="F1536" s="131"/>
      <c r="G1536" s="131"/>
      <c r="H1536" s="131"/>
      <c r="I1536" s="131"/>
      <c r="J1536" s="131"/>
      <c r="K1536" s="131"/>
      <c r="L1536" s="131"/>
      <c r="M1536" s="131"/>
      <c r="N1536" s="57"/>
      <c r="O1536" s="57"/>
      <c r="P1536" s="25"/>
      <c r="Q1536" s="25"/>
      <c r="R1536" s="25"/>
      <c r="S1536" s="26"/>
      <c r="T1536" s="27"/>
      <c r="U1536" s="27"/>
      <c r="V1536" s="28"/>
      <c r="W1536" s="33"/>
      <c r="X1536" s="33"/>
      <c r="Y1536" s="33"/>
    </row>
    <row r="1537" spans="1:25" s="34" customFormat="1" x14ac:dyDescent="0.25">
      <c r="A1537" s="24"/>
      <c r="B1537" s="25"/>
      <c r="C1537" s="25"/>
      <c r="D1537" s="25"/>
      <c r="E1537" s="131"/>
      <c r="F1537" s="131"/>
      <c r="G1537" s="131"/>
      <c r="H1537" s="131"/>
      <c r="I1537" s="131"/>
      <c r="J1537" s="131"/>
      <c r="K1537" s="131"/>
      <c r="L1537" s="131"/>
      <c r="M1537" s="131"/>
      <c r="N1537" s="57"/>
      <c r="O1537" s="57"/>
      <c r="P1537" s="25"/>
      <c r="Q1537" s="25"/>
      <c r="R1537" s="25"/>
      <c r="S1537" s="26"/>
      <c r="T1537" s="27"/>
      <c r="U1537" s="27"/>
      <c r="V1537" s="28"/>
      <c r="W1537" s="33"/>
      <c r="X1537" s="33"/>
      <c r="Y1537" s="33"/>
    </row>
    <row r="1538" spans="1:25" s="34" customFormat="1" ht="14.25" thickBot="1" x14ac:dyDescent="0.3">
      <c r="A1538" s="58"/>
      <c r="B1538" s="59"/>
      <c r="C1538" s="59"/>
      <c r="D1538" s="59"/>
      <c r="E1538" s="59"/>
      <c r="F1538" s="60"/>
      <c r="G1538" s="60"/>
      <c r="H1538" s="60"/>
      <c r="I1538" s="60"/>
      <c r="J1538" s="60"/>
      <c r="K1538" s="60"/>
      <c r="L1538" s="59"/>
      <c r="M1538" s="59"/>
      <c r="N1538" s="59"/>
      <c r="O1538" s="59"/>
      <c r="P1538" s="59"/>
      <c r="Q1538" s="59"/>
      <c r="R1538" s="59"/>
      <c r="S1538" s="59"/>
      <c r="T1538" s="61"/>
      <c r="U1538" s="61"/>
      <c r="V1538" s="62"/>
      <c r="W1538" s="33"/>
      <c r="X1538" s="33"/>
      <c r="Y1538" s="33"/>
    </row>
    <row r="1539" spans="1:25" ht="14.25" thickBot="1" x14ac:dyDescent="0.3"/>
    <row r="1540" spans="1:25" ht="12" x14ac:dyDescent="0.2">
      <c r="A1540" s="154"/>
      <c r="B1540" s="155"/>
      <c r="C1540" s="155"/>
      <c r="D1540" s="156"/>
      <c r="E1540" s="163" t="s">
        <v>92</v>
      </c>
      <c r="F1540" s="164"/>
      <c r="G1540" s="164"/>
      <c r="H1540" s="164"/>
      <c r="I1540" s="164"/>
      <c r="J1540" s="164"/>
      <c r="K1540" s="164"/>
      <c r="L1540" s="164"/>
      <c r="M1540" s="164"/>
      <c r="N1540" s="164"/>
      <c r="O1540" s="164"/>
      <c r="P1540" s="164"/>
      <c r="Q1540" s="164"/>
      <c r="R1540" s="164"/>
      <c r="S1540" s="165"/>
      <c r="T1540" s="169" t="s">
        <v>47</v>
      </c>
      <c r="U1540" s="170"/>
      <c r="V1540" s="171"/>
    </row>
    <row r="1541" spans="1:25" ht="12.75" thickBot="1" x14ac:dyDescent="0.25">
      <c r="A1541" s="157"/>
      <c r="B1541" s="158"/>
      <c r="C1541" s="158"/>
      <c r="D1541" s="159"/>
      <c r="E1541" s="166"/>
      <c r="F1541" s="167"/>
      <c r="G1541" s="167"/>
      <c r="H1541" s="167"/>
      <c r="I1541" s="167"/>
      <c r="J1541" s="167"/>
      <c r="K1541" s="167"/>
      <c r="L1541" s="167"/>
      <c r="M1541" s="167"/>
      <c r="N1541" s="167"/>
      <c r="O1541" s="167"/>
      <c r="P1541" s="167"/>
      <c r="Q1541" s="167"/>
      <c r="R1541" s="167"/>
      <c r="S1541" s="168"/>
      <c r="T1541" s="172"/>
      <c r="U1541" s="173"/>
      <c r="V1541" s="174"/>
    </row>
    <row r="1542" spans="1:25" ht="12.75" thickBot="1" x14ac:dyDescent="0.25">
      <c r="A1542" s="157"/>
      <c r="B1542" s="158"/>
      <c r="C1542" s="158"/>
      <c r="D1542" s="159"/>
      <c r="E1542" s="175"/>
      <c r="F1542" s="176"/>
      <c r="G1542" s="176"/>
      <c r="H1542" s="176"/>
      <c r="I1542" s="176"/>
      <c r="J1542" s="176"/>
      <c r="K1542" s="176"/>
      <c r="L1542" s="176"/>
      <c r="M1542" s="176"/>
      <c r="N1542" s="176"/>
      <c r="O1542" s="176"/>
      <c r="P1542" s="176"/>
      <c r="Q1542" s="176"/>
      <c r="R1542" s="176"/>
      <c r="S1542" s="176"/>
      <c r="T1542" s="176"/>
      <c r="U1542" s="176"/>
      <c r="V1542" s="177"/>
    </row>
    <row r="1543" spans="1:25" ht="12.75" thickBot="1" x14ac:dyDescent="0.25">
      <c r="A1543" s="157"/>
      <c r="B1543" s="158"/>
      <c r="C1543" s="158"/>
      <c r="D1543" s="159"/>
      <c r="E1543" s="178" t="s">
        <v>48</v>
      </c>
      <c r="F1543" s="179"/>
      <c r="G1543" s="179"/>
      <c r="H1543" s="179"/>
      <c r="I1543" s="179"/>
      <c r="J1543" s="179"/>
      <c r="K1543" s="179"/>
      <c r="L1543" s="179"/>
      <c r="M1543" s="179"/>
      <c r="N1543" s="179"/>
      <c r="O1543" s="179"/>
      <c r="P1543" s="179"/>
      <c r="Q1543" s="179"/>
      <c r="R1543" s="179"/>
      <c r="S1543" s="179"/>
      <c r="T1543" s="179"/>
      <c r="U1543" s="179"/>
      <c r="V1543" s="180"/>
    </row>
    <row r="1544" spans="1:25" ht="12.75" thickBot="1" x14ac:dyDescent="0.25">
      <c r="A1544" s="160"/>
      <c r="B1544" s="161"/>
      <c r="C1544" s="161"/>
      <c r="D1544" s="162"/>
      <c r="E1544" s="181"/>
      <c r="F1544" s="182"/>
      <c r="G1544" s="182"/>
      <c r="H1544" s="182"/>
      <c r="I1544" s="182"/>
      <c r="J1544" s="182"/>
      <c r="K1544" s="182"/>
      <c r="L1544" s="182"/>
      <c r="M1544" s="182"/>
      <c r="N1544" s="182"/>
      <c r="O1544" s="182"/>
      <c r="P1544" s="182"/>
      <c r="Q1544" s="182"/>
      <c r="R1544" s="182"/>
      <c r="S1544" s="182"/>
      <c r="T1544" s="182"/>
      <c r="U1544" s="182"/>
      <c r="V1544" s="183"/>
    </row>
    <row r="1545" spans="1:25" ht="12" x14ac:dyDescent="0.2">
      <c r="A1545" s="211" t="s">
        <v>49</v>
      </c>
      <c r="B1545" s="212"/>
      <c r="C1545" s="212"/>
      <c r="D1545" s="212"/>
      <c r="E1545" s="212"/>
      <c r="F1545" s="212"/>
      <c r="G1545" s="212"/>
      <c r="H1545" s="212"/>
      <c r="I1545" s="212"/>
      <c r="J1545" s="212"/>
      <c r="K1545" s="212"/>
      <c r="L1545" s="212"/>
      <c r="M1545" s="212"/>
      <c r="N1545" s="212"/>
      <c r="O1545" s="212"/>
      <c r="P1545" s="212"/>
      <c r="Q1545" s="212"/>
      <c r="R1545" s="212"/>
      <c r="S1545" s="212"/>
      <c r="T1545" s="212"/>
      <c r="U1545" s="212"/>
      <c r="V1545" s="213"/>
    </row>
    <row r="1546" spans="1:25" ht="12" x14ac:dyDescent="0.2">
      <c r="A1546" s="184" t="s">
        <v>50</v>
      </c>
      <c r="B1546" s="185"/>
      <c r="C1546" s="185"/>
      <c r="D1546" s="185"/>
      <c r="E1546" s="36" t="s">
        <v>51</v>
      </c>
      <c r="F1546" s="37"/>
      <c r="G1546" s="37"/>
      <c r="H1546" s="37"/>
      <c r="I1546" s="37"/>
      <c r="J1546" s="186" t="s">
        <v>52</v>
      </c>
      <c r="K1546" s="186"/>
      <c r="L1546" s="186"/>
      <c r="M1546" s="186"/>
      <c r="N1546" s="186"/>
      <c r="O1546" s="186"/>
      <c r="P1546" s="186" t="s">
        <v>53</v>
      </c>
      <c r="Q1546" s="186"/>
      <c r="R1546" s="186"/>
      <c r="S1546" s="186"/>
      <c r="T1546" s="186"/>
      <c r="U1546" s="186"/>
      <c r="V1546" s="187"/>
    </row>
    <row r="1547" spans="1:25" ht="12" x14ac:dyDescent="0.2">
      <c r="A1547" s="188" t="s">
        <v>54</v>
      </c>
      <c r="B1547" s="189"/>
      <c r="C1547" s="189"/>
      <c r="D1547" s="190"/>
      <c r="E1547" s="191" t="s">
        <v>24</v>
      </c>
      <c r="F1547" s="191"/>
      <c r="G1547" s="191"/>
      <c r="H1547" s="191"/>
      <c r="I1547" s="191"/>
      <c r="J1547" s="191"/>
      <c r="K1547" s="191"/>
      <c r="L1547" s="191"/>
      <c r="M1547" s="191"/>
      <c r="N1547" s="191"/>
      <c r="O1547" s="191"/>
      <c r="P1547" s="191"/>
      <c r="Q1547" s="191"/>
      <c r="R1547" s="191"/>
      <c r="S1547" s="191"/>
      <c r="T1547" s="191"/>
      <c r="U1547" s="191"/>
      <c r="V1547" s="192"/>
    </row>
    <row r="1548" spans="1:25" ht="12" x14ac:dyDescent="0.2">
      <c r="A1548" s="193" t="s">
        <v>55</v>
      </c>
      <c r="B1548" s="194"/>
      <c r="C1548" s="194"/>
      <c r="D1548" s="194"/>
      <c r="E1548" s="195"/>
      <c r="F1548" s="195"/>
      <c r="G1548" s="195"/>
      <c r="H1548" s="195"/>
      <c r="I1548" s="195"/>
      <c r="J1548" s="195"/>
      <c r="K1548" s="195"/>
      <c r="L1548" s="195"/>
      <c r="M1548" s="195"/>
      <c r="N1548" s="195"/>
      <c r="O1548" s="195"/>
      <c r="P1548" s="195"/>
      <c r="Q1548" s="195"/>
      <c r="R1548" s="195"/>
      <c r="S1548" s="195"/>
      <c r="T1548" s="195"/>
      <c r="U1548" s="195"/>
      <c r="V1548" s="196"/>
    </row>
    <row r="1549" spans="1:25" ht="12" x14ac:dyDescent="0.2">
      <c r="A1549" s="193" t="s">
        <v>56</v>
      </c>
      <c r="B1549" s="194"/>
      <c r="C1549" s="194"/>
      <c r="D1549" s="194"/>
      <c r="E1549" s="195"/>
      <c r="F1549" s="195"/>
      <c r="G1549" s="195"/>
      <c r="H1549" s="195"/>
      <c r="I1549" s="195"/>
      <c r="J1549" s="195"/>
      <c r="K1549" s="195"/>
      <c r="L1549" s="195"/>
      <c r="M1549" s="195"/>
      <c r="N1549" s="195"/>
      <c r="O1549" s="195"/>
      <c r="P1549" s="195"/>
      <c r="Q1549" s="195"/>
      <c r="R1549" s="195"/>
      <c r="S1549" s="195"/>
      <c r="T1549" s="195"/>
      <c r="U1549" s="195"/>
      <c r="V1549" s="196"/>
    </row>
    <row r="1550" spans="1:25" ht="12" x14ac:dyDescent="0.2">
      <c r="A1550" s="193" t="s">
        <v>57</v>
      </c>
      <c r="B1550" s="194"/>
      <c r="C1550" s="194"/>
      <c r="D1550" s="194"/>
      <c r="E1550" s="195"/>
      <c r="F1550" s="195"/>
      <c r="G1550" s="195"/>
      <c r="H1550" s="195"/>
      <c r="I1550" s="195"/>
      <c r="J1550" s="195"/>
      <c r="K1550" s="195"/>
      <c r="L1550" s="195"/>
      <c r="M1550" s="195"/>
      <c r="N1550" s="195"/>
      <c r="O1550" s="195"/>
      <c r="P1550" s="195"/>
      <c r="Q1550" s="195"/>
      <c r="R1550" s="195"/>
      <c r="S1550" s="195"/>
      <c r="T1550" s="195"/>
      <c r="U1550" s="195"/>
      <c r="V1550" s="196"/>
    </row>
    <row r="1551" spans="1:25" ht="12" x14ac:dyDescent="0.2">
      <c r="A1551" s="38"/>
      <c r="B1551" s="39"/>
      <c r="C1551" s="39"/>
      <c r="D1551" s="40"/>
      <c r="E1551" s="40"/>
      <c r="F1551" s="40"/>
      <c r="G1551" s="40"/>
      <c r="H1551" s="40"/>
      <c r="I1551" s="40"/>
      <c r="J1551" s="40"/>
      <c r="K1551" s="40"/>
      <c r="L1551" s="40"/>
      <c r="M1551" s="40"/>
      <c r="N1551" s="40"/>
      <c r="O1551" s="40"/>
      <c r="P1551" s="40"/>
      <c r="Q1551" s="40"/>
      <c r="R1551" s="40"/>
      <c r="S1551" s="40"/>
      <c r="T1551" s="27"/>
      <c r="U1551" s="27"/>
      <c r="V1551" s="28"/>
    </row>
    <row r="1552" spans="1:25" ht="12" x14ac:dyDescent="0.2">
      <c r="A1552" s="150" t="s">
        <v>58</v>
      </c>
      <c r="B1552" s="151"/>
      <c r="C1552" s="151"/>
      <c r="D1552" s="151"/>
      <c r="E1552" s="151"/>
      <c r="F1552" s="151"/>
      <c r="G1552" s="151"/>
      <c r="H1552" s="151"/>
      <c r="I1552" s="151"/>
      <c r="J1552" s="151"/>
      <c r="K1552" s="151"/>
      <c r="L1552" s="151"/>
      <c r="M1552" s="151"/>
      <c r="N1552" s="151"/>
      <c r="O1552" s="151"/>
      <c r="P1552" s="151"/>
      <c r="Q1552" s="151"/>
      <c r="R1552" s="151"/>
      <c r="S1552" s="151"/>
      <c r="T1552" s="151"/>
      <c r="U1552" s="151"/>
      <c r="V1552" s="197"/>
    </row>
    <row r="1553" spans="1:22" ht="12" x14ac:dyDescent="0.2">
      <c r="A1553" s="198" t="s">
        <v>59</v>
      </c>
      <c r="B1553" s="199"/>
      <c r="C1553" s="199" t="s">
        <v>60</v>
      </c>
      <c r="D1553" s="199"/>
      <c r="E1553" s="199"/>
      <c r="F1553" s="199"/>
      <c r="G1553" s="199"/>
      <c r="H1553" s="199"/>
      <c r="I1553" s="199"/>
      <c r="J1553" s="199"/>
      <c r="K1553" s="199"/>
      <c r="L1553" s="199"/>
      <c r="M1553" s="199"/>
      <c r="N1553" s="199"/>
      <c r="O1553" s="199"/>
      <c r="P1553" s="199"/>
      <c r="Q1553" s="199"/>
      <c r="R1553" s="199" t="s">
        <v>61</v>
      </c>
      <c r="S1553" s="199"/>
      <c r="T1553" s="200" t="s">
        <v>62</v>
      </c>
      <c r="U1553" s="200"/>
      <c r="V1553" s="201"/>
    </row>
    <row r="1554" spans="1:22" ht="12" x14ac:dyDescent="0.2">
      <c r="A1554" s="202">
        <v>1</v>
      </c>
      <c r="B1554" s="203"/>
      <c r="C1554" s="204" t="s">
        <v>63</v>
      </c>
      <c r="D1554" s="205"/>
      <c r="E1554" s="205"/>
      <c r="F1554" s="205"/>
      <c r="G1554" s="205"/>
      <c r="H1554" s="205"/>
      <c r="I1554" s="205"/>
      <c r="J1554" s="205"/>
      <c r="K1554" s="205"/>
      <c r="L1554" s="205"/>
      <c r="M1554" s="205"/>
      <c r="N1554" s="205"/>
      <c r="O1554" s="205"/>
      <c r="P1554" s="205"/>
      <c r="Q1554" s="205"/>
      <c r="R1554" s="205"/>
      <c r="S1554" s="205"/>
      <c r="T1554" s="206"/>
      <c r="U1554" s="206"/>
      <c r="V1554" s="207"/>
    </row>
    <row r="1555" spans="1:22" ht="12" x14ac:dyDescent="0.2">
      <c r="A1555" s="41"/>
      <c r="B1555" s="40"/>
      <c r="C1555" s="40"/>
      <c r="D1555" s="40"/>
      <c r="E1555" s="40"/>
      <c r="F1555" s="40"/>
      <c r="G1555" s="40"/>
      <c r="H1555" s="40"/>
      <c r="I1555" s="40"/>
      <c r="J1555" s="40"/>
      <c r="K1555" s="40"/>
      <c r="L1555" s="40"/>
      <c r="M1555" s="40"/>
      <c r="N1555" s="40"/>
      <c r="O1555" s="40"/>
      <c r="P1555" s="40"/>
      <c r="Q1555" s="40"/>
      <c r="R1555" s="40"/>
      <c r="S1555" s="40"/>
      <c r="T1555" s="27"/>
      <c r="U1555" s="27"/>
      <c r="V1555" s="28"/>
    </row>
    <row r="1556" spans="1:22" ht="12" x14ac:dyDescent="0.2">
      <c r="A1556" s="145" t="s">
        <v>64</v>
      </c>
      <c r="B1556" s="146"/>
      <c r="C1556" s="146"/>
      <c r="D1556" s="146"/>
      <c r="E1556" s="146"/>
      <c r="F1556" s="146"/>
      <c r="G1556" s="146"/>
      <c r="H1556" s="146"/>
      <c r="I1556" s="146"/>
      <c r="J1556" s="146"/>
      <c r="K1556" s="146"/>
      <c r="L1556" s="146"/>
      <c r="M1556" s="146"/>
      <c r="N1556" s="146"/>
      <c r="O1556" s="146"/>
      <c r="P1556" s="146"/>
      <c r="Q1556" s="146"/>
      <c r="R1556" s="146"/>
      <c r="S1556" s="146"/>
      <c r="T1556" s="146"/>
      <c r="U1556" s="146"/>
      <c r="V1556" s="147"/>
    </row>
    <row r="1557" spans="1:22" ht="12" x14ac:dyDescent="0.2">
      <c r="A1557" s="132" t="s">
        <v>60</v>
      </c>
      <c r="B1557" s="133"/>
      <c r="C1557" s="133"/>
      <c r="D1557" s="133"/>
      <c r="E1557" s="133"/>
      <c r="F1557" s="133"/>
      <c r="G1557" s="133"/>
      <c r="H1557" s="133" t="s">
        <v>65</v>
      </c>
      <c r="I1557" s="133"/>
      <c r="J1557" s="133"/>
      <c r="K1557" s="133" t="s">
        <v>66</v>
      </c>
      <c r="L1557" s="133"/>
      <c r="M1557" s="133"/>
      <c r="N1557" s="133"/>
      <c r="O1557" s="133" t="s">
        <v>67</v>
      </c>
      <c r="P1557" s="133"/>
      <c r="Q1557" s="133"/>
      <c r="R1557" s="133" t="s">
        <v>68</v>
      </c>
      <c r="S1557" s="133"/>
      <c r="T1557" s="134" t="s">
        <v>69</v>
      </c>
      <c r="U1557" s="134"/>
      <c r="V1557" s="135"/>
    </row>
    <row r="1558" spans="1:22" ht="12" x14ac:dyDescent="0.2">
      <c r="A1558" s="132"/>
      <c r="B1558" s="133"/>
      <c r="C1558" s="133"/>
      <c r="D1558" s="133"/>
      <c r="E1558" s="133"/>
      <c r="F1558" s="133"/>
      <c r="G1558" s="133"/>
      <c r="H1558" s="133"/>
      <c r="I1558" s="133"/>
      <c r="J1558" s="133"/>
      <c r="K1558" s="133"/>
      <c r="L1558" s="133"/>
      <c r="M1558" s="133"/>
      <c r="N1558" s="133"/>
      <c r="O1558" s="153"/>
      <c r="P1558" s="153"/>
      <c r="Q1558" s="153"/>
      <c r="R1558" s="133"/>
      <c r="S1558" s="133"/>
      <c r="T1558" s="134"/>
      <c r="U1558" s="134"/>
      <c r="V1558" s="135"/>
    </row>
    <row r="1559" spans="1:22" ht="12" x14ac:dyDescent="0.2">
      <c r="A1559" s="132" t="s">
        <v>70</v>
      </c>
      <c r="B1559" s="133"/>
      <c r="C1559" s="133"/>
      <c r="D1559" s="133"/>
      <c r="E1559" s="133"/>
      <c r="F1559" s="133"/>
      <c r="G1559" s="133"/>
      <c r="H1559" s="133"/>
      <c r="I1559" s="133"/>
      <c r="J1559" s="133"/>
      <c r="K1559" s="133"/>
      <c r="L1559" s="133"/>
      <c r="M1559" s="133"/>
      <c r="N1559" s="133"/>
      <c r="O1559" s="153"/>
      <c r="P1559" s="153"/>
      <c r="Q1559" s="153"/>
      <c r="R1559" s="209">
        <v>0.03</v>
      </c>
      <c r="S1559" s="210"/>
      <c r="T1559" s="134"/>
      <c r="U1559" s="134"/>
      <c r="V1559" s="135"/>
    </row>
    <row r="1560" spans="1:22" ht="12" x14ac:dyDescent="0.2">
      <c r="A1560" s="132"/>
      <c r="B1560" s="133"/>
      <c r="C1560" s="133"/>
      <c r="D1560" s="133"/>
      <c r="E1560" s="133"/>
      <c r="F1560" s="133"/>
      <c r="G1560" s="133"/>
      <c r="H1560" s="133"/>
      <c r="I1560" s="133"/>
      <c r="J1560" s="133"/>
      <c r="K1560" s="133"/>
      <c r="L1560" s="133"/>
      <c r="M1560" s="133"/>
      <c r="N1560" s="133"/>
      <c r="O1560" s="133"/>
      <c r="P1560" s="133"/>
      <c r="Q1560" s="133"/>
      <c r="R1560" s="133"/>
      <c r="S1560" s="133"/>
      <c r="T1560" s="134"/>
      <c r="U1560" s="134"/>
      <c r="V1560" s="135"/>
    </row>
    <row r="1561" spans="1:22" ht="12" x14ac:dyDescent="0.2">
      <c r="A1561" s="136" t="s">
        <v>71</v>
      </c>
      <c r="B1561" s="137"/>
      <c r="C1561" s="137"/>
      <c r="D1561" s="137"/>
      <c r="E1561" s="137"/>
      <c r="F1561" s="137"/>
      <c r="G1561" s="137"/>
      <c r="H1561" s="137"/>
      <c r="I1561" s="137"/>
      <c r="J1561" s="137"/>
      <c r="K1561" s="137"/>
      <c r="L1561" s="137"/>
      <c r="M1561" s="137"/>
      <c r="N1561" s="137"/>
      <c r="O1561" s="137"/>
      <c r="P1561" s="137"/>
      <c r="Q1561" s="137"/>
      <c r="R1561" s="137"/>
      <c r="S1561" s="137"/>
      <c r="T1561" s="134">
        <f>+T1559+T1558</f>
        <v>0</v>
      </c>
      <c r="U1561" s="134"/>
      <c r="V1561" s="135"/>
    </row>
    <row r="1562" spans="1:22" ht="12" x14ac:dyDescent="0.2">
      <c r="A1562" s="19"/>
      <c r="B1562" s="20"/>
      <c r="C1562" s="20"/>
      <c r="D1562" s="20"/>
      <c r="E1562" s="20"/>
      <c r="F1562" s="20"/>
      <c r="G1562" s="20"/>
      <c r="H1562" s="20"/>
      <c r="I1562" s="20"/>
      <c r="J1562" s="20"/>
      <c r="K1562" s="20"/>
      <c r="L1562" s="20"/>
      <c r="M1562" s="20"/>
      <c r="N1562" s="20"/>
      <c r="O1562" s="20"/>
      <c r="P1562" s="20"/>
      <c r="Q1562" s="20"/>
      <c r="R1562" s="20"/>
      <c r="S1562" s="21"/>
      <c r="T1562" s="22"/>
      <c r="U1562" s="22"/>
      <c r="V1562" s="23"/>
    </row>
    <row r="1563" spans="1:22" ht="12" x14ac:dyDescent="0.2">
      <c r="A1563" s="145" t="s">
        <v>72</v>
      </c>
      <c r="B1563" s="146"/>
      <c r="C1563" s="146"/>
      <c r="D1563" s="146"/>
      <c r="E1563" s="146"/>
      <c r="F1563" s="146"/>
      <c r="G1563" s="146"/>
      <c r="H1563" s="146"/>
      <c r="I1563" s="146"/>
      <c r="J1563" s="146"/>
      <c r="K1563" s="146"/>
      <c r="L1563" s="146"/>
      <c r="M1563" s="146"/>
      <c r="N1563" s="146"/>
      <c r="O1563" s="146"/>
      <c r="P1563" s="146"/>
      <c r="Q1563" s="146"/>
      <c r="R1563" s="146"/>
      <c r="S1563" s="146"/>
      <c r="T1563" s="146"/>
      <c r="U1563" s="146"/>
      <c r="V1563" s="147"/>
    </row>
    <row r="1564" spans="1:22" ht="12" x14ac:dyDescent="0.2">
      <c r="A1564" s="132" t="s">
        <v>60</v>
      </c>
      <c r="B1564" s="133"/>
      <c r="C1564" s="133"/>
      <c r="D1564" s="133"/>
      <c r="E1564" s="133"/>
      <c r="F1564" s="133"/>
      <c r="G1564" s="133"/>
      <c r="H1564" s="133"/>
      <c r="I1564" s="133"/>
      <c r="J1564" s="133"/>
      <c r="K1564" s="133"/>
      <c r="L1564" s="133"/>
      <c r="M1564" s="133" t="s">
        <v>61</v>
      </c>
      <c r="N1564" s="133"/>
      <c r="O1564" s="133" t="s">
        <v>62</v>
      </c>
      <c r="P1564" s="133"/>
      <c r="Q1564" s="133" t="s">
        <v>73</v>
      </c>
      <c r="R1564" s="133"/>
      <c r="S1564" s="133"/>
      <c r="T1564" s="134" t="s">
        <v>74</v>
      </c>
      <c r="U1564" s="134"/>
      <c r="V1564" s="135"/>
    </row>
    <row r="1565" spans="1:22" ht="12" x14ac:dyDescent="0.2">
      <c r="A1565" s="132"/>
      <c r="B1565" s="133"/>
      <c r="C1565" s="133"/>
      <c r="D1565" s="133"/>
      <c r="E1565" s="133"/>
      <c r="F1565" s="133"/>
      <c r="G1565" s="133"/>
      <c r="H1565" s="133"/>
      <c r="I1565" s="133"/>
      <c r="J1565" s="133"/>
      <c r="K1565" s="133"/>
      <c r="L1565" s="133"/>
      <c r="M1565" s="133"/>
      <c r="N1565" s="133"/>
      <c r="O1565" s="133"/>
      <c r="P1565" s="133"/>
      <c r="Q1565" s="134"/>
      <c r="R1565" s="134"/>
      <c r="S1565" s="134"/>
      <c r="T1565" s="134">
        <f>+Q1565*O1565</f>
        <v>0</v>
      </c>
      <c r="U1565" s="134"/>
      <c r="V1565" s="135"/>
    </row>
    <row r="1566" spans="1:22" ht="12" x14ac:dyDescent="0.2">
      <c r="A1566" s="132"/>
      <c r="B1566" s="133"/>
      <c r="C1566" s="133"/>
      <c r="D1566" s="133"/>
      <c r="E1566" s="133"/>
      <c r="F1566" s="133"/>
      <c r="G1566" s="133"/>
      <c r="H1566" s="133"/>
      <c r="I1566" s="133"/>
      <c r="J1566" s="133"/>
      <c r="K1566" s="133"/>
      <c r="L1566" s="133"/>
      <c r="M1566" s="133"/>
      <c r="N1566" s="133"/>
      <c r="O1566" s="133"/>
      <c r="P1566" s="133"/>
      <c r="Q1566" s="134"/>
      <c r="R1566" s="134"/>
      <c r="S1566" s="134"/>
      <c r="T1566" s="134">
        <f>+Q1566*O1566</f>
        <v>0</v>
      </c>
      <c r="U1566" s="134"/>
      <c r="V1566" s="135"/>
    </row>
    <row r="1567" spans="1:22" ht="12" x14ac:dyDescent="0.2">
      <c r="A1567" s="132"/>
      <c r="B1567" s="133"/>
      <c r="C1567" s="133"/>
      <c r="D1567" s="133"/>
      <c r="E1567" s="133"/>
      <c r="F1567" s="133"/>
      <c r="G1567" s="133"/>
      <c r="H1567" s="133"/>
      <c r="I1567" s="133"/>
      <c r="J1567" s="133"/>
      <c r="K1567" s="133"/>
      <c r="L1567" s="133"/>
      <c r="M1567" s="133"/>
      <c r="N1567" s="133"/>
      <c r="O1567" s="133"/>
      <c r="P1567" s="133"/>
      <c r="Q1567" s="133"/>
      <c r="R1567" s="133"/>
      <c r="S1567" s="133"/>
      <c r="T1567" s="134"/>
      <c r="U1567" s="134"/>
      <c r="V1567" s="135"/>
    </row>
    <row r="1568" spans="1:22" ht="12" x14ac:dyDescent="0.2">
      <c r="A1568" s="136" t="s">
        <v>71</v>
      </c>
      <c r="B1568" s="137"/>
      <c r="C1568" s="137"/>
      <c r="D1568" s="137"/>
      <c r="E1568" s="137"/>
      <c r="F1568" s="137"/>
      <c r="G1568" s="137"/>
      <c r="H1568" s="137"/>
      <c r="I1568" s="137"/>
      <c r="J1568" s="137"/>
      <c r="K1568" s="137"/>
      <c r="L1568" s="137"/>
      <c r="M1568" s="137"/>
      <c r="N1568" s="137"/>
      <c r="O1568" s="137"/>
      <c r="P1568" s="137"/>
      <c r="Q1568" s="137"/>
      <c r="R1568" s="137"/>
      <c r="S1568" s="137"/>
      <c r="T1568" s="134">
        <f>+T1566+T1565</f>
        <v>0</v>
      </c>
      <c r="U1568" s="134"/>
      <c r="V1568" s="135"/>
    </row>
    <row r="1569" spans="1:22" ht="12" x14ac:dyDescent="0.2">
      <c r="A1569" s="19"/>
      <c r="B1569" s="20"/>
      <c r="C1569" s="20"/>
      <c r="D1569" s="20"/>
      <c r="E1569" s="20"/>
      <c r="F1569" s="20"/>
      <c r="G1569" s="20"/>
      <c r="H1569" s="20"/>
      <c r="I1569" s="20"/>
      <c r="J1569" s="20"/>
      <c r="K1569" s="20"/>
      <c r="L1569" s="20"/>
      <c r="M1569" s="20"/>
      <c r="N1569" s="20"/>
      <c r="O1569" s="20"/>
      <c r="P1569" s="20"/>
      <c r="Q1569" s="20"/>
      <c r="R1569" s="20"/>
      <c r="S1569" s="21"/>
      <c r="T1569" s="22"/>
      <c r="U1569" s="22"/>
      <c r="V1569" s="23"/>
    </row>
    <row r="1570" spans="1:22" ht="12" x14ac:dyDescent="0.2">
      <c r="A1570" s="145" t="s">
        <v>75</v>
      </c>
      <c r="B1570" s="146"/>
      <c r="C1570" s="146"/>
      <c r="D1570" s="146"/>
      <c r="E1570" s="146"/>
      <c r="F1570" s="146"/>
      <c r="G1570" s="146"/>
      <c r="H1570" s="146"/>
      <c r="I1570" s="146"/>
      <c r="J1570" s="146"/>
      <c r="K1570" s="146"/>
      <c r="L1570" s="146"/>
      <c r="M1570" s="146"/>
      <c r="N1570" s="146"/>
      <c r="O1570" s="146"/>
      <c r="P1570" s="146"/>
      <c r="Q1570" s="146"/>
      <c r="R1570" s="146"/>
      <c r="S1570" s="146"/>
      <c r="T1570" s="146"/>
      <c r="U1570" s="146"/>
      <c r="V1570" s="147"/>
    </row>
    <row r="1571" spans="1:22" ht="12" x14ac:dyDescent="0.2">
      <c r="A1571" s="132" t="s">
        <v>76</v>
      </c>
      <c r="B1571" s="133"/>
      <c r="C1571" s="133"/>
      <c r="D1571" s="133"/>
      <c r="E1571" s="133"/>
      <c r="F1571" s="133"/>
      <c r="G1571" s="133"/>
      <c r="H1571" s="133"/>
      <c r="I1571" s="133"/>
      <c r="J1571" s="133"/>
      <c r="K1571" s="133" t="s">
        <v>77</v>
      </c>
      <c r="L1571" s="133"/>
      <c r="M1571" s="133" t="s">
        <v>78</v>
      </c>
      <c r="N1571" s="133"/>
      <c r="O1571" s="133" t="s">
        <v>79</v>
      </c>
      <c r="P1571" s="133"/>
      <c r="Q1571" s="133"/>
      <c r="R1571" s="133" t="s">
        <v>80</v>
      </c>
      <c r="S1571" s="133"/>
      <c r="T1571" s="134" t="s">
        <v>69</v>
      </c>
      <c r="U1571" s="134"/>
      <c r="V1571" s="135"/>
    </row>
    <row r="1572" spans="1:22" ht="12" x14ac:dyDescent="0.2">
      <c r="A1572" s="132"/>
      <c r="B1572" s="133"/>
      <c r="C1572" s="133"/>
      <c r="D1572" s="133"/>
      <c r="E1572" s="133"/>
      <c r="F1572" s="133"/>
      <c r="G1572" s="133"/>
      <c r="H1572" s="133"/>
      <c r="I1572" s="133"/>
      <c r="J1572" s="133"/>
      <c r="K1572" s="133"/>
      <c r="L1572" s="133"/>
      <c r="M1572" s="133"/>
      <c r="N1572" s="133"/>
      <c r="O1572" s="133"/>
      <c r="P1572" s="133"/>
      <c r="Q1572" s="133"/>
      <c r="R1572" s="133"/>
      <c r="S1572" s="133"/>
      <c r="T1572" s="134"/>
      <c r="U1572" s="134"/>
      <c r="V1572" s="135"/>
    </row>
    <row r="1573" spans="1:22" ht="12" x14ac:dyDescent="0.2">
      <c r="A1573" s="132"/>
      <c r="B1573" s="133"/>
      <c r="C1573" s="133"/>
      <c r="D1573" s="133"/>
      <c r="E1573" s="133"/>
      <c r="F1573" s="133"/>
      <c r="G1573" s="133"/>
      <c r="H1573" s="133"/>
      <c r="I1573" s="133"/>
      <c r="J1573" s="133"/>
      <c r="K1573" s="133"/>
      <c r="L1573" s="133"/>
      <c r="M1573" s="133"/>
      <c r="N1573" s="133"/>
      <c r="O1573" s="133"/>
      <c r="P1573" s="133"/>
      <c r="Q1573" s="133"/>
      <c r="R1573" s="133"/>
      <c r="S1573" s="133"/>
      <c r="T1573" s="134"/>
      <c r="U1573" s="134"/>
      <c r="V1573" s="135"/>
    </row>
    <row r="1574" spans="1:22" ht="12" x14ac:dyDescent="0.2">
      <c r="A1574" s="132"/>
      <c r="B1574" s="133"/>
      <c r="C1574" s="133"/>
      <c r="D1574" s="133"/>
      <c r="E1574" s="133"/>
      <c r="F1574" s="133"/>
      <c r="G1574" s="133"/>
      <c r="H1574" s="133"/>
      <c r="I1574" s="133"/>
      <c r="J1574" s="133"/>
      <c r="K1574" s="133"/>
      <c r="L1574" s="133"/>
      <c r="M1574" s="133"/>
      <c r="N1574" s="133"/>
      <c r="O1574" s="133"/>
      <c r="P1574" s="133"/>
      <c r="Q1574" s="133"/>
      <c r="R1574" s="133"/>
      <c r="S1574" s="133"/>
      <c r="T1574" s="134"/>
      <c r="U1574" s="134"/>
      <c r="V1574" s="135"/>
    </row>
    <row r="1575" spans="1:22" ht="12" x14ac:dyDescent="0.2">
      <c r="A1575" s="136" t="s">
        <v>71</v>
      </c>
      <c r="B1575" s="137"/>
      <c r="C1575" s="137"/>
      <c r="D1575" s="137"/>
      <c r="E1575" s="137"/>
      <c r="F1575" s="137"/>
      <c r="G1575" s="137"/>
      <c r="H1575" s="137"/>
      <c r="I1575" s="137"/>
      <c r="J1575" s="137"/>
      <c r="K1575" s="137"/>
      <c r="L1575" s="137"/>
      <c r="M1575" s="137"/>
      <c r="N1575" s="137"/>
      <c r="O1575" s="137"/>
      <c r="P1575" s="137"/>
      <c r="Q1575" s="137"/>
      <c r="R1575" s="137"/>
      <c r="S1575" s="137"/>
      <c r="T1575" s="134"/>
      <c r="U1575" s="134"/>
      <c r="V1575" s="135"/>
    </row>
    <row r="1576" spans="1:22" ht="12" x14ac:dyDescent="0.2">
      <c r="A1576" s="19"/>
      <c r="B1576" s="20"/>
      <c r="C1576" s="20"/>
      <c r="D1576" s="20"/>
      <c r="E1576" s="20"/>
      <c r="F1576" s="20"/>
      <c r="G1576" s="20"/>
      <c r="H1576" s="20"/>
      <c r="I1576" s="20"/>
      <c r="J1576" s="20"/>
      <c r="K1576" s="20"/>
      <c r="L1576" s="20"/>
      <c r="M1576" s="20"/>
      <c r="N1576" s="20"/>
      <c r="O1576" s="20"/>
      <c r="P1576" s="20"/>
      <c r="Q1576" s="20"/>
      <c r="R1576" s="20"/>
      <c r="S1576" s="21"/>
      <c r="T1576" s="22"/>
      <c r="U1576" s="22"/>
      <c r="V1576" s="23"/>
    </row>
    <row r="1577" spans="1:22" ht="12" x14ac:dyDescent="0.2">
      <c r="A1577" s="145" t="s">
        <v>81</v>
      </c>
      <c r="B1577" s="146"/>
      <c r="C1577" s="146"/>
      <c r="D1577" s="146"/>
      <c r="E1577" s="146"/>
      <c r="F1577" s="146"/>
      <c r="G1577" s="146"/>
      <c r="H1577" s="146"/>
      <c r="I1577" s="146"/>
      <c r="J1577" s="146"/>
      <c r="K1577" s="146"/>
      <c r="L1577" s="146"/>
      <c r="M1577" s="146"/>
      <c r="N1577" s="146"/>
      <c r="O1577" s="146"/>
      <c r="P1577" s="146"/>
      <c r="Q1577" s="146"/>
      <c r="R1577" s="146"/>
      <c r="S1577" s="146"/>
      <c r="T1577" s="146"/>
      <c r="U1577" s="146"/>
      <c r="V1577" s="147"/>
    </row>
    <row r="1578" spans="1:22" ht="12" x14ac:dyDescent="0.2">
      <c r="A1578" s="132" t="s">
        <v>82</v>
      </c>
      <c r="B1578" s="133"/>
      <c r="C1578" s="133"/>
      <c r="D1578" s="133"/>
      <c r="E1578" s="133"/>
      <c r="F1578" s="133"/>
      <c r="G1578" s="133"/>
      <c r="H1578" s="133"/>
      <c r="I1578" s="133"/>
      <c r="J1578" s="133" t="s">
        <v>83</v>
      </c>
      <c r="K1578" s="133"/>
      <c r="L1578" s="133" t="s">
        <v>84</v>
      </c>
      <c r="M1578" s="133"/>
      <c r="N1578" s="133" t="s">
        <v>85</v>
      </c>
      <c r="O1578" s="133"/>
      <c r="P1578" s="133"/>
      <c r="Q1578" s="133" t="s">
        <v>68</v>
      </c>
      <c r="R1578" s="133"/>
      <c r="S1578" s="133"/>
      <c r="T1578" s="134" t="s">
        <v>69</v>
      </c>
      <c r="U1578" s="134"/>
      <c r="V1578" s="135"/>
    </row>
    <row r="1579" spans="1:22" ht="12" x14ac:dyDescent="0.2">
      <c r="A1579" s="132" t="s">
        <v>86</v>
      </c>
      <c r="B1579" s="133"/>
      <c r="C1579" s="133"/>
      <c r="D1579" s="133"/>
      <c r="E1579" s="133"/>
      <c r="F1579" s="133"/>
      <c r="G1579" s="133"/>
      <c r="H1579" s="133"/>
      <c r="I1579" s="133"/>
      <c r="J1579" s="148">
        <f>+'[1]CARGA PRESTACIONAL'!E1520+'[1]CARGA PRESTACIONAL'!E1521</f>
        <v>0</v>
      </c>
      <c r="K1579" s="133"/>
      <c r="L1579" s="149">
        <v>1.8157000000000001</v>
      </c>
      <c r="M1579" s="149"/>
      <c r="N1579" s="134">
        <f>+(L1579*J1579)/8</f>
        <v>0</v>
      </c>
      <c r="O1579" s="134"/>
      <c r="P1579" s="134"/>
      <c r="Q1579" s="133"/>
      <c r="R1579" s="133"/>
      <c r="S1579" s="133"/>
      <c r="T1579" s="134">
        <f>+Q1579*N1579</f>
        <v>0</v>
      </c>
      <c r="U1579" s="134"/>
      <c r="V1579" s="135"/>
    </row>
    <row r="1580" spans="1:22" ht="12" x14ac:dyDescent="0.2">
      <c r="A1580" s="132"/>
      <c r="B1580" s="133"/>
      <c r="C1580" s="133"/>
      <c r="D1580" s="133"/>
      <c r="E1580" s="133"/>
      <c r="F1580" s="133"/>
      <c r="G1580" s="133"/>
      <c r="H1580" s="133"/>
      <c r="I1580" s="133"/>
      <c r="J1580" s="133"/>
      <c r="K1580" s="133"/>
      <c r="L1580" s="133"/>
      <c r="M1580" s="133"/>
      <c r="N1580" s="133"/>
      <c r="O1580" s="133"/>
      <c r="P1580" s="133"/>
      <c r="Q1580" s="133"/>
      <c r="R1580" s="133"/>
      <c r="S1580" s="133"/>
      <c r="T1580" s="134"/>
      <c r="U1580" s="134"/>
      <c r="V1580" s="135"/>
    </row>
    <row r="1581" spans="1:22" ht="12" x14ac:dyDescent="0.2">
      <c r="A1581" s="132"/>
      <c r="B1581" s="133"/>
      <c r="C1581" s="133"/>
      <c r="D1581" s="133"/>
      <c r="E1581" s="133"/>
      <c r="F1581" s="133"/>
      <c r="G1581" s="133"/>
      <c r="H1581" s="133"/>
      <c r="I1581" s="133"/>
      <c r="J1581" s="133"/>
      <c r="K1581" s="133"/>
      <c r="L1581" s="133"/>
      <c r="M1581" s="133"/>
      <c r="N1581" s="133"/>
      <c r="O1581" s="133"/>
      <c r="P1581" s="133"/>
      <c r="Q1581" s="133"/>
      <c r="R1581" s="133"/>
      <c r="S1581" s="133"/>
      <c r="T1581" s="134"/>
      <c r="U1581" s="134"/>
      <c r="V1581" s="135"/>
    </row>
    <row r="1582" spans="1:22" ht="12" x14ac:dyDescent="0.2">
      <c r="A1582" s="136" t="s">
        <v>71</v>
      </c>
      <c r="B1582" s="137"/>
      <c r="C1582" s="137"/>
      <c r="D1582" s="137"/>
      <c r="E1582" s="137"/>
      <c r="F1582" s="137"/>
      <c r="G1582" s="137"/>
      <c r="H1582" s="137"/>
      <c r="I1582" s="137"/>
      <c r="J1582" s="137"/>
      <c r="K1582" s="137"/>
      <c r="L1582" s="137"/>
      <c r="M1582" s="137"/>
      <c r="N1582" s="137"/>
      <c r="O1582" s="137"/>
      <c r="P1582" s="137"/>
      <c r="Q1582" s="137"/>
      <c r="R1582" s="137"/>
      <c r="S1582" s="137"/>
      <c r="T1582" s="134">
        <f>+T1579</f>
        <v>0</v>
      </c>
      <c r="U1582" s="134"/>
      <c r="V1582" s="135"/>
    </row>
    <row r="1583" spans="1:22" ht="12" x14ac:dyDescent="0.2">
      <c r="A1583" s="136" t="s">
        <v>15</v>
      </c>
      <c r="B1583" s="137"/>
      <c r="C1583" s="137"/>
      <c r="D1583" s="137"/>
      <c r="E1583" s="137"/>
      <c r="F1583" s="137"/>
      <c r="G1583" s="137"/>
      <c r="H1583" s="137"/>
      <c r="I1583" s="137"/>
      <c r="J1583" s="137"/>
      <c r="K1583" s="137"/>
      <c r="L1583" s="137"/>
      <c r="M1583" s="137"/>
      <c r="N1583" s="137"/>
      <c r="O1583" s="137"/>
      <c r="P1583" s="137"/>
      <c r="Q1583" s="137"/>
      <c r="R1583" s="137"/>
      <c r="S1583" s="137"/>
      <c r="T1583" s="134">
        <f>ROUND(T1582+T1575+T1568+T1561,0)</f>
        <v>0</v>
      </c>
      <c r="U1583" s="134"/>
      <c r="V1583" s="135"/>
    </row>
    <row r="1584" spans="1:22" ht="12" x14ac:dyDescent="0.2">
      <c r="A1584" s="44" t="s">
        <v>87</v>
      </c>
      <c r="B1584" s="45">
        <f>+'[1]CARGA PRESTACIONAL'!$E$40</f>
        <v>0.29949999999999999</v>
      </c>
      <c r="C1584" s="46"/>
      <c r="D1584" s="47"/>
      <c r="E1584" s="48"/>
      <c r="F1584" s="46"/>
      <c r="G1584" s="46"/>
      <c r="H1584" s="46"/>
      <c r="I1584" s="46"/>
      <c r="J1584" s="46"/>
      <c r="K1584" s="46"/>
      <c r="L1584" s="46"/>
      <c r="M1584" s="47"/>
      <c r="N1584" s="18"/>
      <c r="O1584" s="18"/>
      <c r="P1584" s="18"/>
      <c r="Q1584" s="18"/>
      <c r="R1584" s="18"/>
      <c r="S1584" s="18" t="s">
        <v>19</v>
      </c>
      <c r="T1584" s="134">
        <f>+T1583*B1584</f>
        <v>0</v>
      </c>
      <c r="U1584" s="134"/>
      <c r="V1584" s="135"/>
    </row>
    <row r="1585" spans="1:25" ht="12" x14ac:dyDescent="0.2">
      <c r="A1585" s="138" t="s">
        <v>88</v>
      </c>
      <c r="B1585" s="139"/>
      <c r="C1585" s="139"/>
      <c r="D1585" s="139"/>
      <c r="E1585" s="139"/>
      <c r="F1585" s="139"/>
      <c r="G1585" s="139"/>
      <c r="H1585" s="139"/>
      <c r="I1585" s="139"/>
      <c r="J1585" s="139"/>
      <c r="K1585" s="139"/>
      <c r="L1585" s="139"/>
      <c r="M1585" s="139"/>
      <c r="N1585" s="139"/>
      <c r="O1585" s="139"/>
      <c r="P1585" s="139"/>
      <c r="Q1585" s="139"/>
      <c r="R1585" s="139"/>
      <c r="S1585" s="139"/>
      <c r="T1585" s="140">
        <f>+T1584+T1583</f>
        <v>0</v>
      </c>
      <c r="U1585" s="140"/>
      <c r="V1585" s="141"/>
    </row>
    <row r="1586" spans="1:25" ht="12" x14ac:dyDescent="0.2">
      <c r="A1586" s="138" t="s">
        <v>89</v>
      </c>
      <c r="B1586" s="139"/>
      <c r="C1586" s="139"/>
      <c r="D1586" s="139"/>
      <c r="E1586" s="139"/>
      <c r="F1586" s="139"/>
      <c r="G1586" s="139"/>
      <c r="H1586" s="139"/>
      <c r="I1586" s="139"/>
      <c r="J1586" s="139"/>
      <c r="K1586" s="139"/>
      <c r="L1586" s="139"/>
      <c r="M1586" s="139"/>
      <c r="N1586" s="139"/>
      <c r="O1586" s="139"/>
      <c r="P1586" s="139"/>
      <c r="Q1586" s="139"/>
      <c r="R1586" s="139"/>
      <c r="S1586" s="139"/>
      <c r="T1586" s="140">
        <f>ROUND(T1585*T1554,0)</f>
        <v>0</v>
      </c>
      <c r="U1586" s="140"/>
      <c r="V1586" s="141"/>
    </row>
    <row r="1587" spans="1:25" ht="12" x14ac:dyDescent="0.2">
      <c r="A1587" s="49"/>
      <c r="B1587" s="29"/>
      <c r="C1587" s="29"/>
      <c r="D1587" s="29"/>
      <c r="E1587" s="29"/>
      <c r="F1587" s="29"/>
      <c r="G1587" s="29"/>
      <c r="H1587" s="29"/>
      <c r="I1587" s="29"/>
      <c r="J1587" s="29"/>
      <c r="K1587" s="29"/>
      <c r="L1587" s="29"/>
      <c r="M1587" s="29"/>
      <c r="N1587" s="29"/>
      <c r="O1587" s="29"/>
      <c r="P1587" s="29"/>
      <c r="Q1587" s="29"/>
      <c r="R1587" s="29"/>
      <c r="S1587" s="29"/>
      <c r="T1587" s="50"/>
      <c r="U1587" s="50"/>
      <c r="V1587" s="51"/>
    </row>
    <row r="1588" spans="1:25" s="34" customFormat="1" ht="43.5" customHeight="1" x14ac:dyDescent="0.25">
      <c r="A1588" s="142" t="s">
        <v>121</v>
      </c>
      <c r="B1588" s="143"/>
      <c r="C1588" s="143"/>
      <c r="D1588" s="143"/>
      <c r="E1588" s="143"/>
      <c r="F1588" s="143"/>
      <c r="G1588" s="143"/>
      <c r="H1588" s="143"/>
      <c r="I1588" s="143"/>
      <c r="J1588" s="143"/>
      <c r="K1588" s="143"/>
      <c r="L1588" s="143"/>
      <c r="M1588" s="143"/>
      <c r="N1588" s="143"/>
      <c r="O1588" s="143"/>
      <c r="P1588" s="143"/>
      <c r="Q1588" s="143"/>
      <c r="R1588" s="143"/>
      <c r="S1588" s="143"/>
      <c r="T1588" s="143"/>
      <c r="U1588" s="143"/>
      <c r="V1588" s="144"/>
      <c r="W1588" s="33"/>
      <c r="X1588" s="33"/>
      <c r="Y1588" s="53"/>
    </row>
    <row r="1589" spans="1:25" s="34" customFormat="1" x14ac:dyDescent="0.25">
      <c r="A1589" s="24"/>
      <c r="B1589" s="25"/>
      <c r="C1589" s="25"/>
      <c r="D1589" s="25"/>
      <c r="E1589" s="25"/>
      <c r="F1589" s="25"/>
      <c r="G1589" s="25"/>
      <c r="H1589" s="25"/>
      <c r="I1589" s="25"/>
      <c r="J1589" s="25"/>
      <c r="K1589" s="25"/>
      <c r="L1589" s="25"/>
      <c r="M1589" s="25"/>
      <c r="N1589" s="25"/>
      <c r="O1589" s="25"/>
      <c r="P1589" s="25"/>
      <c r="Q1589" s="25"/>
      <c r="R1589" s="25"/>
      <c r="S1589" s="26"/>
      <c r="T1589" s="27"/>
      <c r="U1589" s="27"/>
      <c r="V1589" s="28"/>
      <c r="W1589" s="33"/>
      <c r="X1589" s="33"/>
      <c r="Y1589" s="33"/>
    </row>
    <row r="1590" spans="1:25" s="34" customFormat="1" ht="46.5" customHeight="1" x14ac:dyDescent="0.3">
      <c r="A1590" s="24"/>
      <c r="B1590" s="25"/>
      <c r="C1590" s="25"/>
      <c r="D1590" s="29"/>
      <c r="E1590" s="30" t="s">
        <v>90</v>
      </c>
      <c r="F1590" s="54"/>
      <c r="G1590" s="54"/>
      <c r="H1590" s="54"/>
      <c r="I1590" s="54"/>
      <c r="J1590" s="54"/>
      <c r="K1590" s="54"/>
      <c r="L1590" s="54"/>
      <c r="M1590" s="55"/>
      <c r="N1590" s="25"/>
      <c r="O1590" s="25"/>
      <c r="P1590" s="25"/>
      <c r="Q1590" s="25"/>
      <c r="R1590" s="25"/>
      <c r="S1590" s="26"/>
      <c r="T1590" s="27"/>
      <c r="U1590" s="27"/>
      <c r="V1590" s="28"/>
      <c r="W1590" s="33"/>
      <c r="X1590" s="33"/>
      <c r="Y1590" s="56"/>
    </row>
    <row r="1591" spans="1:25" s="34" customFormat="1" x14ac:dyDescent="0.25">
      <c r="A1591" s="24"/>
      <c r="B1591" s="25"/>
      <c r="C1591" s="25"/>
      <c r="D1591" s="25"/>
      <c r="E1591" s="131" t="s">
        <v>105</v>
      </c>
      <c r="F1591" s="131"/>
      <c r="G1591" s="131"/>
      <c r="H1591" s="131"/>
      <c r="I1591" s="131"/>
      <c r="J1591" s="131"/>
      <c r="K1591" s="131"/>
      <c r="L1591" s="131"/>
      <c r="M1591" s="131"/>
      <c r="N1591" s="57"/>
      <c r="O1591" s="57"/>
      <c r="P1591" s="25"/>
      <c r="Q1591" s="25"/>
      <c r="R1591" s="25"/>
      <c r="S1591" s="26"/>
      <c r="T1591" s="27"/>
      <c r="U1591" s="27"/>
      <c r="V1591" s="28"/>
      <c r="W1591" s="33"/>
      <c r="X1591" s="33"/>
      <c r="Y1591" s="33"/>
    </row>
    <row r="1592" spans="1:25" ht="12" x14ac:dyDescent="0.2">
      <c r="A1592" s="24"/>
      <c r="B1592" s="25"/>
      <c r="C1592" s="25"/>
      <c r="D1592" s="25"/>
      <c r="E1592" s="131"/>
      <c r="F1592" s="131"/>
      <c r="G1592" s="131"/>
      <c r="H1592" s="131"/>
      <c r="I1592" s="131"/>
      <c r="J1592" s="131"/>
      <c r="K1592" s="131"/>
      <c r="L1592" s="131"/>
      <c r="M1592" s="131"/>
      <c r="N1592" s="57"/>
      <c r="O1592" s="57"/>
      <c r="P1592" s="25"/>
      <c r="Q1592" s="25"/>
      <c r="R1592" s="25"/>
      <c r="S1592" s="26"/>
      <c r="T1592" s="27"/>
      <c r="U1592" s="27"/>
      <c r="V1592" s="28"/>
    </row>
    <row r="1593" spans="1:25" ht="12.75" thickBot="1" x14ac:dyDescent="0.25">
      <c r="A1593" s="58"/>
      <c r="B1593" s="59"/>
      <c r="C1593" s="59"/>
      <c r="D1593" s="59"/>
      <c r="E1593" s="59"/>
      <c r="F1593" s="60"/>
      <c r="G1593" s="60"/>
      <c r="H1593" s="60"/>
      <c r="I1593" s="60"/>
      <c r="J1593" s="60"/>
      <c r="K1593" s="60"/>
      <c r="L1593" s="59"/>
      <c r="M1593" s="59"/>
      <c r="N1593" s="59"/>
      <c r="O1593" s="59"/>
      <c r="P1593" s="59"/>
      <c r="Q1593" s="59"/>
      <c r="R1593" s="59"/>
      <c r="S1593" s="59"/>
      <c r="T1593" s="61"/>
      <c r="U1593" s="61"/>
      <c r="V1593" s="62"/>
    </row>
  </sheetData>
  <mergeCells count="4089">
    <mergeCell ref="A9:D9"/>
    <mergeCell ref="E9:V9"/>
    <mergeCell ref="A10:D10"/>
    <mergeCell ref="E10:V10"/>
    <mergeCell ref="A11:D11"/>
    <mergeCell ref="E11:V11"/>
    <mergeCell ref="A6:V6"/>
    <mergeCell ref="A7:D7"/>
    <mergeCell ref="J7:O7"/>
    <mergeCell ref="P7:V7"/>
    <mergeCell ref="A8:D8"/>
    <mergeCell ref="E8:V8"/>
    <mergeCell ref="A1:D5"/>
    <mergeCell ref="E1:S2"/>
    <mergeCell ref="T1:V2"/>
    <mergeCell ref="E3:V3"/>
    <mergeCell ref="E4:V4"/>
    <mergeCell ref="E5:V5"/>
    <mergeCell ref="A19:G19"/>
    <mergeCell ref="H19:J19"/>
    <mergeCell ref="K19:N19"/>
    <mergeCell ref="O19:Q19"/>
    <mergeCell ref="R19:S19"/>
    <mergeCell ref="T19:V19"/>
    <mergeCell ref="A17:V17"/>
    <mergeCell ref="A18:G18"/>
    <mergeCell ref="H18:J18"/>
    <mergeCell ref="K18:N18"/>
    <mergeCell ref="O18:Q18"/>
    <mergeCell ref="R18:S18"/>
    <mergeCell ref="T18:V18"/>
    <mergeCell ref="A13:V13"/>
    <mergeCell ref="A14:B14"/>
    <mergeCell ref="C14:Q14"/>
    <mergeCell ref="R14:S14"/>
    <mergeCell ref="T14:V14"/>
    <mergeCell ref="A15:B15"/>
    <mergeCell ref="C15:Q15"/>
    <mergeCell ref="R15:S15"/>
    <mergeCell ref="T15:V15"/>
    <mergeCell ref="A22:S22"/>
    <mergeCell ref="T22:V22"/>
    <mergeCell ref="A24:V24"/>
    <mergeCell ref="A25:L25"/>
    <mergeCell ref="M25:N25"/>
    <mergeCell ref="O25:P25"/>
    <mergeCell ref="Q25:S25"/>
    <mergeCell ref="T25:V25"/>
    <mergeCell ref="Y20:AA20"/>
    <mergeCell ref="A21:G21"/>
    <mergeCell ref="H21:J21"/>
    <mergeCell ref="K21:N21"/>
    <mergeCell ref="O21:Q21"/>
    <mergeCell ref="R21:S21"/>
    <mergeCell ref="T21:V21"/>
    <mergeCell ref="A20:G20"/>
    <mergeCell ref="H20:J20"/>
    <mergeCell ref="K20:N20"/>
    <mergeCell ref="O20:Q20"/>
    <mergeCell ref="R20:S20"/>
    <mergeCell ref="T20:V20"/>
    <mergeCell ref="A28:L28"/>
    <mergeCell ref="M28:N28"/>
    <mergeCell ref="O28:P28"/>
    <mergeCell ref="Q28:S28"/>
    <mergeCell ref="T28:V28"/>
    <mergeCell ref="A29:S29"/>
    <mergeCell ref="T29:V29"/>
    <mergeCell ref="A26:L26"/>
    <mergeCell ref="M26:N26"/>
    <mergeCell ref="O26:P26"/>
    <mergeCell ref="Q26:S26"/>
    <mergeCell ref="T26:V26"/>
    <mergeCell ref="A27:L27"/>
    <mergeCell ref="M27:N27"/>
    <mergeCell ref="O27:P27"/>
    <mergeCell ref="Q27:S27"/>
    <mergeCell ref="T27:V27"/>
    <mergeCell ref="A34:J34"/>
    <mergeCell ref="K34:L34"/>
    <mergeCell ref="M34:N34"/>
    <mergeCell ref="O34:Q34"/>
    <mergeCell ref="R34:S34"/>
    <mergeCell ref="T34:V34"/>
    <mergeCell ref="A33:J33"/>
    <mergeCell ref="K33:L33"/>
    <mergeCell ref="M33:N33"/>
    <mergeCell ref="O33:Q33"/>
    <mergeCell ref="R33:S33"/>
    <mergeCell ref="T33:V33"/>
    <mergeCell ref="A31:V31"/>
    <mergeCell ref="A32:J32"/>
    <mergeCell ref="K32:L32"/>
    <mergeCell ref="M32:N32"/>
    <mergeCell ref="O32:Q32"/>
    <mergeCell ref="R32:S32"/>
    <mergeCell ref="T32:V32"/>
    <mergeCell ref="A40:I40"/>
    <mergeCell ref="J40:K40"/>
    <mergeCell ref="L40:M40"/>
    <mergeCell ref="N40:P40"/>
    <mergeCell ref="Q40:S40"/>
    <mergeCell ref="T40:V40"/>
    <mergeCell ref="A36:S36"/>
    <mergeCell ref="T36:V36"/>
    <mergeCell ref="A38:V38"/>
    <mergeCell ref="A39:I39"/>
    <mergeCell ref="J39:K39"/>
    <mergeCell ref="L39:M39"/>
    <mergeCell ref="N39:P39"/>
    <mergeCell ref="Q39:S39"/>
    <mergeCell ref="T39:V39"/>
    <mergeCell ref="A35:J35"/>
    <mergeCell ref="K35:L35"/>
    <mergeCell ref="M35:N35"/>
    <mergeCell ref="O35:Q35"/>
    <mergeCell ref="R35:S35"/>
    <mergeCell ref="T35:V35"/>
    <mergeCell ref="A43:S43"/>
    <mergeCell ref="T43:V43"/>
    <mergeCell ref="A44:S44"/>
    <mergeCell ref="T44:V44"/>
    <mergeCell ref="T45:V45"/>
    <mergeCell ref="A46:S46"/>
    <mergeCell ref="T46:V46"/>
    <mergeCell ref="A42:I42"/>
    <mergeCell ref="J42:K42"/>
    <mergeCell ref="L42:M42"/>
    <mergeCell ref="N42:P42"/>
    <mergeCell ref="Q42:S42"/>
    <mergeCell ref="T42:V42"/>
    <mergeCell ref="A41:I41"/>
    <mergeCell ref="J41:K41"/>
    <mergeCell ref="L41:M41"/>
    <mergeCell ref="N41:P41"/>
    <mergeCell ref="Q41:S41"/>
    <mergeCell ref="T41:V41"/>
    <mergeCell ref="A63:D63"/>
    <mergeCell ref="E63:V63"/>
    <mergeCell ref="A64:D64"/>
    <mergeCell ref="E64:V64"/>
    <mergeCell ref="A65:D65"/>
    <mergeCell ref="E65:V65"/>
    <mergeCell ref="A60:V60"/>
    <mergeCell ref="A61:D61"/>
    <mergeCell ref="J61:O61"/>
    <mergeCell ref="P61:V61"/>
    <mergeCell ref="A62:D62"/>
    <mergeCell ref="E62:V62"/>
    <mergeCell ref="A47:S47"/>
    <mergeCell ref="T47:V47"/>
    <mergeCell ref="A49:V49"/>
    <mergeCell ref="E52:M52"/>
    <mergeCell ref="A55:D59"/>
    <mergeCell ref="E55:S56"/>
    <mergeCell ref="T55:V56"/>
    <mergeCell ref="E57:V57"/>
    <mergeCell ref="E58:V58"/>
    <mergeCell ref="E59:V59"/>
    <mergeCell ref="A73:G73"/>
    <mergeCell ref="H73:J73"/>
    <mergeCell ref="K73:N73"/>
    <mergeCell ref="O73:Q73"/>
    <mergeCell ref="R73:S73"/>
    <mergeCell ref="T73:V73"/>
    <mergeCell ref="A71:V71"/>
    <mergeCell ref="A72:G72"/>
    <mergeCell ref="H72:J72"/>
    <mergeCell ref="K72:N72"/>
    <mergeCell ref="O72:Q72"/>
    <mergeCell ref="R72:S72"/>
    <mergeCell ref="T72:V72"/>
    <mergeCell ref="A67:V67"/>
    <mergeCell ref="A68:B68"/>
    <mergeCell ref="C68:Q68"/>
    <mergeCell ref="R68:S68"/>
    <mergeCell ref="T68:V68"/>
    <mergeCell ref="A69:B69"/>
    <mergeCell ref="C69:Q69"/>
    <mergeCell ref="R69:S69"/>
    <mergeCell ref="T69:V69"/>
    <mergeCell ref="A76:S76"/>
    <mergeCell ref="T76:V76"/>
    <mergeCell ref="A78:V78"/>
    <mergeCell ref="A79:L79"/>
    <mergeCell ref="M79:N79"/>
    <mergeCell ref="O79:P79"/>
    <mergeCell ref="Q79:S79"/>
    <mergeCell ref="T79:V79"/>
    <mergeCell ref="A75:G75"/>
    <mergeCell ref="H75:J75"/>
    <mergeCell ref="K75:N75"/>
    <mergeCell ref="O75:Q75"/>
    <mergeCell ref="R75:S75"/>
    <mergeCell ref="T75:V75"/>
    <mergeCell ref="A74:G74"/>
    <mergeCell ref="H74:J74"/>
    <mergeCell ref="K74:N74"/>
    <mergeCell ref="O74:Q74"/>
    <mergeCell ref="R74:S74"/>
    <mergeCell ref="T74:V74"/>
    <mergeCell ref="A82:L82"/>
    <mergeCell ref="M82:N82"/>
    <mergeCell ref="O82:P82"/>
    <mergeCell ref="Q82:S82"/>
    <mergeCell ref="T82:V82"/>
    <mergeCell ref="A83:S83"/>
    <mergeCell ref="T83:V83"/>
    <mergeCell ref="A80:L80"/>
    <mergeCell ref="M80:N80"/>
    <mergeCell ref="O80:P80"/>
    <mergeCell ref="Q80:S80"/>
    <mergeCell ref="T80:V80"/>
    <mergeCell ref="A81:L81"/>
    <mergeCell ref="M81:N81"/>
    <mergeCell ref="O81:P81"/>
    <mergeCell ref="Q81:S81"/>
    <mergeCell ref="T81:V81"/>
    <mergeCell ref="A88:J88"/>
    <mergeCell ref="K88:L88"/>
    <mergeCell ref="M88:N88"/>
    <mergeCell ref="O88:Q88"/>
    <mergeCell ref="R88:S88"/>
    <mergeCell ref="T88:V88"/>
    <mergeCell ref="A87:J87"/>
    <mergeCell ref="K87:L87"/>
    <mergeCell ref="M87:N87"/>
    <mergeCell ref="O87:Q87"/>
    <mergeCell ref="R87:S87"/>
    <mergeCell ref="T87:V87"/>
    <mergeCell ref="A85:V85"/>
    <mergeCell ref="A86:J86"/>
    <mergeCell ref="K86:L86"/>
    <mergeCell ref="M86:N86"/>
    <mergeCell ref="O86:Q86"/>
    <mergeCell ref="R86:S86"/>
    <mergeCell ref="T86:V86"/>
    <mergeCell ref="A94:I94"/>
    <mergeCell ref="J94:K94"/>
    <mergeCell ref="L94:M94"/>
    <mergeCell ref="N94:P94"/>
    <mergeCell ref="Q94:S94"/>
    <mergeCell ref="T94:V94"/>
    <mergeCell ref="A90:S90"/>
    <mergeCell ref="T90:V90"/>
    <mergeCell ref="A92:V92"/>
    <mergeCell ref="A93:I93"/>
    <mergeCell ref="J93:K93"/>
    <mergeCell ref="L93:M93"/>
    <mergeCell ref="N93:P93"/>
    <mergeCell ref="Q93:S93"/>
    <mergeCell ref="T93:V93"/>
    <mergeCell ref="A89:J89"/>
    <mergeCell ref="K89:L89"/>
    <mergeCell ref="M89:N89"/>
    <mergeCell ref="O89:Q89"/>
    <mergeCell ref="R89:S89"/>
    <mergeCell ref="T89:V89"/>
    <mergeCell ref="A97:S97"/>
    <mergeCell ref="T97:V97"/>
    <mergeCell ref="A98:S98"/>
    <mergeCell ref="T98:V98"/>
    <mergeCell ref="T99:V99"/>
    <mergeCell ref="A100:S100"/>
    <mergeCell ref="T100:V100"/>
    <mergeCell ref="A96:I96"/>
    <mergeCell ref="J96:K96"/>
    <mergeCell ref="L96:M96"/>
    <mergeCell ref="N96:P96"/>
    <mergeCell ref="Q96:S96"/>
    <mergeCell ref="T96:V96"/>
    <mergeCell ref="A95:I95"/>
    <mergeCell ref="J95:K95"/>
    <mergeCell ref="L95:M95"/>
    <mergeCell ref="N95:P95"/>
    <mergeCell ref="Q95:S95"/>
    <mergeCell ref="T95:V95"/>
    <mergeCell ref="A118:D118"/>
    <mergeCell ref="E118:V118"/>
    <mergeCell ref="A119:D119"/>
    <mergeCell ref="E119:V119"/>
    <mergeCell ref="A120:D120"/>
    <mergeCell ref="E120:V120"/>
    <mergeCell ref="E114:V114"/>
    <mergeCell ref="A115:V115"/>
    <mergeCell ref="A116:D116"/>
    <mergeCell ref="J116:O116"/>
    <mergeCell ref="P116:V116"/>
    <mergeCell ref="A117:D117"/>
    <mergeCell ref="E117:V117"/>
    <mergeCell ref="A101:S101"/>
    <mergeCell ref="T101:V101"/>
    <mergeCell ref="A103:V103"/>
    <mergeCell ref="E106:M106"/>
    <mergeCell ref="E107:M107"/>
    <mergeCell ref="A110:D114"/>
    <mergeCell ref="E110:S111"/>
    <mergeCell ref="T110:V111"/>
    <mergeCell ref="E112:V112"/>
    <mergeCell ref="E113:V113"/>
    <mergeCell ref="A128:G128"/>
    <mergeCell ref="H128:J128"/>
    <mergeCell ref="K128:N128"/>
    <mergeCell ref="O128:Q128"/>
    <mergeCell ref="R128:S128"/>
    <mergeCell ref="T128:V128"/>
    <mergeCell ref="A126:V126"/>
    <mergeCell ref="A127:G127"/>
    <mergeCell ref="H127:J127"/>
    <mergeCell ref="K127:N127"/>
    <mergeCell ref="O127:Q127"/>
    <mergeCell ref="R127:S127"/>
    <mergeCell ref="T127:V127"/>
    <mergeCell ref="A122:V122"/>
    <mergeCell ref="A123:B123"/>
    <mergeCell ref="C123:Q123"/>
    <mergeCell ref="R123:S123"/>
    <mergeCell ref="T123:V123"/>
    <mergeCell ref="A124:B124"/>
    <mergeCell ref="C124:Q124"/>
    <mergeCell ref="R124:S124"/>
    <mergeCell ref="T124:V124"/>
    <mergeCell ref="A131:S131"/>
    <mergeCell ref="T131:V131"/>
    <mergeCell ref="A133:V133"/>
    <mergeCell ref="A134:L134"/>
    <mergeCell ref="M134:N134"/>
    <mergeCell ref="O134:P134"/>
    <mergeCell ref="Q134:S134"/>
    <mergeCell ref="T134:V134"/>
    <mergeCell ref="A130:G130"/>
    <mergeCell ref="H130:J130"/>
    <mergeCell ref="K130:N130"/>
    <mergeCell ref="O130:Q130"/>
    <mergeCell ref="R130:S130"/>
    <mergeCell ref="T130:V130"/>
    <mergeCell ref="A129:G129"/>
    <mergeCell ref="H129:J129"/>
    <mergeCell ref="K129:N129"/>
    <mergeCell ref="O129:Q129"/>
    <mergeCell ref="R129:S129"/>
    <mergeCell ref="T129:V129"/>
    <mergeCell ref="A137:L137"/>
    <mergeCell ref="M137:N137"/>
    <mergeCell ref="O137:P137"/>
    <mergeCell ref="Q137:S137"/>
    <mergeCell ref="T137:V137"/>
    <mergeCell ref="A138:S138"/>
    <mergeCell ref="T138:V138"/>
    <mergeCell ref="A135:L135"/>
    <mergeCell ref="M135:N135"/>
    <mergeCell ref="O135:P135"/>
    <mergeCell ref="Q135:S135"/>
    <mergeCell ref="T135:V135"/>
    <mergeCell ref="A136:L136"/>
    <mergeCell ref="M136:N136"/>
    <mergeCell ref="O136:P136"/>
    <mergeCell ref="Q136:S136"/>
    <mergeCell ref="T136:V136"/>
    <mergeCell ref="A143:J143"/>
    <mergeCell ref="K143:L143"/>
    <mergeCell ref="M143:N143"/>
    <mergeCell ref="O143:Q143"/>
    <mergeCell ref="R143:S143"/>
    <mergeCell ref="T143:V143"/>
    <mergeCell ref="A142:J142"/>
    <mergeCell ref="K142:L142"/>
    <mergeCell ref="M142:N142"/>
    <mergeCell ref="O142:Q142"/>
    <mergeCell ref="R142:S142"/>
    <mergeCell ref="T142:V142"/>
    <mergeCell ref="A140:V140"/>
    <mergeCell ref="A141:J141"/>
    <mergeCell ref="K141:L141"/>
    <mergeCell ref="M141:N141"/>
    <mergeCell ref="O141:Q141"/>
    <mergeCell ref="R141:S141"/>
    <mergeCell ref="T141:V141"/>
    <mergeCell ref="A149:I149"/>
    <mergeCell ref="J149:K149"/>
    <mergeCell ref="L149:M149"/>
    <mergeCell ref="N149:P149"/>
    <mergeCell ref="Q149:S149"/>
    <mergeCell ref="T149:V149"/>
    <mergeCell ref="A145:S145"/>
    <mergeCell ref="T145:V145"/>
    <mergeCell ref="A147:V147"/>
    <mergeCell ref="A148:I148"/>
    <mergeCell ref="J148:K148"/>
    <mergeCell ref="L148:M148"/>
    <mergeCell ref="N148:P148"/>
    <mergeCell ref="Q148:S148"/>
    <mergeCell ref="T148:V148"/>
    <mergeCell ref="A144:J144"/>
    <mergeCell ref="K144:L144"/>
    <mergeCell ref="M144:N144"/>
    <mergeCell ref="O144:Q144"/>
    <mergeCell ref="R144:S144"/>
    <mergeCell ref="T144:V144"/>
    <mergeCell ref="A152:S152"/>
    <mergeCell ref="T152:V152"/>
    <mergeCell ref="A153:S153"/>
    <mergeCell ref="T153:V153"/>
    <mergeCell ref="T154:V154"/>
    <mergeCell ref="A155:S155"/>
    <mergeCell ref="T155:V155"/>
    <mergeCell ref="A151:I151"/>
    <mergeCell ref="J151:K151"/>
    <mergeCell ref="L151:M151"/>
    <mergeCell ref="N151:P151"/>
    <mergeCell ref="Q151:S151"/>
    <mergeCell ref="T151:V151"/>
    <mergeCell ref="A150:I150"/>
    <mergeCell ref="J150:K150"/>
    <mergeCell ref="L150:M150"/>
    <mergeCell ref="N150:P150"/>
    <mergeCell ref="Q150:S150"/>
    <mergeCell ref="T150:V150"/>
    <mergeCell ref="A173:D173"/>
    <mergeCell ref="E173:V173"/>
    <mergeCell ref="A174:D174"/>
    <mergeCell ref="E174:V174"/>
    <mergeCell ref="A175:D175"/>
    <mergeCell ref="E175:V175"/>
    <mergeCell ref="E169:V169"/>
    <mergeCell ref="A170:V170"/>
    <mergeCell ref="A171:D171"/>
    <mergeCell ref="J171:O171"/>
    <mergeCell ref="P171:V171"/>
    <mergeCell ref="A172:D172"/>
    <mergeCell ref="E172:V172"/>
    <mergeCell ref="A156:S156"/>
    <mergeCell ref="T156:V156"/>
    <mergeCell ref="A158:V158"/>
    <mergeCell ref="E161:M161"/>
    <mergeCell ref="E162:M162"/>
    <mergeCell ref="A165:D169"/>
    <mergeCell ref="E165:S166"/>
    <mergeCell ref="T165:V166"/>
    <mergeCell ref="E167:V167"/>
    <mergeCell ref="E168:V168"/>
    <mergeCell ref="A183:G183"/>
    <mergeCell ref="H183:J183"/>
    <mergeCell ref="K183:N183"/>
    <mergeCell ref="O183:Q183"/>
    <mergeCell ref="R183:S183"/>
    <mergeCell ref="T183:V183"/>
    <mergeCell ref="A181:V181"/>
    <mergeCell ref="A182:G182"/>
    <mergeCell ref="H182:J182"/>
    <mergeCell ref="K182:N182"/>
    <mergeCell ref="O182:Q182"/>
    <mergeCell ref="R182:S182"/>
    <mergeCell ref="T182:V182"/>
    <mergeCell ref="A177:V177"/>
    <mergeCell ref="A178:B178"/>
    <mergeCell ref="C178:Q178"/>
    <mergeCell ref="R178:S178"/>
    <mergeCell ref="T178:V178"/>
    <mergeCell ref="A179:B179"/>
    <mergeCell ref="C179:Q179"/>
    <mergeCell ref="R179:S179"/>
    <mergeCell ref="T179:V179"/>
    <mergeCell ref="A186:S186"/>
    <mergeCell ref="T186:V186"/>
    <mergeCell ref="A188:V188"/>
    <mergeCell ref="A189:L189"/>
    <mergeCell ref="M189:N189"/>
    <mergeCell ref="O189:P189"/>
    <mergeCell ref="Q189:S189"/>
    <mergeCell ref="T189:V189"/>
    <mergeCell ref="A185:G185"/>
    <mergeCell ref="H185:J185"/>
    <mergeCell ref="K185:N185"/>
    <mergeCell ref="O185:Q185"/>
    <mergeCell ref="R185:S185"/>
    <mergeCell ref="T185:V185"/>
    <mergeCell ref="A184:G184"/>
    <mergeCell ref="H184:J184"/>
    <mergeCell ref="K184:N184"/>
    <mergeCell ref="O184:Q184"/>
    <mergeCell ref="R184:S184"/>
    <mergeCell ref="T184:V184"/>
    <mergeCell ref="A192:L192"/>
    <mergeCell ref="M192:N192"/>
    <mergeCell ref="O192:P192"/>
    <mergeCell ref="Q192:S192"/>
    <mergeCell ref="T192:V192"/>
    <mergeCell ref="A193:S193"/>
    <mergeCell ref="T193:V193"/>
    <mergeCell ref="A190:L190"/>
    <mergeCell ref="M190:N190"/>
    <mergeCell ref="O190:P190"/>
    <mergeCell ref="Q190:S190"/>
    <mergeCell ref="T190:V190"/>
    <mergeCell ref="A191:L191"/>
    <mergeCell ref="M191:N191"/>
    <mergeCell ref="O191:P191"/>
    <mergeCell ref="Q191:S191"/>
    <mergeCell ref="T191:V191"/>
    <mergeCell ref="A198:J198"/>
    <mergeCell ref="K198:L198"/>
    <mergeCell ref="M198:N198"/>
    <mergeCell ref="O198:Q198"/>
    <mergeCell ref="R198:S198"/>
    <mergeCell ref="T198:V198"/>
    <mergeCell ref="A197:J197"/>
    <mergeCell ref="K197:L197"/>
    <mergeCell ref="M197:N197"/>
    <mergeCell ref="O197:Q197"/>
    <mergeCell ref="R197:S197"/>
    <mergeCell ref="T197:V197"/>
    <mergeCell ref="A195:V195"/>
    <mergeCell ref="A196:J196"/>
    <mergeCell ref="K196:L196"/>
    <mergeCell ref="M196:N196"/>
    <mergeCell ref="O196:Q196"/>
    <mergeCell ref="R196:S196"/>
    <mergeCell ref="T196:V196"/>
    <mergeCell ref="A204:I204"/>
    <mergeCell ref="J204:K204"/>
    <mergeCell ref="L204:M204"/>
    <mergeCell ref="N204:P204"/>
    <mergeCell ref="Q204:S204"/>
    <mergeCell ref="T204:V204"/>
    <mergeCell ref="A200:S200"/>
    <mergeCell ref="T200:V200"/>
    <mergeCell ref="A202:V202"/>
    <mergeCell ref="A203:I203"/>
    <mergeCell ref="J203:K203"/>
    <mergeCell ref="L203:M203"/>
    <mergeCell ref="N203:P203"/>
    <mergeCell ref="Q203:S203"/>
    <mergeCell ref="T203:V203"/>
    <mergeCell ref="A199:J199"/>
    <mergeCell ref="K199:L199"/>
    <mergeCell ref="M199:N199"/>
    <mergeCell ref="O199:Q199"/>
    <mergeCell ref="R199:S199"/>
    <mergeCell ref="T199:V199"/>
    <mergeCell ref="A207:S207"/>
    <mergeCell ref="T207:V207"/>
    <mergeCell ref="A208:S208"/>
    <mergeCell ref="T208:V208"/>
    <mergeCell ref="T209:V209"/>
    <mergeCell ref="A210:S210"/>
    <mergeCell ref="T210:V210"/>
    <mergeCell ref="A206:I206"/>
    <mergeCell ref="J206:K206"/>
    <mergeCell ref="L206:M206"/>
    <mergeCell ref="N206:P206"/>
    <mergeCell ref="Q206:S206"/>
    <mergeCell ref="T206:V206"/>
    <mergeCell ref="A205:I205"/>
    <mergeCell ref="J205:K205"/>
    <mergeCell ref="L205:M205"/>
    <mergeCell ref="N205:P205"/>
    <mergeCell ref="Q205:S205"/>
    <mergeCell ref="T205:V205"/>
    <mergeCell ref="A228:D228"/>
    <mergeCell ref="E228:V228"/>
    <mergeCell ref="A229:D229"/>
    <mergeCell ref="E229:V229"/>
    <mergeCell ref="A230:D230"/>
    <mergeCell ref="E230:V230"/>
    <mergeCell ref="E224:V224"/>
    <mergeCell ref="A225:V225"/>
    <mergeCell ref="A226:D226"/>
    <mergeCell ref="J226:O226"/>
    <mergeCell ref="P226:V226"/>
    <mergeCell ref="A227:D227"/>
    <mergeCell ref="E227:V227"/>
    <mergeCell ref="A211:S211"/>
    <mergeCell ref="T211:V211"/>
    <mergeCell ref="A213:V213"/>
    <mergeCell ref="E216:M216"/>
    <mergeCell ref="E217:M217"/>
    <mergeCell ref="A220:D224"/>
    <mergeCell ref="E220:S221"/>
    <mergeCell ref="T220:V221"/>
    <mergeCell ref="E222:V222"/>
    <mergeCell ref="E223:V223"/>
    <mergeCell ref="A238:G238"/>
    <mergeCell ref="H238:J238"/>
    <mergeCell ref="K238:N238"/>
    <mergeCell ref="O238:Q238"/>
    <mergeCell ref="R238:S238"/>
    <mergeCell ref="T238:V238"/>
    <mergeCell ref="A236:V236"/>
    <mergeCell ref="A237:G237"/>
    <mergeCell ref="H237:J237"/>
    <mergeCell ref="K237:N237"/>
    <mergeCell ref="O237:Q237"/>
    <mergeCell ref="R237:S237"/>
    <mergeCell ref="T237:V237"/>
    <mergeCell ref="A232:V232"/>
    <mergeCell ref="A233:B233"/>
    <mergeCell ref="C233:Q233"/>
    <mergeCell ref="R233:S233"/>
    <mergeCell ref="T233:V233"/>
    <mergeCell ref="A234:B234"/>
    <mergeCell ref="C234:Q234"/>
    <mergeCell ref="R234:S234"/>
    <mergeCell ref="T234:V234"/>
    <mergeCell ref="A241:S241"/>
    <mergeCell ref="T241:V241"/>
    <mergeCell ref="A243:V243"/>
    <mergeCell ref="A244:L244"/>
    <mergeCell ref="M244:N244"/>
    <mergeCell ref="O244:P244"/>
    <mergeCell ref="Q244:S244"/>
    <mergeCell ref="T244:V244"/>
    <mergeCell ref="A240:G240"/>
    <mergeCell ref="H240:J240"/>
    <mergeCell ref="K240:N240"/>
    <mergeCell ref="O240:Q240"/>
    <mergeCell ref="R240:S240"/>
    <mergeCell ref="T240:V240"/>
    <mergeCell ref="A239:G239"/>
    <mergeCell ref="H239:J239"/>
    <mergeCell ref="K239:N239"/>
    <mergeCell ref="O239:Q239"/>
    <mergeCell ref="R239:S239"/>
    <mergeCell ref="T239:V239"/>
    <mergeCell ref="A247:L247"/>
    <mergeCell ref="M247:N247"/>
    <mergeCell ref="O247:P247"/>
    <mergeCell ref="Q247:S247"/>
    <mergeCell ref="T247:V247"/>
    <mergeCell ref="A248:S248"/>
    <mergeCell ref="T248:V248"/>
    <mergeCell ref="A245:L245"/>
    <mergeCell ref="M245:N245"/>
    <mergeCell ref="O245:P245"/>
    <mergeCell ref="Q245:S245"/>
    <mergeCell ref="T245:V245"/>
    <mergeCell ref="A246:L246"/>
    <mergeCell ref="M246:N246"/>
    <mergeCell ref="O246:P246"/>
    <mergeCell ref="Q246:S246"/>
    <mergeCell ref="T246:V246"/>
    <mergeCell ref="A253:J253"/>
    <mergeCell ref="K253:L253"/>
    <mergeCell ref="M253:N253"/>
    <mergeCell ref="O253:Q253"/>
    <mergeCell ref="R253:S253"/>
    <mergeCell ref="T253:V253"/>
    <mergeCell ref="A252:J252"/>
    <mergeCell ref="K252:L252"/>
    <mergeCell ref="M252:N252"/>
    <mergeCell ref="O252:Q252"/>
    <mergeCell ref="R252:S252"/>
    <mergeCell ref="T252:V252"/>
    <mergeCell ref="A250:V250"/>
    <mergeCell ref="A251:J251"/>
    <mergeCell ref="K251:L251"/>
    <mergeCell ref="M251:N251"/>
    <mergeCell ref="O251:Q251"/>
    <mergeCell ref="R251:S251"/>
    <mergeCell ref="T251:V251"/>
    <mergeCell ref="A259:I259"/>
    <mergeCell ref="J259:K259"/>
    <mergeCell ref="L259:M259"/>
    <mergeCell ref="N259:P259"/>
    <mergeCell ref="Q259:S259"/>
    <mergeCell ref="T259:V259"/>
    <mergeCell ref="A255:S255"/>
    <mergeCell ref="T255:V255"/>
    <mergeCell ref="A257:V257"/>
    <mergeCell ref="A258:I258"/>
    <mergeCell ref="J258:K258"/>
    <mergeCell ref="L258:M258"/>
    <mergeCell ref="N258:P258"/>
    <mergeCell ref="Q258:S258"/>
    <mergeCell ref="T258:V258"/>
    <mergeCell ref="A254:J254"/>
    <mergeCell ref="K254:L254"/>
    <mergeCell ref="M254:N254"/>
    <mergeCell ref="O254:Q254"/>
    <mergeCell ref="R254:S254"/>
    <mergeCell ref="T254:V254"/>
    <mergeCell ref="A262:S262"/>
    <mergeCell ref="T262:V262"/>
    <mergeCell ref="A263:S263"/>
    <mergeCell ref="T263:V263"/>
    <mergeCell ref="T264:V264"/>
    <mergeCell ref="A265:S265"/>
    <mergeCell ref="T265:V265"/>
    <mergeCell ref="A261:I261"/>
    <mergeCell ref="J261:K261"/>
    <mergeCell ref="L261:M261"/>
    <mergeCell ref="N261:P261"/>
    <mergeCell ref="Q261:S261"/>
    <mergeCell ref="T261:V261"/>
    <mergeCell ref="A260:I260"/>
    <mergeCell ref="J260:K260"/>
    <mergeCell ref="L260:M260"/>
    <mergeCell ref="N260:P260"/>
    <mergeCell ref="Q260:S260"/>
    <mergeCell ref="T260:V260"/>
    <mergeCell ref="A283:D283"/>
    <mergeCell ref="E283:V283"/>
    <mergeCell ref="A284:D284"/>
    <mergeCell ref="E284:V284"/>
    <mergeCell ref="A285:D285"/>
    <mergeCell ref="E285:V285"/>
    <mergeCell ref="E279:V279"/>
    <mergeCell ref="A280:V280"/>
    <mergeCell ref="A281:D281"/>
    <mergeCell ref="J281:O281"/>
    <mergeCell ref="P281:V281"/>
    <mergeCell ref="A282:D282"/>
    <mergeCell ref="E282:V282"/>
    <mergeCell ref="A266:S266"/>
    <mergeCell ref="T266:V266"/>
    <mergeCell ref="A268:V268"/>
    <mergeCell ref="E271:M271"/>
    <mergeCell ref="E272:M272"/>
    <mergeCell ref="A275:D279"/>
    <mergeCell ref="E275:S276"/>
    <mergeCell ref="T275:V276"/>
    <mergeCell ref="E277:V277"/>
    <mergeCell ref="E278:V278"/>
    <mergeCell ref="A293:G293"/>
    <mergeCell ref="H293:J293"/>
    <mergeCell ref="K293:N293"/>
    <mergeCell ref="O293:Q293"/>
    <mergeCell ref="R293:S293"/>
    <mergeCell ref="T293:V293"/>
    <mergeCell ref="A291:V291"/>
    <mergeCell ref="A292:G292"/>
    <mergeCell ref="H292:J292"/>
    <mergeCell ref="K292:N292"/>
    <mergeCell ref="O292:Q292"/>
    <mergeCell ref="R292:S292"/>
    <mergeCell ref="T292:V292"/>
    <mergeCell ref="A287:V287"/>
    <mergeCell ref="A288:B288"/>
    <mergeCell ref="C288:Q288"/>
    <mergeCell ref="R288:S288"/>
    <mergeCell ref="T288:V288"/>
    <mergeCell ref="A289:B289"/>
    <mergeCell ref="C289:Q289"/>
    <mergeCell ref="R289:S289"/>
    <mergeCell ref="T289:V289"/>
    <mergeCell ref="A296:S296"/>
    <mergeCell ref="T296:V296"/>
    <mergeCell ref="A298:V298"/>
    <mergeCell ref="A299:L299"/>
    <mergeCell ref="M299:N299"/>
    <mergeCell ref="O299:P299"/>
    <mergeCell ref="Q299:S299"/>
    <mergeCell ref="T299:V299"/>
    <mergeCell ref="A295:G295"/>
    <mergeCell ref="H295:J295"/>
    <mergeCell ref="K295:N295"/>
    <mergeCell ref="O295:Q295"/>
    <mergeCell ref="R295:S295"/>
    <mergeCell ref="T295:V295"/>
    <mergeCell ref="A294:G294"/>
    <mergeCell ref="H294:J294"/>
    <mergeCell ref="K294:N294"/>
    <mergeCell ref="O294:Q294"/>
    <mergeCell ref="R294:S294"/>
    <mergeCell ref="T294:V294"/>
    <mergeCell ref="A302:L302"/>
    <mergeCell ref="M302:N302"/>
    <mergeCell ref="O302:P302"/>
    <mergeCell ref="Q302:S302"/>
    <mergeCell ref="T302:V302"/>
    <mergeCell ref="A303:S303"/>
    <mergeCell ref="T303:V303"/>
    <mergeCell ref="A300:L300"/>
    <mergeCell ref="M300:N300"/>
    <mergeCell ref="O300:P300"/>
    <mergeCell ref="Q300:S300"/>
    <mergeCell ref="T300:V300"/>
    <mergeCell ref="A301:L301"/>
    <mergeCell ref="M301:N301"/>
    <mergeCell ref="O301:P301"/>
    <mergeCell ref="Q301:S301"/>
    <mergeCell ref="T301:V301"/>
    <mergeCell ref="A308:J308"/>
    <mergeCell ref="K308:L308"/>
    <mergeCell ref="M308:N308"/>
    <mergeCell ref="O308:Q308"/>
    <mergeCell ref="R308:S308"/>
    <mergeCell ref="T308:V308"/>
    <mergeCell ref="A307:J307"/>
    <mergeCell ref="K307:L307"/>
    <mergeCell ref="M307:N307"/>
    <mergeCell ref="O307:Q307"/>
    <mergeCell ref="R307:S307"/>
    <mergeCell ref="T307:V307"/>
    <mergeCell ref="A305:V305"/>
    <mergeCell ref="A306:J306"/>
    <mergeCell ref="K306:L306"/>
    <mergeCell ref="M306:N306"/>
    <mergeCell ref="O306:Q306"/>
    <mergeCell ref="R306:S306"/>
    <mergeCell ref="T306:V306"/>
    <mergeCell ref="A314:I314"/>
    <mergeCell ref="J314:K314"/>
    <mergeCell ref="L314:M314"/>
    <mergeCell ref="N314:P314"/>
    <mergeCell ref="Q314:S314"/>
    <mergeCell ref="T314:V314"/>
    <mergeCell ref="A310:S310"/>
    <mergeCell ref="T310:V310"/>
    <mergeCell ref="A312:V312"/>
    <mergeCell ref="A313:I313"/>
    <mergeCell ref="J313:K313"/>
    <mergeCell ref="L313:M313"/>
    <mergeCell ref="N313:P313"/>
    <mergeCell ref="Q313:S313"/>
    <mergeCell ref="T313:V313"/>
    <mergeCell ref="A309:J309"/>
    <mergeCell ref="K309:L309"/>
    <mergeCell ref="M309:N309"/>
    <mergeCell ref="O309:Q309"/>
    <mergeCell ref="R309:S309"/>
    <mergeCell ref="T309:V309"/>
    <mergeCell ref="A317:S317"/>
    <mergeCell ref="T317:V317"/>
    <mergeCell ref="A318:S318"/>
    <mergeCell ref="T318:V318"/>
    <mergeCell ref="T319:V319"/>
    <mergeCell ref="A320:S320"/>
    <mergeCell ref="T320:V320"/>
    <mergeCell ref="A316:I316"/>
    <mergeCell ref="J316:K316"/>
    <mergeCell ref="L316:M316"/>
    <mergeCell ref="N316:P316"/>
    <mergeCell ref="Q316:S316"/>
    <mergeCell ref="T316:V316"/>
    <mergeCell ref="A315:I315"/>
    <mergeCell ref="J315:K315"/>
    <mergeCell ref="L315:M315"/>
    <mergeCell ref="N315:P315"/>
    <mergeCell ref="Q315:S315"/>
    <mergeCell ref="T315:V315"/>
    <mergeCell ref="A338:D338"/>
    <mergeCell ref="E338:V338"/>
    <mergeCell ref="A339:D339"/>
    <mergeCell ref="E339:V339"/>
    <mergeCell ref="A340:D340"/>
    <mergeCell ref="E340:V340"/>
    <mergeCell ref="E334:V334"/>
    <mergeCell ref="A335:V335"/>
    <mergeCell ref="A336:D336"/>
    <mergeCell ref="J336:O336"/>
    <mergeCell ref="P336:V336"/>
    <mergeCell ref="A337:D337"/>
    <mergeCell ref="E337:V337"/>
    <mergeCell ref="A321:S321"/>
    <mergeCell ref="T321:V321"/>
    <mergeCell ref="A323:V323"/>
    <mergeCell ref="E326:M326"/>
    <mergeCell ref="E327:M327"/>
    <mergeCell ref="A330:D334"/>
    <mergeCell ref="E330:S331"/>
    <mergeCell ref="T330:V331"/>
    <mergeCell ref="E332:V332"/>
    <mergeCell ref="E333:V333"/>
    <mergeCell ref="A348:G348"/>
    <mergeCell ref="H348:J348"/>
    <mergeCell ref="K348:N348"/>
    <mergeCell ref="O348:Q348"/>
    <mergeCell ref="R348:S348"/>
    <mergeCell ref="T348:V348"/>
    <mergeCell ref="A346:V346"/>
    <mergeCell ref="A347:G347"/>
    <mergeCell ref="H347:J347"/>
    <mergeCell ref="K347:N347"/>
    <mergeCell ref="O347:Q347"/>
    <mergeCell ref="R347:S347"/>
    <mergeCell ref="T347:V347"/>
    <mergeCell ref="A342:V342"/>
    <mergeCell ref="A343:B343"/>
    <mergeCell ref="C343:Q343"/>
    <mergeCell ref="R343:S343"/>
    <mergeCell ref="T343:V343"/>
    <mergeCell ref="A344:B344"/>
    <mergeCell ref="C344:Q344"/>
    <mergeCell ref="R344:S344"/>
    <mergeCell ref="T344:V344"/>
    <mergeCell ref="A351:S351"/>
    <mergeCell ref="T351:V351"/>
    <mergeCell ref="A353:V353"/>
    <mergeCell ref="A354:L354"/>
    <mergeCell ref="M354:N354"/>
    <mergeCell ref="O354:P354"/>
    <mergeCell ref="Q354:S354"/>
    <mergeCell ref="T354:V354"/>
    <mergeCell ref="A350:G350"/>
    <mergeCell ref="H350:J350"/>
    <mergeCell ref="K350:N350"/>
    <mergeCell ref="O350:Q350"/>
    <mergeCell ref="R350:S350"/>
    <mergeCell ref="T350:V350"/>
    <mergeCell ref="A349:G349"/>
    <mergeCell ref="H349:J349"/>
    <mergeCell ref="K349:N349"/>
    <mergeCell ref="O349:Q349"/>
    <mergeCell ref="R349:S349"/>
    <mergeCell ref="T349:V349"/>
    <mergeCell ref="A357:L357"/>
    <mergeCell ref="M357:N357"/>
    <mergeCell ref="O357:P357"/>
    <mergeCell ref="Q357:S357"/>
    <mergeCell ref="T357:V357"/>
    <mergeCell ref="A358:S358"/>
    <mergeCell ref="T358:V358"/>
    <mergeCell ref="A355:L355"/>
    <mergeCell ref="M355:N355"/>
    <mergeCell ref="O355:P355"/>
    <mergeCell ref="Q355:S355"/>
    <mergeCell ref="T355:V355"/>
    <mergeCell ref="A356:L356"/>
    <mergeCell ref="M356:N356"/>
    <mergeCell ref="O356:P356"/>
    <mergeCell ref="Q356:S356"/>
    <mergeCell ref="T356:V356"/>
    <mergeCell ref="A363:J363"/>
    <mergeCell ref="K363:L363"/>
    <mergeCell ref="M363:N363"/>
    <mergeCell ref="O363:Q363"/>
    <mergeCell ref="R363:S363"/>
    <mergeCell ref="T363:V363"/>
    <mergeCell ref="A362:J362"/>
    <mergeCell ref="K362:L362"/>
    <mergeCell ref="M362:N362"/>
    <mergeCell ref="O362:Q362"/>
    <mergeCell ref="R362:S362"/>
    <mergeCell ref="T362:V362"/>
    <mergeCell ref="A360:V360"/>
    <mergeCell ref="A361:J361"/>
    <mergeCell ref="K361:L361"/>
    <mergeCell ref="M361:N361"/>
    <mergeCell ref="O361:Q361"/>
    <mergeCell ref="R361:S361"/>
    <mergeCell ref="T361:V361"/>
    <mergeCell ref="A369:I369"/>
    <mergeCell ref="J369:K369"/>
    <mergeCell ref="L369:M369"/>
    <mergeCell ref="N369:P369"/>
    <mergeCell ref="Q369:S369"/>
    <mergeCell ref="T369:V369"/>
    <mergeCell ref="A365:S365"/>
    <mergeCell ref="T365:V365"/>
    <mergeCell ref="A367:V367"/>
    <mergeCell ref="A368:I368"/>
    <mergeCell ref="J368:K368"/>
    <mergeCell ref="L368:M368"/>
    <mergeCell ref="N368:P368"/>
    <mergeCell ref="Q368:S368"/>
    <mergeCell ref="T368:V368"/>
    <mergeCell ref="A364:J364"/>
    <mergeCell ref="K364:L364"/>
    <mergeCell ref="M364:N364"/>
    <mergeCell ref="O364:Q364"/>
    <mergeCell ref="R364:S364"/>
    <mergeCell ref="T364:V364"/>
    <mergeCell ref="A372:S372"/>
    <mergeCell ref="T372:V372"/>
    <mergeCell ref="A373:S373"/>
    <mergeCell ref="T373:V373"/>
    <mergeCell ref="T374:V374"/>
    <mergeCell ref="A375:S375"/>
    <mergeCell ref="T375:V375"/>
    <mergeCell ref="A371:I371"/>
    <mergeCell ref="J371:K371"/>
    <mergeCell ref="L371:M371"/>
    <mergeCell ref="N371:P371"/>
    <mergeCell ref="Q371:S371"/>
    <mergeCell ref="T371:V371"/>
    <mergeCell ref="A370:I370"/>
    <mergeCell ref="J370:K370"/>
    <mergeCell ref="L370:M370"/>
    <mergeCell ref="N370:P370"/>
    <mergeCell ref="Q370:S370"/>
    <mergeCell ref="T370:V370"/>
    <mergeCell ref="A393:D393"/>
    <mergeCell ref="E393:V393"/>
    <mergeCell ref="A394:D394"/>
    <mergeCell ref="E394:V394"/>
    <mergeCell ref="A395:D395"/>
    <mergeCell ref="E395:V395"/>
    <mergeCell ref="E389:V389"/>
    <mergeCell ref="A390:V390"/>
    <mergeCell ref="A391:D391"/>
    <mergeCell ref="J391:O391"/>
    <mergeCell ref="P391:V391"/>
    <mergeCell ref="A392:D392"/>
    <mergeCell ref="E392:V392"/>
    <mergeCell ref="A376:S376"/>
    <mergeCell ref="T376:V376"/>
    <mergeCell ref="A378:V378"/>
    <mergeCell ref="E381:M381"/>
    <mergeCell ref="E382:M382"/>
    <mergeCell ref="A385:D389"/>
    <mergeCell ref="E385:S386"/>
    <mergeCell ref="T385:V386"/>
    <mergeCell ref="E387:V387"/>
    <mergeCell ref="E388:V388"/>
    <mergeCell ref="A403:G403"/>
    <mergeCell ref="H403:J403"/>
    <mergeCell ref="K403:N403"/>
    <mergeCell ref="O403:Q403"/>
    <mergeCell ref="R403:S403"/>
    <mergeCell ref="T403:V403"/>
    <mergeCell ref="A401:V401"/>
    <mergeCell ref="A402:G402"/>
    <mergeCell ref="H402:J402"/>
    <mergeCell ref="K402:N402"/>
    <mergeCell ref="O402:Q402"/>
    <mergeCell ref="R402:S402"/>
    <mergeCell ref="T402:V402"/>
    <mergeCell ref="A397:V397"/>
    <mergeCell ref="A398:B398"/>
    <mergeCell ref="C398:Q398"/>
    <mergeCell ref="R398:S398"/>
    <mergeCell ref="T398:V398"/>
    <mergeCell ref="A399:B399"/>
    <mergeCell ref="C399:Q399"/>
    <mergeCell ref="R399:S399"/>
    <mergeCell ref="T399:V399"/>
    <mergeCell ref="A406:S406"/>
    <mergeCell ref="T406:V406"/>
    <mergeCell ref="A408:V408"/>
    <mergeCell ref="A409:L409"/>
    <mergeCell ref="M409:N409"/>
    <mergeCell ref="O409:P409"/>
    <mergeCell ref="Q409:S409"/>
    <mergeCell ref="T409:V409"/>
    <mergeCell ref="A405:G405"/>
    <mergeCell ref="H405:J405"/>
    <mergeCell ref="K405:N405"/>
    <mergeCell ref="O405:Q405"/>
    <mergeCell ref="R405:S405"/>
    <mergeCell ref="T405:V405"/>
    <mergeCell ref="A404:G404"/>
    <mergeCell ref="H404:J404"/>
    <mergeCell ref="K404:N404"/>
    <mergeCell ref="O404:Q404"/>
    <mergeCell ref="R404:S404"/>
    <mergeCell ref="T404:V404"/>
    <mergeCell ref="A412:L412"/>
    <mergeCell ref="M412:N412"/>
    <mergeCell ref="O412:P412"/>
    <mergeCell ref="Q412:S412"/>
    <mergeCell ref="T412:V412"/>
    <mergeCell ref="A413:S413"/>
    <mergeCell ref="T413:V413"/>
    <mergeCell ref="A410:L410"/>
    <mergeCell ref="M410:N410"/>
    <mergeCell ref="O410:P410"/>
    <mergeCell ref="Q410:S410"/>
    <mergeCell ref="T410:V410"/>
    <mergeCell ref="A411:L411"/>
    <mergeCell ref="M411:N411"/>
    <mergeCell ref="O411:P411"/>
    <mergeCell ref="Q411:S411"/>
    <mergeCell ref="T411:V411"/>
    <mergeCell ref="A418:J418"/>
    <mergeCell ref="K418:L418"/>
    <mergeCell ref="M418:N418"/>
    <mergeCell ref="O418:Q418"/>
    <mergeCell ref="R418:S418"/>
    <mergeCell ref="T418:V418"/>
    <mergeCell ref="A417:J417"/>
    <mergeCell ref="K417:L417"/>
    <mergeCell ref="M417:N417"/>
    <mergeCell ref="O417:Q417"/>
    <mergeCell ref="R417:S417"/>
    <mergeCell ref="T417:V417"/>
    <mergeCell ref="A415:V415"/>
    <mergeCell ref="A416:J416"/>
    <mergeCell ref="K416:L416"/>
    <mergeCell ref="M416:N416"/>
    <mergeCell ref="O416:Q416"/>
    <mergeCell ref="R416:S416"/>
    <mergeCell ref="T416:V416"/>
    <mergeCell ref="A424:I424"/>
    <mergeCell ref="J424:K424"/>
    <mergeCell ref="L424:M424"/>
    <mergeCell ref="N424:P424"/>
    <mergeCell ref="Q424:S424"/>
    <mergeCell ref="T424:V424"/>
    <mergeCell ref="A420:S420"/>
    <mergeCell ref="T420:V420"/>
    <mergeCell ref="A422:V422"/>
    <mergeCell ref="A423:I423"/>
    <mergeCell ref="J423:K423"/>
    <mergeCell ref="L423:M423"/>
    <mergeCell ref="N423:P423"/>
    <mergeCell ref="Q423:S423"/>
    <mergeCell ref="T423:V423"/>
    <mergeCell ref="A419:J419"/>
    <mergeCell ref="K419:L419"/>
    <mergeCell ref="M419:N419"/>
    <mergeCell ref="O419:Q419"/>
    <mergeCell ref="R419:S419"/>
    <mergeCell ref="T419:V419"/>
    <mergeCell ref="A427:S427"/>
    <mergeCell ref="T427:V427"/>
    <mergeCell ref="A428:S428"/>
    <mergeCell ref="T428:V428"/>
    <mergeCell ref="T429:V429"/>
    <mergeCell ref="A430:S430"/>
    <mergeCell ref="T430:V430"/>
    <mergeCell ref="A426:I426"/>
    <mergeCell ref="J426:K426"/>
    <mergeCell ref="L426:M426"/>
    <mergeCell ref="N426:P426"/>
    <mergeCell ref="Q426:S426"/>
    <mergeCell ref="T426:V426"/>
    <mergeCell ref="A425:I425"/>
    <mergeCell ref="J425:K425"/>
    <mergeCell ref="L425:M425"/>
    <mergeCell ref="N425:P425"/>
    <mergeCell ref="Q425:S425"/>
    <mergeCell ref="T425:V425"/>
    <mergeCell ref="A448:D448"/>
    <mergeCell ref="E448:V448"/>
    <mergeCell ref="A449:D449"/>
    <mergeCell ref="E449:V449"/>
    <mergeCell ref="A450:D450"/>
    <mergeCell ref="E450:V450"/>
    <mergeCell ref="E444:V444"/>
    <mergeCell ref="A445:V445"/>
    <mergeCell ref="A446:D446"/>
    <mergeCell ref="J446:O446"/>
    <mergeCell ref="P446:V446"/>
    <mergeCell ref="A447:D447"/>
    <mergeCell ref="E447:V447"/>
    <mergeCell ref="A431:S431"/>
    <mergeCell ref="T431:V431"/>
    <mergeCell ref="A433:V433"/>
    <mergeCell ref="E436:M436"/>
    <mergeCell ref="E437:M437"/>
    <mergeCell ref="A440:D444"/>
    <mergeCell ref="E440:S441"/>
    <mergeCell ref="T440:V441"/>
    <mergeCell ref="E442:V442"/>
    <mergeCell ref="E443:V443"/>
    <mergeCell ref="A458:G458"/>
    <mergeCell ref="H458:J458"/>
    <mergeCell ref="K458:N458"/>
    <mergeCell ref="O458:Q458"/>
    <mergeCell ref="R458:S458"/>
    <mergeCell ref="T458:V458"/>
    <mergeCell ref="A456:V456"/>
    <mergeCell ref="A457:G457"/>
    <mergeCell ref="H457:J457"/>
    <mergeCell ref="K457:N457"/>
    <mergeCell ref="O457:Q457"/>
    <mergeCell ref="R457:S457"/>
    <mergeCell ref="T457:V457"/>
    <mergeCell ref="A452:V452"/>
    <mergeCell ref="A453:B453"/>
    <mergeCell ref="C453:Q453"/>
    <mergeCell ref="R453:S453"/>
    <mergeCell ref="T453:V453"/>
    <mergeCell ref="A454:B454"/>
    <mergeCell ref="C454:Q454"/>
    <mergeCell ref="R454:S454"/>
    <mergeCell ref="T454:V454"/>
    <mergeCell ref="A461:S461"/>
    <mergeCell ref="T461:V461"/>
    <mergeCell ref="A463:V463"/>
    <mergeCell ref="A464:L464"/>
    <mergeCell ref="M464:N464"/>
    <mergeCell ref="O464:P464"/>
    <mergeCell ref="Q464:S464"/>
    <mergeCell ref="T464:V464"/>
    <mergeCell ref="A460:G460"/>
    <mergeCell ref="H460:J460"/>
    <mergeCell ref="K460:N460"/>
    <mergeCell ref="O460:Q460"/>
    <mergeCell ref="R460:S460"/>
    <mergeCell ref="T460:V460"/>
    <mergeCell ref="A459:G459"/>
    <mergeCell ref="H459:J459"/>
    <mergeCell ref="K459:N459"/>
    <mergeCell ref="O459:Q459"/>
    <mergeCell ref="R459:S459"/>
    <mergeCell ref="T459:V459"/>
    <mergeCell ref="A467:L467"/>
    <mergeCell ref="M467:N467"/>
    <mergeCell ref="O467:P467"/>
    <mergeCell ref="Q467:S467"/>
    <mergeCell ref="T467:V467"/>
    <mergeCell ref="A468:S468"/>
    <mergeCell ref="T468:V468"/>
    <mergeCell ref="A465:L465"/>
    <mergeCell ref="M465:N465"/>
    <mergeCell ref="O465:P465"/>
    <mergeCell ref="Q465:S465"/>
    <mergeCell ref="T465:V465"/>
    <mergeCell ref="A466:L466"/>
    <mergeCell ref="M466:N466"/>
    <mergeCell ref="O466:P466"/>
    <mergeCell ref="Q466:S466"/>
    <mergeCell ref="T466:V466"/>
    <mergeCell ref="A473:J473"/>
    <mergeCell ref="K473:L473"/>
    <mergeCell ref="M473:N473"/>
    <mergeCell ref="O473:Q473"/>
    <mergeCell ref="R473:S473"/>
    <mergeCell ref="T473:V473"/>
    <mergeCell ref="A472:J472"/>
    <mergeCell ref="K472:L472"/>
    <mergeCell ref="M472:N472"/>
    <mergeCell ref="O472:Q472"/>
    <mergeCell ref="R472:S472"/>
    <mergeCell ref="T472:V472"/>
    <mergeCell ref="A470:V470"/>
    <mergeCell ref="A471:J471"/>
    <mergeCell ref="K471:L471"/>
    <mergeCell ref="M471:N471"/>
    <mergeCell ref="O471:Q471"/>
    <mergeCell ref="R471:S471"/>
    <mergeCell ref="T471:V471"/>
    <mergeCell ref="A479:I479"/>
    <mergeCell ref="J479:K479"/>
    <mergeCell ref="L479:M479"/>
    <mergeCell ref="N479:P479"/>
    <mergeCell ref="Q479:S479"/>
    <mergeCell ref="T479:V479"/>
    <mergeCell ref="A475:S475"/>
    <mergeCell ref="T475:V475"/>
    <mergeCell ref="A477:V477"/>
    <mergeCell ref="A478:I478"/>
    <mergeCell ref="J478:K478"/>
    <mergeCell ref="L478:M478"/>
    <mergeCell ref="N478:P478"/>
    <mergeCell ref="Q478:S478"/>
    <mergeCell ref="T478:V478"/>
    <mergeCell ref="A474:J474"/>
    <mergeCell ref="K474:L474"/>
    <mergeCell ref="M474:N474"/>
    <mergeCell ref="O474:Q474"/>
    <mergeCell ref="R474:S474"/>
    <mergeCell ref="T474:V474"/>
    <mergeCell ref="A482:S482"/>
    <mergeCell ref="T482:V482"/>
    <mergeCell ref="A483:S483"/>
    <mergeCell ref="T483:V483"/>
    <mergeCell ref="T484:V484"/>
    <mergeCell ref="A485:S485"/>
    <mergeCell ref="T485:V485"/>
    <mergeCell ref="A481:I481"/>
    <mergeCell ref="J481:K481"/>
    <mergeCell ref="L481:M481"/>
    <mergeCell ref="N481:P481"/>
    <mergeCell ref="Q481:S481"/>
    <mergeCell ref="T481:V481"/>
    <mergeCell ref="A480:I480"/>
    <mergeCell ref="J480:K480"/>
    <mergeCell ref="L480:M480"/>
    <mergeCell ref="N480:P480"/>
    <mergeCell ref="Q480:S480"/>
    <mergeCell ref="T480:V480"/>
    <mergeCell ref="A503:D503"/>
    <mergeCell ref="E503:V503"/>
    <mergeCell ref="A504:D504"/>
    <mergeCell ref="E504:V504"/>
    <mergeCell ref="A505:D505"/>
    <mergeCell ref="E505:V505"/>
    <mergeCell ref="E499:V499"/>
    <mergeCell ref="A500:V500"/>
    <mergeCell ref="A501:D501"/>
    <mergeCell ref="J501:O501"/>
    <mergeCell ref="P501:V501"/>
    <mergeCell ref="A502:D502"/>
    <mergeCell ref="E502:V502"/>
    <mergeCell ref="A486:S486"/>
    <mergeCell ref="T486:V486"/>
    <mergeCell ref="A488:V488"/>
    <mergeCell ref="E491:M491"/>
    <mergeCell ref="E492:M492"/>
    <mergeCell ref="A495:D499"/>
    <mergeCell ref="E495:S496"/>
    <mergeCell ref="T495:V496"/>
    <mergeCell ref="E497:V497"/>
    <mergeCell ref="E498:V498"/>
    <mergeCell ref="A513:G513"/>
    <mergeCell ref="H513:J513"/>
    <mergeCell ref="K513:N513"/>
    <mergeCell ref="O513:Q513"/>
    <mergeCell ref="R513:S513"/>
    <mergeCell ref="T513:V513"/>
    <mergeCell ref="A511:V511"/>
    <mergeCell ref="A512:G512"/>
    <mergeCell ref="H512:J512"/>
    <mergeCell ref="K512:N512"/>
    <mergeCell ref="O512:Q512"/>
    <mergeCell ref="R512:S512"/>
    <mergeCell ref="T512:V512"/>
    <mergeCell ref="A507:V507"/>
    <mergeCell ref="A508:B508"/>
    <mergeCell ref="C508:Q508"/>
    <mergeCell ref="R508:S508"/>
    <mergeCell ref="T508:V508"/>
    <mergeCell ref="A509:B509"/>
    <mergeCell ref="C509:Q509"/>
    <mergeCell ref="R509:S509"/>
    <mergeCell ref="T509:V509"/>
    <mergeCell ref="A516:S516"/>
    <mergeCell ref="T516:V516"/>
    <mergeCell ref="A518:V518"/>
    <mergeCell ref="A519:L519"/>
    <mergeCell ref="M519:N519"/>
    <mergeCell ref="O519:P519"/>
    <mergeCell ref="Q519:S519"/>
    <mergeCell ref="T519:V519"/>
    <mergeCell ref="A515:G515"/>
    <mergeCell ref="H515:J515"/>
    <mergeCell ref="K515:N515"/>
    <mergeCell ref="O515:Q515"/>
    <mergeCell ref="R515:S515"/>
    <mergeCell ref="T515:V515"/>
    <mergeCell ref="A514:G514"/>
    <mergeCell ref="H514:J514"/>
    <mergeCell ref="K514:N514"/>
    <mergeCell ref="O514:Q514"/>
    <mergeCell ref="R514:S514"/>
    <mergeCell ref="T514:V514"/>
    <mergeCell ref="A522:L522"/>
    <mergeCell ref="M522:N522"/>
    <mergeCell ref="O522:P522"/>
    <mergeCell ref="Q522:S522"/>
    <mergeCell ref="T522:V522"/>
    <mergeCell ref="A523:S523"/>
    <mergeCell ref="T523:V523"/>
    <mergeCell ref="A520:L520"/>
    <mergeCell ref="M520:N520"/>
    <mergeCell ref="O520:P520"/>
    <mergeCell ref="Q520:S520"/>
    <mergeCell ref="T520:V520"/>
    <mergeCell ref="A521:L521"/>
    <mergeCell ref="M521:N521"/>
    <mergeCell ref="O521:P521"/>
    <mergeCell ref="Q521:S521"/>
    <mergeCell ref="T521:V521"/>
    <mergeCell ref="A528:J528"/>
    <mergeCell ref="K528:L528"/>
    <mergeCell ref="M528:N528"/>
    <mergeCell ref="O528:Q528"/>
    <mergeCell ref="R528:S528"/>
    <mergeCell ref="T528:V528"/>
    <mergeCell ref="A527:J527"/>
    <mergeCell ref="K527:L527"/>
    <mergeCell ref="M527:N527"/>
    <mergeCell ref="O527:Q527"/>
    <mergeCell ref="R527:S527"/>
    <mergeCell ref="T527:V527"/>
    <mergeCell ref="A525:V525"/>
    <mergeCell ref="A526:J526"/>
    <mergeCell ref="K526:L526"/>
    <mergeCell ref="M526:N526"/>
    <mergeCell ref="O526:Q526"/>
    <mergeCell ref="R526:S526"/>
    <mergeCell ref="T526:V526"/>
    <mergeCell ref="A534:I534"/>
    <mergeCell ref="J534:K534"/>
    <mergeCell ref="L534:M534"/>
    <mergeCell ref="N534:P534"/>
    <mergeCell ref="Q534:S534"/>
    <mergeCell ref="T534:V534"/>
    <mergeCell ref="A530:S530"/>
    <mergeCell ref="T530:V530"/>
    <mergeCell ref="A532:V532"/>
    <mergeCell ref="A533:I533"/>
    <mergeCell ref="J533:K533"/>
    <mergeCell ref="L533:M533"/>
    <mergeCell ref="N533:P533"/>
    <mergeCell ref="Q533:S533"/>
    <mergeCell ref="T533:V533"/>
    <mergeCell ref="A529:J529"/>
    <mergeCell ref="K529:L529"/>
    <mergeCell ref="M529:N529"/>
    <mergeCell ref="O529:Q529"/>
    <mergeCell ref="R529:S529"/>
    <mergeCell ref="T529:V529"/>
    <mergeCell ref="A537:S537"/>
    <mergeCell ref="T537:V537"/>
    <mergeCell ref="A538:S538"/>
    <mergeCell ref="T538:V538"/>
    <mergeCell ref="T539:V539"/>
    <mergeCell ref="A540:S540"/>
    <mergeCell ref="T540:V540"/>
    <mergeCell ref="A536:I536"/>
    <mergeCell ref="J536:K536"/>
    <mergeCell ref="L536:M536"/>
    <mergeCell ref="N536:P536"/>
    <mergeCell ref="Q536:S536"/>
    <mergeCell ref="T536:V536"/>
    <mergeCell ref="A535:I535"/>
    <mergeCell ref="J535:K535"/>
    <mergeCell ref="L535:M535"/>
    <mergeCell ref="N535:P535"/>
    <mergeCell ref="Q535:S535"/>
    <mergeCell ref="T535:V535"/>
    <mergeCell ref="A558:D558"/>
    <mergeCell ref="E558:V558"/>
    <mergeCell ref="A559:D559"/>
    <mergeCell ref="E559:V559"/>
    <mergeCell ref="A560:D560"/>
    <mergeCell ref="E560:V560"/>
    <mergeCell ref="E554:V554"/>
    <mergeCell ref="A555:V555"/>
    <mergeCell ref="A556:D556"/>
    <mergeCell ref="J556:O556"/>
    <mergeCell ref="P556:V556"/>
    <mergeCell ref="A557:D557"/>
    <mergeCell ref="E557:V557"/>
    <mergeCell ref="A541:S541"/>
    <mergeCell ref="T541:V541"/>
    <mergeCell ref="A543:V543"/>
    <mergeCell ref="E546:M546"/>
    <mergeCell ref="E547:M547"/>
    <mergeCell ref="A550:D554"/>
    <mergeCell ref="E550:S551"/>
    <mergeCell ref="T550:V551"/>
    <mergeCell ref="E552:V552"/>
    <mergeCell ref="E553:V553"/>
    <mergeCell ref="A568:G568"/>
    <mergeCell ref="H568:J568"/>
    <mergeCell ref="K568:N568"/>
    <mergeCell ref="O568:Q568"/>
    <mergeCell ref="R568:S568"/>
    <mergeCell ref="T568:V568"/>
    <mergeCell ref="A566:V566"/>
    <mergeCell ref="A567:G567"/>
    <mergeCell ref="H567:J567"/>
    <mergeCell ref="K567:N567"/>
    <mergeCell ref="O567:Q567"/>
    <mergeCell ref="R567:S567"/>
    <mergeCell ref="T567:V567"/>
    <mergeCell ref="A562:V562"/>
    <mergeCell ref="A563:B563"/>
    <mergeCell ref="C563:Q563"/>
    <mergeCell ref="R563:S563"/>
    <mergeCell ref="T563:V563"/>
    <mergeCell ref="A564:B564"/>
    <mergeCell ref="C564:Q564"/>
    <mergeCell ref="R564:S564"/>
    <mergeCell ref="T564:V564"/>
    <mergeCell ref="A571:S571"/>
    <mergeCell ref="T571:V571"/>
    <mergeCell ref="A573:V573"/>
    <mergeCell ref="A574:L574"/>
    <mergeCell ref="M574:N574"/>
    <mergeCell ref="O574:P574"/>
    <mergeCell ref="Q574:S574"/>
    <mergeCell ref="T574:V574"/>
    <mergeCell ref="A570:G570"/>
    <mergeCell ref="H570:J570"/>
    <mergeCell ref="K570:N570"/>
    <mergeCell ref="O570:Q570"/>
    <mergeCell ref="R570:S570"/>
    <mergeCell ref="T570:V570"/>
    <mergeCell ref="A569:G569"/>
    <mergeCell ref="H569:J569"/>
    <mergeCell ref="K569:N569"/>
    <mergeCell ref="O569:Q569"/>
    <mergeCell ref="R569:S569"/>
    <mergeCell ref="T569:V569"/>
    <mergeCell ref="A577:L577"/>
    <mergeCell ref="M577:N577"/>
    <mergeCell ref="O577:P577"/>
    <mergeCell ref="Q577:S577"/>
    <mergeCell ref="T577:V577"/>
    <mergeCell ref="A578:S578"/>
    <mergeCell ref="T578:V578"/>
    <mergeCell ref="A575:L575"/>
    <mergeCell ref="M575:N575"/>
    <mergeCell ref="O575:P575"/>
    <mergeCell ref="Q575:S575"/>
    <mergeCell ref="T575:V575"/>
    <mergeCell ref="A576:L576"/>
    <mergeCell ref="M576:N576"/>
    <mergeCell ref="O576:P576"/>
    <mergeCell ref="Q576:S576"/>
    <mergeCell ref="T576:V576"/>
    <mergeCell ref="A583:J583"/>
    <mergeCell ref="K583:L583"/>
    <mergeCell ref="M583:N583"/>
    <mergeCell ref="O583:Q583"/>
    <mergeCell ref="R583:S583"/>
    <mergeCell ref="T583:V583"/>
    <mergeCell ref="A582:J582"/>
    <mergeCell ref="K582:L582"/>
    <mergeCell ref="M582:N582"/>
    <mergeCell ref="O582:Q582"/>
    <mergeCell ref="R582:S582"/>
    <mergeCell ref="T582:V582"/>
    <mergeCell ref="A580:V580"/>
    <mergeCell ref="A581:J581"/>
    <mergeCell ref="K581:L581"/>
    <mergeCell ref="M581:N581"/>
    <mergeCell ref="O581:Q581"/>
    <mergeCell ref="R581:S581"/>
    <mergeCell ref="T581:V581"/>
    <mergeCell ref="A589:I589"/>
    <mergeCell ref="J589:K589"/>
    <mergeCell ref="L589:M589"/>
    <mergeCell ref="N589:P589"/>
    <mergeCell ref="Q589:S589"/>
    <mergeCell ref="T589:V589"/>
    <mergeCell ref="A585:S585"/>
    <mergeCell ref="T585:V585"/>
    <mergeCell ref="A587:V587"/>
    <mergeCell ref="A588:I588"/>
    <mergeCell ref="J588:K588"/>
    <mergeCell ref="L588:M588"/>
    <mergeCell ref="N588:P588"/>
    <mergeCell ref="Q588:S588"/>
    <mergeCell ref="T588:V588"/>
    <mergeCell ref="A584:J584"/>
    <mergeCell ref="K584:L584"/>
    <mergeCell ref="M584:N584"/>
    <mergeCell ref="O584:Q584"/>
    <mergeCell ref="R584:S584"/>
    <mergeCell ref="T584:V584"/>
    <mergeCell ref="A592:S592"/>
    <mergeCell ref="T592:V592"/>
    <mergeCell ref="A593:S593"/>
    <mergeCell ref="T593:V593"/>
    <mergeCell ref="T594:V594"/>
    <mergeCell ref="A595:S595"/>
    <mergeCell ref="T595:V595"/>
    <mergeCell ref="A591:I591"/>
    <mergeCell ref="J591:K591"/>
    <mergeCell ref="L591:M591"/>
    <mergeCell ref="N591:P591"/>
    <mergeCell ref="Q591:S591"/>
    <mergeCell ref="T591:V591"/>
    <mergeCell ref="A590:I590"/>
    <mergeCell ref="J590:K590"/>
    <mergeCell ref="L590:M590"/>
    <mergeCell ref="N590:P590"/>
    <mergeCell ref="Q590:S590"/>
    <mergeCell ref="T590:V590"/>
    <mergeCell ref="A613:D613"/>
    <mergeCell ref="E613:V613"/>
    <mergeCell ref="A614:D614"/>
    <mergeCell ref="E614:V614"/>
    <mergeCell ref="A615:D615"/>
    <mergeCell ref="E615:V615"/>
    <mergeCell ref="E609:V609"/>
    <mergeCell ref="A610:V610"/>
    <mergeCell ref="A611:D611"/>
    <mergeCell ref="J611:O611"/>
    <mergeCell ref="P611:V611"/>
    <mergeCell ref="A612:D612"/>
    <mergeCell ref="E612:V612"/>
    <mergeCell ref="A596:S596"/>
    <mergeCell ref="T596:V596"/>
    <mergeCell ref="A598:V598"/>
    <mergeCell ref="E601:M601"/>
    <mergeCell ref="E602:M602"/>
    <mergeCell ref="A605:D609"/>
    <mergeCell ref="E605:S606"/>
    <mergeCell ref="T605:V606"/>
    <mergeCell ref="E607:V607"/>
    <mergeCell ref="E608:V608"/>
    <mergeCell ref="A623:G623"/>
    <mergeCell ref="H623:J623"/>
    <mergeCell ref="K623:N623"/>
    <mergeCell ref="O623:Q623"/>
    <mergeCell ref="R623:S623"/>
    <mergeCell ref="T623:V623"/>
    <mergeCell ref="A621:V621"/>
    <mergeCell ref="A622:G622"/>
    <mergeCell ref="H622:J622"/>
    <mergeCell ref="K622:N622"/>
    <mergeCell ref="O622:Q622"/>
    <mergeCell ref="R622:S622"/>
    <mergeCell ref="T622:V622"/>
    <mergeCell ref="A617:V617"/>
    <mergeCell ref="A618:B618"/>
    <mergeCell ref="C618:Q618"/>
    <mergeCell ref="R618:S618"/>
    <mergeCell ref="T618:V618"/>
    <mergeCell ref="A619:B619"/>
    <mergeCell ref="C619:Q619"/>
    <mergeCell ref="R619:S619"/>
    <mergeCell ref="T619:V619"/>
    <mergeCell ref="A626:S626"/>
    <mergeCell ref="T626:V626"/>
    <mergeCell ref="A628:V628"/>
    <mergeCell ref="A629:L629"/>
    <mergeCell ref="M629:N629"/>
    <mergeCell ref="O629:P629"/>
    <mergeCell ref="Q629:S629"/>
    <mergeCell ref="T629:V629"/>
    <mergeCell ref="A625:G625"/>
    <mergeCell ref="H625:J625"/>
    <mergeCell ref="K625:N625"/>
    <mergeCell ref="O625:Q625"/>
    <mergeCell ref="R625:S625"/>
    <mergeCell ref="T625:V625"/>
    <mergeCell ref="A624:G624"/>
    <mergeCell ref="H624:J624"/>
    <mergeCell ref="K624:N624"/>
    <mergeCell ref="O624:Q624"/>
    <mergeCell ref="R624:S624"/>
    <mergeCell ref="T624:V624"/>
    <mergeCell ref="A632:L632"/>
    <mergeCell ref="M632:N632"/>
    <mergeCell ref="O632:P632"/>
    <mergeCell ref="Q632:S632"/>
    <mergeCell ref="T632:V632"/>
    <mergeCell ref="A633:S633"/>
    <mergeCell ref="T633:V633"/>
    <mergeCell ref="A630:L630"/>
    <mergeCell ref="M630:N630"/>
    <mergeCell ref="O630:P630"/>
    <mergeCell ref="Q630:S630"/>
    <mergeCell ref="T630:V630"/>
    <mergeCell ref="A631:L631"/>
    <mergeCell ref="M631:N631"/>
    <mergeCell ref="O631:P631"/>
    <mergeCell ref="Q631:S631"/>
    <mergeCell ref="T631:V631"/>
    <mergeCell ref="A638:J638"/>
    <mergeCell ref="K638:L638"/>
    <mergeCell ref="M638:N638"/>
    <mergeCell ref="O638:Q638"/>
    <mergeCell ref="R638:S638"/>
    <mergeCell ref="T638:V638"/>
    <mergeCell ref="A637:J637"/>
    <mergeCell ref="K637:L637"/>
    <mergeCell ref="M637:N637"/>
    <mergeCell ref="O637:Q637"/>
    <mergeCell ref="R637:S637"/>
    <mergeCell ref="T637:V637"/>
    <mergeCell ref="A635:V635"/>
    <mergeCell ref="A636:J636"/>
    <mergeCell ref="K636:L636"/>
    <mergeCell ref="M636:N636"/>
    <mergeCell ref="O636:Q636"/>
    <mergeCell ref="R636:S636"/>
    <mergeCell ref="T636:V636"/>
    <mergeCell ref="A644:I644"/>
    <mergeCell ref="J644:K644"/>
    <mergeCell ref="L644:M644"/>
    <mergeCell ref="N644:P644"/>
    <mergeCell ref="Q644:S644"/>
    <mergeCell ref="T644:V644"/>
    <mergeCell ref="A640:S640"/>
    <mergeCell ref="T640:V640"/>
    <mergeCell ref="A642:V642"/>
    <mergeCell ref="A643:I643"/>
    <mergeCell ref="J643:K643"/>
    <mergeCell ref="L643:M643"/>
    <mergeCell ref="N643:P643"/>
    <mergeCell ref="Q643:S643"/>
    <mergeCell ref="T643:V643"/>
    <mergeCell ref="A639:J639"/>
    <mergeCell ref="K639:L639"/>
    <mergeCell ref="M639:N639"/>
    <mergeCell ref="O639:Q639"/>
    <mergeCell ref="R639:S639"/>
    <mergeCell ref="T639:V639"/>
    <mergeCell ref="A647:S647"/>
    <mergeCell ref="T647:V647"/>
    <mergeCell ref="A648:S648"/>
    <mergeCell ref="T648:V648"/>
    <mergeCell ref="T649:V649"/>
    <mergeCell ref="A650:S650"/>
    <mergeCell ref="T650:V650"/>
    <mergeCell ref="A646:I646"/>
    <mergeCell ref="J646:K646"/>
    <mergeCell ref="L646:M646"/>
    <mergeCell ref="N646:P646"/>
    <mergeCell ref="Q646:S646"/>
    <mergeCell ref="T646:V646"/>
    <mergeCell ref="A645:I645"/>
    <mergeCell ref="J645:K645"/>
    <mergeCell ref="L645:M645"/>
    <mergeCell ref="N645:P645"/>
    <mergeCell ref="Q645:S645"/>
    <mergeCell ref="T645:V645"/>
    <mergeCell ref="A668:D668"/>
    <mergeCell ref="E668:V668"/>
    <mergeCell ref="A669:D669"/>
    <mergeCell ref="E669:V669"/>
    <mergeCell ref="A670:D670"/>
    <mergeCell ref="E670:V670"/>
    <mergeCell ref="E664:V664"/>
    <mergeCell ref="A665:V665"/>
    <mergeCell ref="A666:D666"/>
    <mergeCell ref="J666:O666"/>
    <mergeCell ref="P666:V666"/>
    <mergeCell ref="A667:D667"/>
    <mergeCell ref="E667:V667"/>
    <mergeCell ref="A651:S651"/>
    <mergeCell ref="T651:V651"/>
    <mergeCell ref="A653:V653"/>
    <mergeCell ref="E656:M656"/>
    <mergeCell ref="E657:M657"/>
    <mergeCell ref="A660:D664"/>
    <mergeCell ref="E660:S661"/>
    <mergeCell ref="T660:V661"/>
    <mergeCell ref="E662:V662"/>
    <mergeCell ref="E663:V663"/>
    <mergeCell ref="A678:G678"/>
    <mergeCell ref="H678:J678"/>
    <mergeCell ref="K678:N678"/>
    <mergeCell ref="O678:Q678"/>
    <mergeCell ref="R678:S678"/>
    <mergeCell ref="T678:V678"/>
    <mergeCell ref="A676:V676"/>
    <mergeCell ref="A677:G677"/>
    <mergeCell ref="H677:J677"/>
    <mergeCell ref="K677:N677"/>
    <mergeCell ref="O677:Q677"/>
    <mergeCell ref="R677:S677"/>
    <mergeCell ref="T677:V677"/>
    <mergeCell ref="A672:V672"/>
    <mergeCell ref="A673:B673"/>
    <mergeCell ref="C673:Q673"/>
    <mergeCell ref="R673:S673"/>
    <mergeCell ref="T673:V673"/>
    <mergeCell ref="A674:B674"/>
    <mergeCell ref="C674:Q674"/>
    <mergeCell ref="R674:S674"/>
    <mergeCell ref="T674:V674"/>
    <mergeCell ref="A681:S681"/>
    <mergeCell ref="T681:V681"/>
    <mergeCell ref="A683:V683"/>
    <mergeCell ref="A684:L684"/>
    <mergeCell ref="M684:N684"/>
    <mergeCell ref="O684:P684"/>
    <mergeCell ref="Q684:S684"/>
    <mergeCell ref="T684:V684"/>
    <mergeCell ref="A680:G680"/>
    <mergeCell ref="H680:J680"/>
    <mergeCell ref="K680:N680"/>
    <mergeCell ref="O680:Q680"/>
    <mergeCell ref="R680:S680"/>
    <mergeCell ref="T680:V680"/>
    <mergeCell ref="A679:G679"/>
    <mergeCell ref="H679:J679"/>
    <mergeCell ref="K679:N679"/>
    <mergeCell ref="O679:Q679"/>
    <mergeCell ref="R679:S679"/>
    <mergeCell ref="T679:V679"/>
    <mergeCell ref="A687:L687"/>
    <mergeCell ref="M687:N687"/>
    <mergeCell ref="O687:P687"/>
    <mergeCell ref="Q687:S687"/>
    <mergeCell ref="T687:V687"/>
    <mergeCell ref="A688:S688"/>
    <mergeCell ref="T688:V688"/>
    <mergeCell ref="A685:L685"/>
    <mergeCell ref="M685:N685"/>
    <mergeCell ref="O685:P685"/>
    <mergeCell ref="Q685:S685"/>
    <mergeCell ref="T685:V685"/>
    <mergeCell ref="A686:L686"/>
    <mergeCell ref="M686:N686"/>
    <mergeCell ref="O686:P686"/>
    <mergeCell ref="Q686:S686"/>
    <mergeCell ref="T686:V686"/>
    <mergeCell ref="A693:J693"/>
    <mergeCell ref="K693:L693"/>
    <mergeCell ref="M693:N693"/>
    <mergeCell ref="O693:Q693"/>
    <mergeCell ref="R693:S693"/>
    <mergeCell ref="T693:V693"/>
    <mergeCell ref="A692:J692"/>
    <mergeCell ref="K692:L692"/>
    <mergeCell ref="M692:N692"/>
    <mergeCell ref="O692:Q692"/>
    <mergeCell ref="R692:S692"/>
    <mergeCell ref="T692:V692"/>
    <mergeCell ref="A690:V690"/>
    <mergeCell ref="A691:J691"/>
    <mergeCell ref="K691:L691"/>
    <mergeCell ref="M691:N691"/>
    <mergeCell ref="O691:Q691"/>
    <mergeCell ref="R691:S691"/>
    <mergeCell ref="T691:V691"/>
    <mergeCell ref="A699:I699"/>
    <mergeCell ref="J699:K699"/>
    <mergeCell ref="L699:M699"/>
    <mergeCell ref="N699:P699"/>
    <mergeCell ref="Q699:S699"/>
    <mergeCell ref="T699:V699"/>
    <mergeCell ref="A695:S695"/>
    <mergeCell ref="T695:V695"/>
    <mergeCell ref="A697:V697"/>
    <mergeCell ref="A698:I698"/>
    <mergeCell ref="J698:K698"/>
    <mergeCell ref="L698:M698"/>
    <mergeCell ref="N698:P698"/>
    <mergeCell ref="Q698:S698"/>
    <mergeCell ref="T698:V698"/>
    <mergeCell ref="A694:J694"/>
    <mergeCell ref="K694:L694"/>
    <mergeCell ref="M694:N694"/>
    <mergeCell ref="O694:Q694"/>
    <mergeCell ref="R694:S694"/>
    <mergeCell ref="T694:V694"/>
    <mergeCell ref="A702:S702"/>
    <mergeCell ref="T702:V702"/>
    <mergeCell ref="A703:S703"/>
    <mergeCell ref="T703:V703"/>
    <mergeCell ref="T704:V704"/>
    <mergeCell ref="A705:S705"/>
    <mergeCell ref="T705:V705"/>
    <mergeCell ref="A701:I701"/>
    <mergeCell ref="J701:K701"/>
    <mergeCell ref="L701:M701"/>
    <mergeCell ref="N701:P701"/>
    <mergeCell ref="Q701:S701"/>
    <mergeCell ref="T701:V701"/>
    <mergeCell ref="A700:I700"/>
    <mergeCell ref="J700:K700"/>
    <mergeCell ref="L700:M700"/>
    <mergeCell ref="N700:P700"/>
    <mergeCell ref="Q700:S700"/>
    <mergeCell ref="T700:V700"/>
    <mergeCell ref="A723:D723"/>
    <mergeCell ref="E723:V723"/>
    <mergeCell ref="A724:D724"/>
    <mergeCell ref="E724:V724"/>
    <mergeCell ref="A725:D725"/>
    <mergeCell ref="E725:V725"/>
    <mergeCell ref="E719:V719"/>
    <mergeCell ref="A720:V720"/>
    <mergeCell ref="A721:D721"/>
    <mergeCell ref="J721:O721"/>
    <mergeCell ref="P721:V721"/>
    <mergeCell ref="A722:D722"/>
    <mergeCell ref="E722:V722"/>
    <mergeCell ref="A706:S706"/>
    <mergeCell ref="T706:V706"/>
    <mergeCell ref="A708:V708"/>
    <mergeCell ref="E711:M711"/>
    <mergeCell ref="E712:M712"/>
    <mergeCell ref="A715:D719"/>
    <mergeCell ref="E715:S716"/>
    <mergeCell ref="T715:V716"/>
    <mergeCell ref="E717:V717"/>
    <mergeCell ref="E718:V718"/>
    <mergeCell ref="A733:G733"/>
    <mergeCell ref="H733:J733"/>
    <mergeCell ref="K733:N733"/>
    <mergeCell ref="O733:Q733"/>
    <mergeCell ref="R733:S733"/>
    <mergeCell ref="T733:V733"/>
    <mergeCell ref="A731:V731"/>
    <mergeCell ref="A732:G732"/>
    <mergeCell ref="H732:J732"/>
    <mergeCell ref="K732:N732"/>
    <mergeCell ref="O732:Q732"/>
    <mergeCell ref="R732:S732"/>
    <mergeCell ref="T732:V732"/>
    <mergeCell ref="A727:V727"/>
    <mergeCell ref="A728:B728"/>
    <mergeCell ref="C728:Q728"/>
    <mergeCell ref="R728:S728"/>
    <mergeCell ref="T728:V728"/>
    <mergeCell ref="A729:B729"/>
    <mergeCell ref="C729:Q729"/>
    <mergeCell ref="R729:S729"/>
    <mergeCell ref="T729:V729"/>
    <mergeCell ref="A736:S736"/>
    <mergeCell ref="T736:V736"/>
    <mergeCell ref="A738:V738"/>
    <mergeCell ref="A739:L739"/>
    <mergeCell ref="M739:N739"/>
    <mergeCell ref="O739:P739"/>
    <mergeCell ref="Q739:S739"/>
    <mergeCell ref="T739:V739"/>
    <mergeCell ref="A735:G735"/>
    <mergeCell ref="H735:J735"/>
    <mergeCell ref="K735:N735"/>
    <mergeCell ref="O735:Q735"/>
    <mergeCell ref="R735:S735"/>
    <mergeCell ref="T735:V735"/>
    <mergeCell ref="A734:G734"/>
    <mergeCell ref="H734:J734"/>
    <mergeCell ref="K734:N734"/>
    <mergeCell ref="O734:Q734"/>
    <mergeCell ref="R734:S734"/>
    <mergeCell ref="T734:V734"/>
    <mergeCell ref="A742:L742"/>
    <mergeCell ref="M742:N742"/>
    <mergeCell ref="O742:P742"/>
    <mergeCell ref="Q742:S742"/>
    <mergeCell ref="T742:V742"/>
    <mergeCell ref="A743:S743"/>
    <mergeCell ref="T743:V743"/>
    <mergeCell ref="A740:L740"/>
    <mergeCell ref="M740:N740"/>
    <mergeCell ref="O740:P740"/>
    <mergeCell ref="Q740:S740"/>
    <mergeCell ref="T740:V740"/>
    <mergeCell ref="A741:L741"/>
    <mergeCell ref="M741:N741"/>
    <mergeCell ref="O741:P741"/>
    <mergeCell ref="Q741:S741"/>
    <mergeCell ref="T741:V741"/>
    <mergeCell ref="A748:J748"/>
    <mergeCell ref="K748:L748"/>
    <mergeCell ref="M748:N748"/>
    <mergeCell ref="O748:Q748"/>
    <mergeCell ref="R748:S748"/>
    <mergeCell ref="T748:V748"/>
    <mergeCell ref="A747:J747"/>
    <mergeCell ref="K747:L747"/>
    <mergeCell ref="M747:N747"/>
    <mergeCell ref="O747:Q747"/>
    <mergeCell ref="R747:S747"/>
    <mergeCell ref="T747:V747"/>
    <mergeCell ref="A745:V745"/>
    <mergeCell ref="A746:J746"/>
    <mergeCell ref="K746:L746"/>
    <mergeCell ref="M746:N746"/>
    <mergeCell ref="O746:Q746"/>
    <mergeCell ref="R746:S746"/>
    <mergeCell ref="T746:V746"/>
    <mergeCell ref="A754:I754"/>
    <mergeCell ref="J754:K754"/>
    <mergeCell ref="L754:M754"/>
    <mergeCell ref="N754:P754"/>
    <mergeCell ref="Q754:S754"/>
    <mergeCell ref="T754:V754"/>
    <mergeCell ref="A750:S750"/>
    <mergeCell ref="T750:V750"/>
    <mergeCell ref="A752:V752"/>
    <mergeCell ref="A753:I753"/>
    <mergeCell ref="J753:K753"/>
    <mergeCell ref="L753:M753"/>
    <mergeCell ref="N753:P753"/>
    <mergeCell ref="Q753:S753"/>
    <mergeCell ref="T753:V753"/>
    <mergeCell ref="A749:J749"/>
    <mergeCell ref="K749:L749"/>
    <mergeCell ref="M749:N749"/>
    <mergeCell ref="O749:Q749"/>
    <mergeCell ref="R749:S749"/>
    <mergeCell ref="T749:V749"/>
    <mergeCell ref="A757:S757"/>
    <mergeCell ref="T757:V757"/>
    <mergeCell ref="A758:S758"/>
    <mergeCell ref="T758:V758"/>
    <mergeCell ref="T759:V759"/>
    <mergeCell ref="A760:S760"/>
    <mergeCell ref="T760:V760"/>
    <mergeCell ref="A756:I756"/>
    <mergeCell ref="J756:K756"/>
    <mergeCell ref="L756:M756"/>
    <mergeCell ref="N756:P756"/>
    <mergeCell ref="Q756:S756"/>
    <mergeCell ref="T756:V756"/>
    <mergeCell ref="A755:I755"/>
    <mergeCell ref="J755:K755"/>
    <mergeCell ref="L755:M755"/>
    <mergeCell ref="N755:P755"/>
    <mergeCell ref="Q755:S755"/>
    <mergeCell ref="T755:V755"/>
    <mergeCell ref="A778:D778"/>
    <mergeCell ref="E778:V778"/>
    <mergeCell ref="A779:D779"/>
    <mergeCell ref="E779:V779"/>
    <mergeCell ref="A780:D780"/>
    <mergeCell ref="E780:V780"/>
    <mergeCell ref="E774:V774"/>
    <mergeCell ref="A775:V775"/>
    <mergeCell ref="A776:D776"/>
    <mergeCell ref="J776:O776"/>
    <mergeCell ref="P776:V776"/>
    <mergeCell ref="A777:D777"/>
    <mergeCell ref="E777:V777"/>
    <mergeCell ref="A761:S761"/>
    <mergeCell ref="T761:V761"/>
    <mergeCell ref="A763:V763"/>
    <mergeCell ref="E766:M766"/>
    <mergeCell ref="E767:M767"/>
    <mergeCell ref="A770:D774"/>
    <mergeCell ref="E770:S771"/>
    <mergeCell ref="T770:V771"/>
    <mergeCell ref="E772:V772"/>
    <mergeCell ref="E773:V773"/>
    <mergeCell ref="A788:G788"/>
    <mergeCell ref="H788:J788"/>
    <mergeCell ref="K788:N788"/>
    <mergeCell ref="O788:Q788"/>
    <mergeCell ref="R788:S788"/>
    <mergeCell ref="T788:V788"/>
    <mergeCell ref="A786:V786"/>
    <mergeCell ref="A787:G787"/>
    <mergeCell ref="H787:J787"/>
    <mergeCell ref="K787:N787"/>
    <mergeCell ref="O787:Q787"/>
    <mergeCell ref="R787:S787"/>
    <mergeCell ref="T787:V787"/>
    <mergeCell ref="A782:V782"/>
    <mergeCell ref="A783:B783"/>
    <mergeCell ref="C783:Q783"/>
    <mergeCell ref="R783:S783"/>
    <mergeCell ref="T783:V783"/>
    <mergeCell ref="A784:B784"/>
    <mergeCell ref="C784:Q784"/>
    <mergeCell ref="R784:S784"/>
    <mergeCell ref="T784:V784"/>
    <mergeCell ref="A791:S791"/>
    <mergeCell ref="T791:V791"/>
    <mergeCell ref="A793:V793"/>
    <mergeCell ref="A794:L794"/>
    <mergeCell ref="M794:N794"/>
    <mergeCell ref="O794:P794"/>
    <mergeCell ref="Q794:S794"/>
    <mergeCell ref="T794:V794"/>
    <mergeCell ref="A790:G790"/>
    <mergeCell ref="H790:J790"/>
    <mergeCell ref="K790:N790"/>
    <mergeCell ref="O790:Q790"/>
    <mergeCell ref="R790:S790"/>
    <mergeCell ref="T790:V790"/>
    <mergeCell ref="A789:G789"/>
    <mergeCell ref="H789:J789"/>
    <mergeCell ref="K789:N789"/>
    <mergeCell ref="O789:Q789"/>
    <mergeCell ref="R789:S789"/>
    <mergeCell ref="T789:V789"/>
    <mergeCell ref="A797:L797"/>
    <mergeCell ref="M797:N797"/>
    <mergeCell ref="O797:P797"/>
    <mergeCell ref="Q797:S797"/>
    <mergeCell ref="T797:V797"/>
    <mergeCell ref="A798:S798"/>
    <mergeCell ref="T798:V798"/>
    <mergeCell ref="A795:L795"/>
    <mergeCell ref="M795:N795"/>
    <mergeCell ref="O795:P795"/>
    <mergeCell ref="Q795:S795"/>
    <mergeCell ref="T795:V795"/>
    <mergeCell ref="A796:L796"/>
    <mergeCell ref="M796:N796"/>
    <mergeCell ref="O796:P796"/>
    <mergeCell ref="Q796:S796"/>
    <mergeCell ref="T796:V796"/>
    <mergeCell ref="A803:J803"/>
    <mergeCell ref="K803:L803"/>
    <mergeCell ref="M803:N803"/>
    <mergeCell ref="O803:Q803"/>
    <mergeCell ref="R803:S803"/>
    <mergeCell ref="T803:V803"/>
    <mergeCell ref="A802:J802"/>
    <mergeCell ref="K802:L802"/>
    <mergeCell ref="M802:N802"/>
    <mergeCell ref="O802:Q802"/>
    <mergeCell ref="R802:S802"/>
    <mergeCell ref="T802:V802"/>
    <mergeCell ref="A800:V800"/>
    <mergeCell ref="A801:J801"/>
    <mergeCell ref="K801:L801"/>
    <mergeCell ref="M801:N801"/>
    <mergeCell ref="O801:Q801"/>
    <mergeCell ref="R801:S801"/>
    <mergeCell ref="T801:V801"/>
    <mergeCell ref="A809:I809"/>
    <mergeCell ref="J809:K809"/>
    <mergeCell ref="L809:M809"/>
    <mergeCell ref="N809:P809"/>
    <mergeCell ref="Q809:S809"/>
    <mergeCell ref="T809:V809"/>
    <mergeCell ref="A805:S805"/>
    <mergeCell ref="T805:V805"/>
    <mergeCell ref="A807:V807"/>
    <mergeCell ref="A808:I808"/>
    <mergeCell ref="J808:K808"/>
    <mergeCell ref="L808:M808"/>
    <mergeCell ref="N808:P808"/>
    <mergeCell ref="Q808:S808"/>
    <mergeCell ref="T808:V808"/>
    <mergeCell ref="A804:J804"/>
    <mergeCell ref="K804:L804"/>
    <mergeCell ref="M804:N804"/>
    <mergeCell ref="O804:Q804"/>
    <mergeCell ref="R804:S804"/>
    <mergeCell ref="T804:V804"/>
    <mergeCell ref="A812:S812"/>
    <mergeCell ref="T812:V812"/>
    <mergeCell ref="A813:S813"/>
    <mergeCell ref="T813:V813"/>
    <mergeCell ref="T814:V814"/>
    <mergeCell ref="A815:S815"/>
    <mergeCell ref="T815:V815"/>
    <mergeCell ref="A811:I811"/>
    <mergeCell ref="J811:K811"/>
    <mergeCell ref="L811:M811"/>
    <mergeCell ref="N811:P811"/>
    <mergeCell ref="Q811:S811"/>
    <mergeCell ref="T811:V811"/>
    <mergeCell ref="A810:I810"/>
    <mergeCell ref="J810:K810"/>
    <mergeCell ref="L810:M810"/>
    <mergeCell ref="N810:P810"/>
    <mergeCell ref="Q810:S810"/>
    <mergeCell ref="T810:V810"/>
    <mergeCell ref="A833:D833"/>
    <mergeCell ref="E833:V833"/>
    <mergeCell ref="A834:D834"/>
    <mergeCell ref="E834:V834"/>
    <mergeCell ref="A835:D835"/>
    <mergeCell ref="E835:V835"/>
    <mergeCell ref="E829:V829"/>
    <mergeCell ref="A830:V830"/>
    <mergeCell ref="A831:D831"/>
    <mergeCell ref="J831:O831"/>
    <mergeCell ref="P831:V831"/>
    <mergeCell ref="A832:D832"/>
    <mergeCell ref="E832:V832"/>
    <mergeCell ref="A816:S816"/>
    <mergeCell ref="T816:V816"/>
    <mergeCell ref="A818:V818"/>
    <mergeCell ref="E821:M821"/>
    <mergeCell ref="E822:M822"/>
    <mergeCell ref="A825:D829"/>
    <mergeCell ref="E825:S826"/>
    <mergeCell ref="T825:V826"/>
    <mergeCell ref="E827:V827"/>
    <mergeCell ref="E828:V828"/>
    <mergeCell ref="A843:G843"/>
    <mergeCell ref="H843:J843"/>
    <mergeCell ref="K843:N843"/>
    <mergeCell ref="O843:Q843"/>
    <mergeCell ref="R843:S843"/>
    <mergeCell ref="T843:V843"/>
    <mergeCell ref="A841:V841"/>
    <mergeCell ref="A842:G842"/>
    <mergeCell ref="H842:J842"/>
    <mergeCell ref="K842:N842"/>
    <mergeCell ref="O842:Q842"/>
    <mergeCell ref="R842:S842"/>
    <mergeCell ref="T842:V842"/>
    <mergeCell ref="A837:V837"/>
    <mergeCell ref="A838:B838"/>
    <mergeCell ref="C838:Q838"/>
    <mergeCell ref="R838:S838"/>
    <mergeCell ref="T838:V838"/>
    <mergeCell ref="A839:B839"/>
    <mergeCell ref="C839:Q839"/>
    <mergeCell ref="R839:S839"/>
    <mergeCell ref="T839:V839"/>
    <mergeCell ref="A846:S846"/>
    <mergeCell ref="T846:V846"/>
    <mergeCell ref="A848:V848"/>
    <mergeCell ref="A849:L849"/>
    <mergeCell ref="M849:N849"/>
    <mergeCell ref="O849:P849"/>
    <mergeCell ref="Q849:S849"/>
    <mergeCell ref="T849:V849"/>
    <mergeCell ref="A845:G845"/>
    <mergeCell ref="H845:J845"/>
    <mergeCell ref="K845:N845"/>
    <mergeCell ref="O845:Q845"/>
    <mergeCell ref="R845:S845"/>
    <mergeCell ref="T845:V845"/>
    <mergeCell ref="A844:G844"/>
    <mergeCell ref="H844:J844"/>
    <mergeCell ref="K844:N844"/>
    <mergeCell ref="O844:Q844"/>
    <mergeCell ref="R844:S844"/>
    <mergeCell ref="T844:V844"/>
    <mergeCell ref="A852:L852"/>
    <mergeCell ref="M852:N852"/>
    <mergeCell ref="O852:P852"/>
    <mergeCell ref="Q852:S852"/>
    <mergeCell ref="T852:V852"/>
    <mergeCell ref="A853:S853"/>
    <mergeCell ref="T853:V853"/>
    <mergeCell ref="A850:L850"/>
    <mergeCell ref="M850:N850"/>
    <mergeCell ref="O850:P850"/>
    <mergeCell ref="Q850:S850"/>
    <mergeCell ref="T850:V850"/>
    <mergeCell ref="A851:L851"/>
    <mergeCell ref="M851:N851"/>
    <mergeCell ref="O851:P851"/>
    <mergeCell ref="Q851:S851"/>
    <mergeCell ref="T851:V851"/>
    <mergeCell ref="A858:J858"/>
    <mergeCell ref="K858:L858"/>
    <mergeCell ref="M858:N858"/>
    <mergeCell ref="O858:Q858"/>
    <mergeCell ref="R858:S858"/>
    <mergeCell ref="T858:V858"/>
    <mergeCell ref="A857:J857"/>
    <mergeCell ref="K857:L857"/>
    <mergeCell ref="M857:N857"/>
    <mergeCell ref="O857:Q857"/>
    <mergeCell ref="R857:S857"/>
    <mergeCell ref="T857:V857"/>
    <mergeCell ref="A855:V855"/>
    <mergeCell ref="A856:J856"/>
    <mergeCell ref="K856:L856"/>
    <mergeCell ref="M856:N856"/>
    <mergeCell ref="O856:Q856"/>
    <mergeCell ref="R856:S856"/>
    <mergeCell ref="T856:V856"/>
    <mergeCell ref="A864:I864"/>
    <mergeCell ref="J864:K864"/>
    <mergeCell ref="L864:M864"/>
    <mergeCell ref="N864:P864"/>
    <mergeCell ref="Q864:S864"/>
    <mergeCell ref="T864:V864"/>
    <mergeCell ref="A860:S860"/>
    <mergeCell ref="T860:V860"/>
    <mergeCell ref="A862:V862"/>
    <mergeCell ref="A863:I863"/>
    <mergeCell ref="J863:K863"/>
    <mergeCell ref="L863:M863"/>
    <mergeCell ref="N863:P863"/>
    <mergeCell ref="Q863:S863"/>
    <mergeCell ref="T863:V863"/>
    <mergeCell ref="A859:J859"/>
    <mergeCell ref="K859:L859"/>
    <mergeCell ref="M859:N859"/>
    <mergeCell ref="O859:Q859"/>
    <mergeCell ref="R859:S859"/>
    <mergeCell ref="T859:V859"/>
    <mergeCell ref="A867:S867"/>
    <mergeCell ref="T867:V867"/>
    <mergeCell ref="A868:S868"/>
    <mergeCell ref="T868:V868"/>
    <mergeCell ref="T869:V869"/>
    <mergeCell ref="A870:S870"/>
    <mergeCell ref="T870:V870"/>
    <mergeCell ref="A866:I866"/>
    <mergeCell ref="J866:K866"/>
    <mergeCell ref="L866:M866"/>
    <mergeCell ref="N866:P866"/>
    <mergeCell ref="Q866:S866"/>
    <mergeCell ref="T866:V866"/>
    <mergeCell ref="A865:I865"/>
    <mergeCell ref="J865:K865"/>
    <mergeCell ref="L865:M865"/>
    <mergeCell ref="N865:P865"/>
    <mergeCell ref="Q865:S865"/>
    <mergeCell ref="T865:V865"/>
    <mergeCell ref="A888:D888"/>
    <mergeCell ref="E888:V888"/>
    <mergeCell ref="A889:D889"/>
    <mergeCell ref="E889:V889"/>
    <mergeCell ref="A890:D890"/>
    <mergeCell ref="E890:V890"/>
    <mergeCell ref="E884:V884"/>
    <mergeCell ref="A885:V885"/>
    <mergeCell ref="A886:D886"/>
    <mergeCell ref="J886:O886"/>
    <mergeCell ref="P886:V886"/>
    <mergeCell ref="A887:D887"/>
    <mergeCell ref="E887:V887"/>
    <mergeCell ref="A871:S871"/>
    <mergeCell ref="T871:V871"/>
    <mergeCell ref="A873:V873"/>
    <mergeCell ref="E876:M876"/>
    <mergeCell ref="E877:M877"/>
    <mergeCell ref="A880:D884"/>
    <mergeCell ref="E880:S881"/>
    <mergeCell ref="T880:V881"/>
    <mergeCell ref="E882:V882"/>
    <mergeCell ref="E883:V883"/>
    <mergeCell ref="A898:G898"/>
    <mergeCell ref="H898:J898"/>
    <mergeCell ref="K898:N898"/>
    <mergeCell ref="O898:Q898"/>
    <mergeCell ref="R898:S898"/>
    <mergeCell ref="T898:V898"/>
    <mergeCell ref="A896:V896"/>
    <mergeCell ref="A897:G897"/>
    <mergeCell ref="H897:J897"/>
    <mergeCell ref="K897:N897"/>
    <mergeCell ref="O897:Q897"/>
    <mergeCell ref="R897:S897"/>
    <mergeCell ref="T897:V897"/>
    <mergeCell ref="A892:V892"/>
    <mergeCell ref="A893:B893"/>
    <mergeCell ref="C893:Q893"/>
    <mergeCell ref="R893:S893"/>
    <mergeCell ref="T893:V893"/>
    <mergeCell ref="A894:B894"/>
    <mergeCell ref="C894:Q894"/>
    <mergeCell ref="R894:S894"/>
    <mergeCell ref="T894:V894"/>
    <mergeCell ref="A901:S901"/>
    <mergeCell ref="T901:V901"/>
    <mergeCell ref="A903:V903"/>
    <mergeCell ref="A904:L904"/>
    <mergeCell ref="M904:N904"/>
    <mergeCell ref="O904:P904"/>
    <mergeCell ref="Q904:S904"/>
    <mergeCell ref="T904:V904"/>
    <mergeCell ref="A900:G900"/>
    <mergeCell ref="H900:J900"/>
    <mergeCell ref="K900:N900"/>
    <mergeCell ref="O900:Q900"/>
    <mergeCell ref="R900:S900"/>
    <mergeCell ref="T900:V900"/>
    <mergeCell ref="A899:G899"/>
    <mergeCell ref="H899:J899"/>
    <mergeCell ref="K899:N899"/>
    <mergeCell ref="O899:Q899"/>
    <mergeCell ref="R899:S899"/>
    <mergeCell ref="T899:V899"/>
    <mergeCell ref="A907:L907"/>
    <mergeCell ref="M907:N907"/>
    <mergeCell ref="O907:P907"/>
    <mergeCell ref="Q907:S907"/>
    <mergeCell ref="T907:V907"/>
    <mergeCell ref="A908:S908"/>
    <mergeCell ref="T908:V908"/>
    <mergeCell ref="A905:L905"/>
    <mergeCell ref="M905:N905"/>
    <mergeCell ref="O905:P905"/>
    <mergeCell ref="Q905:S905"/>
    <mergeCell ref="T905:V905"/>
    <mergeCell ref="A906:L906"/>
    <mergeCell ref="M906:N906"/>
    <mergeCell ref="O906:P906"/>
    <mergeCell ref="Q906:S906"/>
    <mergeCell ref="T906:V906"/>
    <mergeCell ref="A913:J913"/>
    <mergeCell ref="K913:L913"/>
    <mergeCell ref="M913:N913"/>
    <mergeCell ref="O913:Q913"/>
    <mergeCell ref="R913:S913"/>
    <mergeCell ref="T913:V913"/>
    <mergeCell ref="A912:J912"/>
    <mergeCell ref="K912:L912"/>
    <mergeCell ref="M912:N912"/>
    <mergeCell ref="O912:Q912"/>
    <mergeCell ref="R912:S912"/>
    <mergeCell ref="T912:V912"/>
    <mergeCell ref="A910:V910"/>
    <mergeCell ref="A911:J911"/>
    <mergeCell ref="K911:L911"/>
    <mergeCell ref="M911:N911"/>
    <mergeCell ref="O911:Q911"/>
    <mergeCell ref="R911:S911"/>
    <mergeCell ref="T911:V911"/>
    <mergeCell ref="A919:I919"/>
    <mergeCell ref="J919:K919"/>
    <mergeCell ref="L919:M919"/>
    <mergeCell ref="N919:P919"/>
    <mergeCell ref="Q919:S919"/>
    <mergeCell ref="T919:V919"/>
    <mergeCell ref="A915:S915"/>
    <mergeCell ref="T915:V915"/>
    <mergeCell ref="A917:V917"/>
    <mergeCell ref="A918:I918"/>
    <mergeCell ref="J918:K918"/>
    <mergeCell ref="L918:M918"/>
    <mergeCell ref="N918:P918"/>
    <mergeCell ref="Q918:S918"/>
    <mergeCell ref="T918:V918"/>
    <mergeCell ref="A914:J914"/>
    <mergeCell ref="K914:L914"/>
    <mergeCell ref="M914:N914"/>
    <mergeCell ref="O914:Q914"/>
    <mergeCell ref="R914:S914"/>
    <mergeCell ref="T914:V914"/>
    <mergeCell ref="A922:S922"/>
    <mergeCell ref="T922:V922"/>
    <mergeCell ref="A923:S923"/>
    <mergeCell ref="T923:V923"/>
    <mergeCell ref="T924:V924"/>
    <mergeCell ref="A925:S925"/>
    <mergeCell ref="T925:V925"/>
    <mergeCell ref="A921:I921"/>
    <mergeCell ref="J921:K921"/>
    <mergeCell ref="L921:M921"/>
    <mergeCell ref="N921:P921"/>
    <mergeCell ref="Q921:S921"/>
    <mergeCell ref="T921:V921"/>
    <mergeCell ref="A920:I920"/>
    <mergeCell ref="J920:K920"/>
    <mergeCell ref="L920:M920"/>
    <mergeCell ref="N920:P920"/>
    <mergeCell ref="Q920:S920"/>
    <mergeCell ref="T920:V920"/>
    <mergeCell ref="A943:D943"/>
    <mergeCell ref="E943:V943"/>
    <mergeCell ref="A944:D944"/>
    <mergeCell ref="E944:V944"/>
    <mergeCell ref="A945:D945"/>
    <mergeCell ref="E945:V945"/>
    <mergeCell ref="E939:V939"/>
    <mergeCell ref="A940:V940"/>
    <mergeCell ref="A941:D941"/>
    <mergeCell ref="J941:O941"/>
    <mergeCell ref="P941:V941"/>
    <mergeCell ref="A942:D942"/>
    <mergeCell ref="E942:V942"/>
    <mergeCell ref="A926:S926"/>
    <mergeCell ref="T926:V926"/>
    <mergeCell ref="A928:V928"/>
    <mergeCell ref="E931:M931"/>
    <mergeCell ref="E932:M932"/>
    <mergeCell ref="A935:D939"/>
    <mergeCell ref="E935:S936"/>
    <mergeCell ref="T935:V936"/>
    <mergeCell ref="E937:V937"/>
    <mergeCell ref="E938:V938"/>
    <mergeCell ref="A953:G953"/>
    <mergeCell ref="H953:J953"/>
    <mergeCell ref="K953:N953"/>
    <mergeCell ref="O953:Q953"/>
    <mergeCell ref="R953:S953"/>
    <mergeCell ref="T953:V953"/>
    <mergeCell ref="A951:V951"/>
    <mergeCell ref="A952:G952"/>
    <mergeCell ref="H952:J952"/>
    <mergeCell ref="K952:N952"/>
    <mergeCell ref="O952:Q952"/>
    <mergeCell ref="R952:S952"/>
    <mergeCell ref="T952:V952"/>
    <mergeCell ref="A947:V947"/>
    <mergeCell ref="A948:B948"/>
    <mergeCell ref="C948:Q948"/>
    <mergeCell ref="R948:S948"/>
    <mergeCell ref="T948:V948"/>
    <mergeCell ref="A949:B949"/>
    <mergeCell ref="C949:Q949"/>
    <mergeCell ref="R949:S949"/>
    <mergeCell ref="T949:V949"/>
    <mergeCell ref="A956:S956"/>
    <mergeCell ref="T956:V956"/>
    <mergeCell ref="A958:V958"/>
    <mergeCell ref="A959:L959"/>
    <mergeCell ref="M959:N959"/>
    <mergeCell ref="O959:P959"/>
    <mergeCell ref="Q959:S959"/>
    <mergeCell ref="T959:V959"/>
    <mergeCell ref="A955:G955"/>
    <mergeCell ref="H955:J955"/>
    <mergeCell ref="K955:N955"/>
    <mergeCell ref="O955:Q955"/>
    <mergeCell ref="R955:S955"/>
    <mergeCell ref="T955:V955"/>
    <mergeCell ref="A954:G954"/>
    <mergeCell ref="H954:J954"/>
    <mergeCell ref="K954:N954"/>
    <mergeCell ref="O954:Q954"/>
    <mergeCell ref="R954:S954"/>
    <mergeCell ref="T954:V954"/>
    <mergeCell ref="A962:L962"/>
    <mergeCell ref="M962:N962"/>
    <mergeCell ref="O962:P962"/>
    <mergeCell ref="Q962:S962"/>
    <mergeCell ref="T962:V962"/>
    <mergeCell ref="A963:S963"/>
    <mergeCell ref="T963:V963"/>
    <mergeCell ref="A960:L960"/>
    <mergeCell ref="M960:N960"/>
    <mergeCell ref="O960:P960"/>
    <mergeCell ref="Q960:S960"/>
    <mergeCell ref="T960:V960"/>
    <mergeCell ref="A961:L961"/>
    <mergeCell ref="M961:N961"/>
    <mergeCell ref="O961:P961"/>
    <mergeCell ref="Q961:S961"/>
    <mergeCell ref="T961:V961"/>
    <mergeCell ref="A968:J968"/>
    <mergeCell ref="K968:L968"/>
    <mergeCell ref="M968:N968"/>
    <mergeCell ref="O968:Q968"/>
    <mergeCell ref="R968:S968"/>
    <mergeCell ref="T968:V968"/>
    <mergeCell ref="A967:J967"/>
    <mergeCell ref="K967:L967"/>
    <mergeCell ref="M967:N967"/>
    <mergeCell ref="O967:Q967"/>
    <mergeCell ref="R967:S967"/>
    <mergeCell ref="T967:V967"/>
    <mergeCell ref="A965:V965"/>
    <mergeCell ref="A966:J966"/>
    <mergeCell ref="K966:L966"/>
    <mergeCell ref="M966:N966"/>
    <mergeCell ref="O966:Q966"/>
    <mergeCell ref="R966:S966"/>
    <mergeCell ref="T966:V966"/>
    <mergeCell ref="A974:I974"/>
    <mergeCell ref="J974:K974"/>
    <mergeCell ref="L974:M974"/>
    <mergeCell ref="N974:P974"/>
    <mergeCell ref="Q974:S974"/>
    <mergeCell ref="T974:V974"/>
    <mergeCell ref="A970:S970"/>
    <mergeCell ref="T970:V970"/>
    <mergeCell ref="A972:V972"/>
    <mergeCell ref="A973:I973"/>
    <mergeCell ref="J973:K973"/>
    <mergeCell ref="L973:M973"/>
    <mergeCell ref="N973:P973"/>
    <mergeCell ref="Q973:S973"/>
    <mergeCell ref="T973:V973"/>
    <mergeCell ref="A969:J969"/>
    <mergeCell ref="K969:L969"/>
    <mergeCell ref="M969:N969"/>
    <mergeCell ref="O969:Q969"/>
    <mergeCell ref="R969:S969"/>
    <mergeCell ref="T969:V969"/>
    <mergeCell ref="A977:S977"/>
    <mergeCell ref="T977:V977"/>
    <mergeCell ref="A978:S978"/>
    <mergeCell ref="T978:V978"/>
    <mergeCell ref="T979:V979"/>
    <mergeCell ref="A980:S980"/>
    <mergeCell ref="T980:V980"/>
    <mergeCell ref="A976:I976"/>
    <mergeCell ref="J976:K976"/>
    <mergeCell ref="L976:M976"/>
    <mergeCell ref="N976:P976"/>
    <mergeCell ref="Q976:S976"/>
    <mergeCell ref="T976:V976"/>
    <mergeCell ref="A975:I975"/>
    <mergeCell ref="J975:K975"/>
    <mergeCell ref="L975:M975"/>
    <mergeCell ref="N975:P975"/>
    <mergeCell ref="Q975:S975"/>
    <mergeCell ref="T975:V975"/>
    <mergeCell ref="A998:D998"/>
    <mergeCell ref="E998:V998"/>
    <mergeCell ref="A999:D999"/>
    <mergeCell ref="E999:V999"/>
    <mergeCell ref="A1000:D1000"/>
    <mergeCell ref="E1000:V1000"/>
    <mergeCell ref="E994:V994"/>
    <mergeCell ref="A995:V995"/>
    <mergeCell ref="A996:D996"/>
    <mergeCell ref="J996:O996"/>
    <mergeCell ref="P996:V996"/>
    <mergeCell ref="A997:D997"/>
    <mergeCell ref="E997:V997"/>
    <mergeCell ref="A981:S981"/>
    <mergeCell ref="T981:V981"/>
    <mergeCell ref="A983:V983"/>
    <mergeCell ref="E986:M986"/>
    <mergeCell ref="E987:M987"/>
    <mergeCell ref="A990:D994"/>
    <mergeCell ref="E990:S991"/>
    <mergeCell ref="T990:V991"/>
    <mergeCell ref="E992:V992"/>
    <mergeCell ref="E993:V993"/>
    <mergeCell ref="A1008:G1008"/>
    <mergeCell ref="H1008:J1008"/>
    <mergeCell ref="K1008:N1008"/>
    <mergeCell ref="O1008:Q1008"/>
    <mergeCell ref="R1008:S1008"/>
    <mergeCell ref="T1008:V1008"/>
    <mergeCell ref="A1006:V1006"/>
    <mergeCell ref="A1007:G1007"/>
    <mergeCell ref="H1007:J1007"/>
    <mergeCell ref="K1007:N1007"/>
    <mergeCell ref="O1007:Q1007"/>
    <mergeCell ref="R1007:S1007"/>
    <mergeCell ref="T1007:V1007"/>
    <mergeCell ref="A1002:V1002"/>
    <mergeCell ref="A1003:B1003"/>
    <mergeCell ref="C1003:Q1003"/>
    <mergeCell ref="R1003:S1003"/>
    <mergeCell ref="T1003:V1003"/>
    <mergeCell ref="A1004:B1004"/>
    <mergeCell ref="C1004:Q1004"/>
    <mergeCell ref="R1004:S1004"/>
    <mergeCell ref="T1004:V1004"/>
    <mergeCell ref="A1011:S1011"/>
    <mergeCell ref="T1011:V1011"/>
    <mergeCell ref="A1013:V1013"/>
    <mergeCell ref="A1014:L1014"/>
    <mergeCell ref="M1014:N1014"/>
    <mergeCell ref="O1014:P1014"/>
    <mergeCell ref="Q1014:S1014"/>
    <mergeCell ref="T1014:V1014"/>
    <mergeCell ref="A1010:G1010"/>
    <mergeCell ref="H1010:J1010"/>
    <mergeCell ref="K1010:N1010"/>
    <mergeCell ref="O1010:Q1010"/>
    <mergeCell ref="R1010:S1010"/>
    <mergeCell ref="T1010:V1010"/>
    <mergeCell ref="A1009:G1009"/>
    <mergeCell ref="H1009:J1009"/>
    <mergeCell ref="K1009:N1009"/>
    <mergeCell ref="O1009:Q1009"/>
    <mergeCell ref="R1009:S1009"/>
    <mergeCell ref="T1009:V1009"/>
    <mergeCell ref="A1017:L1017"/>
    <mergeCell ref="M1017:N1017"/>
    <mergeCell ref="O1017:P1017"/>
    <mergeCell ref="Q1017:S1017"/>
    <mergeCell ref="T1017:V1017"/>
    <mergeCell ref="A1018:S1018"/>
    <mergeCell ref="T1018:V1018"/>
    <mergeCell ref="A1015:L1015"/>
    <mergeCell ref="M1015:N1015"/>
    <mergeCell ref="O1015:P1015"/>
    <mergeCell ref="Q1015:S1015"/>
    <mergeCell ref="T1015:V1015"/>
    <mergeCell ref="A1016:L1016"/>
    <mergeCell ref="M1016:N1016"/>
    <mergeCell ref="O1016:P1016"/>
    <mergeCell ref="Q1016:S1016"/>
    <mergeCell ref="T1016:V1016"/>
    <mergeCell ref="A1023:J1023"/>
    <mergeCell ref="K1023:L1023"/>
    <mergeCell ref="M1023:N1023"/>
    <mergeCell ref="O1023:Q1023"/>
    <mergeCell ref="R1023:S1023"/>
    <mergeCell ref="T1023:V1023"/>
    <mergeCell ref="A1022:J1022"/>
    <mergeCell ref="K1022:L1022"/>
    <mergeCell ref="M1022:N1022"/>
    <mergeCell ref="O1022:Q1022"/>
    <mergeCell ref="R1022:S1022"/>
    <mergeCell ref="T1022:V1022"/>
    <mergeCell ref="A1020:V1020"/>
    <mergeCell ref="A1021:J1021"/>
    <mergeCell ref="K1021:L1021"/>
    <mergeCell ref="M1021:N1021"/>
    <mergeCell ref="O1021:Q1021"/>
    <mergeCell ref="R1021:S1021"/>
    <mergeCell ref="T1021:V1021"/>
    <mergeCell ref="A1029:I1029"/>
    <mergeCell ref="J1029:K1029"/>
    <mergeCell ref="L1029:M1029"/>
    <mergeCell ref="N1029:P1029"/>
    <mergeCell ref="Q1029:S1029"/>
    <mergeCell ref="T1029:V1029"/>
    <mergeCell ref="A1025:S1025"/>
    <mergeCell ref="T1025:V1025"/>
    <mergeCell ref="A1027:V1027"/>
    <mergeCell ref="A1028:I1028"/>
    <mergeCell ref="J1028:K1028"/>
    <mergeCell ref="L1028:M1028"/>
    <mergeCell ref="N1028:P1028"/>
    <mergeCell ref="Q1028:S1028"/>
    <mergeCell ref="T1028:V1028"/>
    <mergeCell ref="A1024:J1024"/>
    <mergeCell ref="K1024:L1024"/>
    <mergeCell ref="M1024:N1024"/>
    <mergeCell ref="O1024:Q1024"/>
    <mergeCell ref="R1024:S1024"/>
    <mergeCell ref="T1024:V1024"/>
    <mergeCell ref="A1032:S1032"/>
    <mergeCell ref="T1032:V1032"/>
    <mergeCell ref="A1033:S1033"/>
    <mergeCell ref="T1033:V1033"/>
    <mergeCell ref="T1034:V1034"/>
    <mergeCell ref="A1035:S1035"/>
    <mergeCell ref="T1035:V1035"/>
    <mergeCell ref="A1031:I1031"/>
    <mergeCell ref="J1031:K1031"/>
    <mergeCell ref="L1031:M1031"/>
    <mergeCell ref="N1031:P1031"/>
    <mergeCell ref="Q1031:S1031"/>
    <mergeCell ref="T1031:V1031"/>
    <mergeCell ref="A1030:I1030"/>
    <mergeCell ref="J1030:K1030"/>
    <mergeCell ref="L1030:M1030"/>
    <mergeCell ref="N1030:P1030"/>
    <mergeCell ref="Q1030:S1030"/>
    <mergeCell ref="T1030:V1030"/>
    <mergeCell ref="A1053:D1053"/>
    <mergeCell ref="E1053:V1053"/>
    <mergeCell ref="A1054:D1054"/>
    <mergeCell ref="E1054:V1054"/>
    <mergeCell ref="A1055:D1055"/>
    <mergeCell ref="E1055:V1055"/>
    <mergeCell ref="E1049:V1049"/>
    <mergeCell ref="A1050:V1050"/>
    <mergeCell ref="A1051:D1051"/>
    <mergeCell ref="J1051:O1051"/>
    <mergeCell ref="P1051:V1051"/>
    <mergeCell ref="A1052:D1052"/>
    <mergeCell ref="E1052:V1052"/>
    <mergeCell ref="A1036:S1036"/>
    <mergeCell ref="T1036:V1036"/>
    <mergeCell ref="A1038:V1038"/>
    <mergeCell ref="E1041:M1041"/>
    <mergeCell ref="E1042:M1042"/>
    <mergeCell ref="A1045:D1049"/>
    <mergeCell ref="E1045:S1046"/>
    <mergeCell ref="T1045:V1046"/>
    <mergeCell ref="E1047:V1047"/>
    <mergeCell ref="E1048:V1048"/>
    <mergeCell ref="A1063:G1063"/>
    <mergeCell ref="H1063:J1063"/>
    <mergeCell ref="K1063:N1063"/>
    <mergeCell ref="O1063:Q1063"/>
    <mergeCell ref="R1063:S1063"/>
    <mergeCell ref="T1063:V1063"/>
    <mergeCell ref="A1061:V1061"/>
    <mergeCell ref="A1062:G1062"/>
    <mergeCell ref="H1062:J1062"/>
    <mergeCell ref="K1062:N1062"/>
    <mergeCell ref="O1062:Q1062"/>
    <mergeCell ref="R1062:S1062"/>
    <mergeCell ref="T1062:V1062"/>
    <mergeCell ref="A1057:V1057"/>
    <mergeCell ref="A1058:B1058"/>
    <mergeCell ref="C1058:Q1058"/>
    <mergeCell ref="R1058:S1058"/>
    <mergeCell ref="T1058:V1058"/>
    <mergeCell ref="A1059:B1059"/>
    <mergeCell ref="C1059:Q1059"/>
    <mergeCell ref="R1059:S1059"/>
    <mergeCell ref="T1059:V1059"/>
    <mergeCell ref="A1066:S1066"/>
    <mergeCell ref="T1066:V1066"/>
    <mergeCell ref="A1068:V1068"/>
    <mergeCell ref="A1069:L1069"/>
    <mergeCell ref="M1069:N1069"/>
    <mergeCell ref="O1069:P1069"/>
    <mergeCell ref="Q1069:S1069"/>
    <mergeCell ref="T1069:V1069"/>
    <mergeCell ref="A1065:G1065"/>
    <mergeCell ref="H1065:J1065"/>
    <mergeCell ref="K1065:N1065"/>
    <mergeCell ref="O1065:Q1065"/>
    <mergeCell ref="R1065:S1065"/>
    <mergeCell ref="T1065:V1065"/>
    <mergeCell ref="A1064:G1064"/>
    <mergeCell ref="H1064:J1064"/>
    <mergeCell ref="K1064:N1064"/>
    <mergeCell ref="O1064:Q1064"/>
    <mergeCell ref="R1064:S1064"/>
    <mergeCell ref="T1064:V1064"/>
    <mergeCell ref="A1072:L1072"/>
    <mergeCell ref="M1072:N1072"/>
    <mergeCell ref="O1072:P1072"/>
    <mergeCell ref="Q1072:S1072"/>
    <mergeCell ref="T1072:V1072"/>
    <mergeCell ref="A1073:S1073"/>
    <mergeCell ref="T1073:V1073"/>
    <mergeCell ref="A1070:L1070"/>
    <mergeCell ref="M1070:N1070"/>
    <mergeCell ref="O1070:P1070"/>
    <mergeCell ref="Q1070:S1070"/>
    <mergeCell ref="T1070:V1070"/>
    <mergeCell ref="A1071:L1071"/>
    <mergeCell ref="M1071:N1071"/>
    <mergeCell ref="O1071:P1071"/>
    <mergeCell ref="Q1071:S1071"/>
    <mergeCell ref="T1071:V1071"/>
    <mergeCell ref="A1078:J1078"/>
    <mergeCell ref="K1078:L1078"/>
    <mergeCell ref="M1078:N1078"/>
    <mergeCell ref="O1078:Q1078"/>
    <mergeCell ref="R1078:S1078"/>
    <mergeCell ref="T1078:V1078"/>
    <mergeCell ref="A1077:J1077"/>
    <mergeCell ref="K1077:L1077"/>
    <mergeCell ref="M1077:N1077"/>
    <mergeCell ref="O1077:Q1077"/>
    <mergeCell ref="R1077:S1077"/>
    <mergeCell ref="T1077:V1077"/>
    <mergeCell ref="A1075:V1075"/>
    <mergeCell ref="A1076:J1076"/>
    <mergeCell ref="K1076:L1076"/>
    <mergeCell ref="M1076:N1076"/>
    <mergeCell ref="O1076:Q1076"/>
    <mergeCell ref="R1076:S1076"/>
    <mergeCell ref="T1076:V1076"/>
    <mergeCell ref="A1084:I1084"/>
    <mergeCell ref="J1084:K1084"/>
    <mergeCell ref="L1084:M1084"/>
    <mergeCell ref="N1084:P1084"/>
    <mergeCell ref="Q1084:S1084"/>
    <mergeCell ref="T1084:V1084"/>
    <mergeCell ref="A1080:S1080"/>
    <mergeCell ref="T1080:V1080"/>
    <mergeCell ref="A1082:V1082"/>
    <mergeCell ref="A1083:I1083"/>
    <mergeCell ref="J1083:K1083"/>
    <mergeCell ref="L1083:M1083"/>
    <mergeCell ref="N1083:P1083"/>
    <mergeCell ref="Q1083:S1083"/>
    <mergeCell ref="T1083:V1083"/>
    <mergeCell ref="A1079:J1079"/>
    <mergeCell ref="K1079:L1079"/>
    <mergeCell ref="M1079:N1079"/>
    <mergeCell ref="O1079:Q1079"/>
    <mergeCell ref="R1079:S1079"/>
    <mergeCell ref="T1079:V1079"/>
    <mergeCell ref="A1087:S1087"/>
    <mergeCell ref="T1087:V1087"/>
    <mergeCell ref="A1088:S1088"/>
    <mergeCell ref="T1088:V1088"/>
    <mergeCell ref="T1089:V1089"/>
    <mergeCell ref="A1090:S1090"/>
    <mergeCell ref="T1090:V1090"/>
    <mergeCell ref="A1086:I1086"/>
    <mergeCell ref="J1086:K1086"/>
    <mergeCell ref="L1086:M1086"/>
    <mergeCell ref="N1086:P1086"/>
    <mergeCell ref="Q1086:S1086"/>
    <mergeCell ref="T1086:V1086"/>
    <mergeCell ref="A1085:I1085"/>
    <mergeCell ref="J1085:K1085"/>
    <mergeCell ref="L1085:M1085"/>
    <mergeCell ref="N1085:P1085"/>
    <mergeCell ref="Q1085:S1085"/>
    <mergeCell ref="T1085:V1085"/>
    <mergeCell ref="A1108:D1108"/>
    <mergeCell ref="E1108:V1108"/>
    <mergeCell ref="A1109:D1109"/>
    <mergeCell ref="E1109:V1109"/>
    <mergeCell ref="A1110:D1110"/>
    <mergeCell ref="E1110:V1110"/>
    <mergeCell ref="E1104:V1104"/>
    <mergeCell ref="A1105:V1105"/>
    <mergeCell ref="A1106:D1106"/>
    <mergeCell ref="J1106:O1106"/>
    <mergeCell ref="P1106:V1106"/>
    <mergeCell ref="A1107:D1107"/>
    <mergeCell ref="E1107:V1107"/>
    <mergeCell ref="A1091:S1091"/>
    <mergeCell ref="T1091:V1091"/>
    <mergeCell ref="A1093:V1093"/>
    <mergeCell ref="E1096:M1096"/>
    <mergeCell ref="E1097:M1097"/>
    <mergeCell ref="A1100:D1104"/>
    <mergeCell ref="E1100:S1101"/>
    <mergeCell ref="T1100:V1101"/>
    <mergeCell ref="E1102:V1102"/>
    <mergeCell ref="E1103:V1103"/>
    <mergeCell ref="A1118:G1118"/>
    <mergeCell ref="H1118:J1118"/>
    <mergeCell ref="K1118:N1118"/>
    <mergeCell ref="O1118:Q1118"/>
    <mergeCell ref="R1118:S1118"/>
    <mergeCell ref="T1118:V1118"/>
    <mergeCell ref="A1116:V1116"/>
    <mergeCell ref="A1117:G1117"/>
    <mergeCell ref="H1117:J1117"/>
    <mergeCell ref="K1117:N1117"/>
    <mergeCell ref="O1117:Q1117"/>
    <mergeCell ref="R1117:S1117"/>
    <mergeCell ref="T1117:V1117"/>
    <mergeCell ref="A1112:V1112"/>
    <mergeCell ref="A1113:B1113"/>
    <mergeCell ref="C1113:Q1113"/>
    <mergeCell ref="R1113:S1113"/>
    <mergeCell ref="T1113:V1113"/>
    <mergeCell ref="A1114:B1114"/>
    <mergeCell ref="C1114:Q1114"/>
    <mergeCell ref="R1114:S1114"/>
    <mergeCell ref="T1114:V1114"/>
    <mergeCell ref="A1121:S1121"/>
    <mergeCell ref="T1121:V1121"/>
    <mergeCell ref="A1123:V1123"/>
    <mergeCell ref="A1124:L1124"/>
    <mergeCell ref="M1124:N1124"/>
    <mergeCell ref="O1124:P1124"/>
    <mergeCell ref="Q1124:S1124"/>
    <mergeCell ref="T1124:V1124"/>
    <mergeCell ref="A1120:G1120"/>
    <mergeCell ref="H1120:J1120"/>
    <mergeCell ref="K1120:N1120"/>
    <mergeCell ref="O1120:Q1120"/>
    <mergeCell ref="R1120:S1120"/>
    <mergeCell ref="T1120:V1120"/>
    <mergeCell ref="A1119:G1119"/>
    <mergeCell ref="H1119:J1119"/>
    <mergeCell ref="K1119:N1119"/>
    <mergeCell ref="O1119:Q1119"/>
    <mergeCell ref="R1119:S1119"/>
    <mergeCell ref="T1119:V1119"/>
    <mergeCell ref="A1127:L1127"/>
    <mergeCell ref="M1127:N1127"/>
    <mergeCell ref="O1127:P1127"/>
    <mergeCell ref="Q1127:S1127"/>
    <mergeCell ref="T1127:V1127"/>
    <mergeCell ref="A1128:S1128"/>
    <mergeCell ref="T1128:V1128"/>
    <mergeCell ref="A1125:L1125"/>
    <mergeCell ref="M1125:N1125"/>
    <mergeCell ref="O1125:P1125"/>
    <mergeCell ref="Q1125:S1125"/>
    <mergeCell ref="T1125:V1125"/>
    <mergeCell ref="A1126:L1126"/>
    <mergeCell ref="M1126:N1126"/>
    <mergeCell ref="O1126:P1126"/>
    <mergeCell ref="Q1126:S1126"/>
    <mergeCell ref="T1126:V1126"/>
    <mergeCell ref="A1133:J1133"/>
    <mergeCell ref="K1133:L1133"/>
    <mergeCell ref="M1133:N1133"/>
    <mergeCell ref="O1133:Q1133"/>
    <mergeCell ref="R1133:S1133"/>
    <mergeCell ref="T1133:V1133"/>
    <mergeCell ref="A1132:J1132"/>
    <mergeCell ref="K1132:L1132"/>
    <mergeCell ref="M1132:N1132"/>
    <mergeCell ref="O1132:Q1132"/>
    <mergeCell ref="R1132:S1132"/>
    <mergeCell ref="T1132:V1132"/>
    <mergeCell ref="A1130:V1130"/>
    <mergeCell ref="A1131:J1131"/>
    <mergeCell ref="K1131:L1131"/>
    <mergeCell ref="M1131:N1131"/>
    <mergeCell ref="O1131:Q1131"/>
    <mergeCell ref="R1131:S1131"/>
    <mergeCell ref="T1131:V1131"/>
    <mergeCell ref="A1139:I1139"/>
    <mergeCell ref="J1139:K1139"/>
    <mergeCell ref="L1139:M1139"/>
    <mergeCell ref="N1139:P1139"/>
    <mergeCell ref="Q1139:S1139"/>
    <mergeCell ref="T1139:V1139"/>
    <mergeCell ref="A1135:S1135"/>
    <mergeCell ref="T1135:V1135"/>
    <mergeCell ref="A1137:V1137"/>
    <mergeCell ref="A1138:I1138"/>
    <mergeCell ref="J1138:K1138"/>
    <mergeCell ref="L1138:M1138"/>
    <mergeCell ref="N1138:P1138"/>
    <mergeCell ref="Q1138:S1138"/>
    <mergeCell ref="T1138:V1138"/>
    <mergeCell ref="A1134:J1134"/>
    <mergeCell ref="K1134:L1134"/>
    <mergeCell ref="M1134:N1134"/>
    <mergeCell ref="O1134:Q1134"/>
    <mergeCell ref="R1134:S1134"/>
    <mergeCell ref="T1134:V1134"/>
    <mergeCell ref="A1142:S1142"/>
    <mergeCell ref="T1142:V1142"/>
    <mergeCell ref="A1143:S1143"/>
    <mergeCell ref="T1143:V1143"/>
    <mergeCell ref="T1144:V1144"/>
    <mergeCell ref="A1145:S1145"/>
    <mergeCell ref="T1145:V1145"/>
    <mergeCell ref="A1141:I1141"/>
    <mergeCell ref="J1141:K1141"/>
    <mergeCell ref="L1141:M1141"/>
    <mergeCell ref="N1141:P1141"/>
    <mergeCell ref="Q1141:S1141"/>
    <mergeCell ref="T1141:V1141"/>
    <mergeCell ref="A1140:I1140"/>
    <mergeCell ref="J1140:K1140"/>
    <mergeCell ref="L1140:M1140"/>
    <mergeCell ref="N1140:P1140"/>
    <mergeCell ref="Q1140:S1140"/>
    <mergeCell ref="T1140:V1140"/>
    <mergeCell ref="A1163:D1163"/>
    <mergeCell ref="E1163:V1163"/>
    <mergeCell ref="A1164:D1164"/>
    <mergeCell ref="E1164:V1164"/>
    <mergeCell ref="A1165:D1165"/>
    <mergeCell ref="E1165:V1165"/>
    <mergeCell ref="E1159:V1159"/>
    <mergeCell ref="A1160:V1160"/>
    <mergeCell ref="A1161:D1161"/>
    <mergeCell ref="J1161:O1161"/>
    <mergeCell ref="P1161:V1161"/>
    <mergeCell ref="A1162:D1162"/>
    <mergeCell ref="E1162:V1162"/>
    <mergeCell ref="A1146:S1146"/>
    <mergeCell ref="T1146:V1146"/>
    <mergeCell ref="A1148:V1148"/>
    <mergeCell ref="E1151:M1151"/>
    <mergeCell ref="E1152:M1152"/>
    <mergeCell ref="A1155:D1159"/>
    <mergeCell ref="E1155:S1156"/>
    <mergeCell ref="T1155:V1156"/>
    <mergeCell ref="E1157:V1157"/>
    <mergeCell ref="E1158:V1158"/>
    <mergeCell ref="A1173:G1173"/>
    <mergeCell ref="H1173:J1173"/>
    <mergeCell ref="K1173:N1173"/>
    <mergeCell ref="O1173:Q1173"/>
    <mergeCell ref="R1173:S1173"/>
    <mergeCell ref="T1173:V1173"/>
    <mergeCell ref="A1171:V1171"/>
    <mergeCell ref="A1172:G1172"/>
    <mergeCell ref="H1172:J1172"/>
    <mergeCell ref="K1172:N1172"/>
    <mergeCell ref="O1172:Q1172"/>
    <mergeCell ref="R1172:S1172"/>
    <mergeCell ref="T1172:V1172"/>
    <mergeCell ref="A1167:V1167"/>
    <mergeCell ref="A1168:B1168"/>
    <mergeCell ref="C1168:Q1168"/>
    <mergeCell ref="R1168:S1168"/>
    <mergeCell ref="T1168:V1168"/>
    <mergeCell ref="A1169:B1169"/>
    <mergeCell ref="C1169:Q1169"/>
    <mergeCell ref="R1169:S1169"/>
    <mergeCell ref="T1169:V1169"/>
    <mergeCell ref="A1176:S1176"/>
    <mergeCell ref="T1176:V1176"/>
    <mergeCell ref="A1178:V1178"/>
    <mergeCell ref="A1179:L1179"/>
    <mergeCell ref="M1179:N1179"/>
    <mergeCell ref="O1179:P1179"/>
    <mergeCell ref="Q1179:S1179"/>
    <mergeCell ref="T1179:V1179"/>
    <mergeCell ref="A1175:G1175"/>
    <mergeCell ref="H1175:J1175"/>
    <mergeCell ref="K1175:N1175"/>
    <mergeCell ref="O1175:Q1175"/>
    <mergeCell ref="R1175:S1175"/>
    <mergeCell ref="T1175:V1175"/>
    <mergeCell ref="A1174:G1174"/>
    <mergeCell ref="H1174:J1174"/>
    <mergeCell ref="K1174:N1174"/>
    <mergeCell ref="O1174:Q1174"/>
    <mergeCell ref="R1174:S1174"/>
    <mergeCell ref="T1174:V1174"/>
    <mergeCell ref="A1182:L1182"/>
    <mergeCell ref="M1182:N1182"/>
    <mergeCell ref="O1182:P1182"/>
    <mergeCell ref="Q1182:S1182"/>
    <mergeCell ref="T1182:V1182"/>
    <mergeCell ref="A1183:S1183"/>
    <mergeCell ref="T1183:V1183"/>
    <mergeCell ref="A1180:L1180"/>
    <mergeCell ref="M1180:N1180"/>
    <mergeCell ref="O1180:P1180"/>
    <mergeCell ref="Q1180:S1180"/>
    <mergeCell ref="T1180:V1180"/>
    <mergeCell ref="A1181:L1181"/>
    <mergeCell ref="M1181:N1181"/>
    <mergeCell ref="O1181:P1181"/>
    <mergeCell ref="Q1181:S1181"/>
    <mergeCell ref="T1181:V1181"/>
    <mergeCell ref="A1188:J1188"/>
    <mergeCell ref="K1188:L1188"/>
    <mergeCell ref="M1188:N1188"/>
    <mergeCell ref="O1188:Q1188"/>
    <mergeCell ref="R1188:S1188"/>
    <mergeCell ref="T1188:V1188"/>
    <mergeCell ref="A1187:J1187"/>
    <mergeCell ref="K1187:L1187"/>
    <mergeCell ref="M1187:N1187"/>
    <mergeCell ref="O1187:Q1187"/>
    <mergeCell ref="R1187:S1187"/>
    <mergeCell ref="T1187:V1187"/>
    <mergeCell ref="A1185:V1185"/>
    <mergeCell ref="A1186:J1186"/>
    <mergeCell ref="K1186:L1186"/>
    <mergeCell ref="M1186:N1186"/>
    <mergeCell ref="O1186:Q1186"/>
    <mergeCell ref="R1186:S1186"/>
    <mergeCell ref="T1186:V1186"/>
    <mergeCell ref="A1194:I1194"/>
    <mergeCell ref="J1194:K1194"/>
    <mergeCell ref="L1194:M1194"/>
    <mergeCell ref="N1194:P1194"/>
    <mergeCell ref="Q1194:S1194"/>
    <mergeCell ref="T1194:V1194"/>
    <mergeCell ref="A1190:S1190"/>
    <mergeCell ref="T1190:V1190"/>
    <mergeCell ref="A1192:V1192"/>
    <mergeCell ref="A1193:I1193"/>
    <mergeCell ref="J1193:K1193"/>
    <mergeCell ref="L1193:M1193"/>
    <mergeCell ref="N1193:P1193"/>
    <mergeCell ref="Q1193:S1193"/>
    <mergeCell ref="T1193:V1193"/>
    <mergeCell ref="A1189:J1189"/>
    <mergeCell ref="K1189:L1189"/>
    <mergeCell ref="M1189:N1189"/>
    <mergeCell ref="O1189:Q1189"/>
    <mergeCell ref="R1189:S1189"/>
    <mergeCell ref="T1189:V1189"/>
    <mergeCell ref="A1197:S1197"/>
    <mergeCell ref="T1197:V1197"/>
    <mergeCell ref="A1198:S1198"/>
    <mergeCell ref="T1198:V1198"/>
    <mergeCell ref="T1199:V1199"/>
    <mergeCell ref="A1200:S1200"/>
    <mergeCell ref="T1200:V1200"/>
    <mergeCell ref="A1196:I1196"/>
    <mergeCell ref="J1196:K1196"/>
    <mergeCell ref="L1196:M1196"/>
    <mergeCell ref="N1196:P1196"/>
    <mergeCell ref="Q1196:S1196"/>
    <mergeCell ref="T1196:V1196"/>
    <mergeCell ref="A1195:I1195"/>
    <mergeCell ref="J1195:K1195"/>
    <mergeCell ref="L1195:M1195"/>
    <mergeCell ref="N1195:P1195"/>
    <mergeCell ref="Q1195:S1195"/>
    <mergeCell ref="T1195:V1195"/>
    <mergeCell ref="A1218:D1218"/>
    <mergeCell ref="E1218:V1218"/>
    <mergeCell ref="A1219:D1219"/>
    <mergeCell ref="E1219:V1219"/>
    <mergeCell ref="A1220:D1220"/>
    <mergeCell ref="E1220:V1220"/>
    <mergeCell ref="E1214:V1214"/>
    <mergeCell ref="A1215:V1215"/>
    <mergeCell ref="A1216:D1216"/>
    <mergeCell ref="J1216:O1216"/>
    <mergeCell ref="P1216:V1216"/>
    <mergeCell ref="A1217:D1217"/>
    <mergeCell ref="E1217:V1217"/>
    <mergeCell ref="A1201:S1201"/>
    <mergeCell ref="T1201:V1201"/>
    <mergeCell ref="A1203:V1203"/>
    <mergeCell ref="E1206:M1206"/>
    <mergeCell ref="E1207:M1207"/>
    <mergeCell ref="A1210:D1214"/>
    <mergeCell ref="E1210:S1211"/>
    <mergeCell ref="T1210:V1211"/>
    <mergeCell ref="E1212:V1212"/>
    <mergeCell ref="E1213:V1213"/>
    <mergeCell ref="A1228:G1228"/>
    <mergeCell ref="H1228:J1228"/>
    <mergeCell ref="K1228:N1228"/>
    <mergeCell ref="O1228:Q1228"/>
    <mergeCell ref="R1228:S1228"/>
    <mergeCell ref="T1228:V1228"/>
    <mergeCell ref="A1226:V1226"/>
    <mergeCell ref="A1227:G1227"/>
    <mergeCell ref="H1227:J1227"/>
    <mergeCell ref="K1227:N1227"/>
    <mergeCell ref="O1227:Q1227"/>
    <mergeCell ref="R1227:S1227"/>
    <mergeCell ref="T1227:V1227"/>
    <mergeCell ref="A1222:V1222"/>
    <mergeCell ref="A1223:B1223"/>
    <mergeCell ref="C1223:Q1223"/>
    <mergeCell ref="R1223:S1223"/>
    <mergeCell ref="T1223:V1223"/>
    <mergeCell ref="A1224:B1224"/>
    <mergeCell ref="C1224:Q1224"/>
    <mergeCell ref="R1224:S1224"/>
    <mergeCell ref="T1224:V1224"/>
    <mergeCell ref="A1231:S1231"/>
    <mergeCell ref="T1231:V1231"/>
    <mergeCell ref="A1233:V1233"/>
    <mergeCell ref="A1234:L1234"/>
    <mergeCell ref="M1234:N1234"/>
    <mergeCell ref="O1234:P1234"/>
    <mergeCell ref="Q1234:S1234"/>
    <mergeCell ref="T1234:V1234"/>
    <mergeCell ref="A1230:G1230"/>
    <mergeCell ref="H1230:J1230"/>
    <mergeCell ref="K1230:N1230"/>
    <mergeCell ref="O1230:Q1230"/>
    <mergeCell ref="R1230:S1230"/>
    <mergeCell ref="T1230:V1230"/>
    <mergeCell ref="A1229:G1229"/>
    <mergeCell ref="H1229:J1229"/>
    <mergeCell ref="K1229:N1229"/>
    <mergeCell ref="O1229:Q1229"/>
    <mergeCell ref="R1229:S1229"/>
    <mergeCell ref="T1229:V1229"/>
    <mergeCell ref="A1237:L1237"/>
    <mergeCell ref="M1237:N1237"/>
    <mergeCell ref="O1237:P1237"/>
    <mergeCell ref="Q1237:S1237"/>
    <mergeCell ref="T1237:V1237"/>
    <mergeCell ref="A1238:S1238"/>
    <mergeCell ref="T1238:V1238"/>
    <mergeCell ref="A1235:L1235"/>
    <mergeCell ref="M1235:N1235"/>
    <mergeCell ref="O1235:P1235"/>
    <mergeCell ref="Q1235:S1235"/>
    <mergeCell ref="T1235:V1235"/>
    <mergeCell ref="A1236:L1236"/>
    <mergeCell ref="M1236:N1236"/>
    <mergeCell ref="O1236:P1236"/>
    <mergeCell ref="Q1236:S1236"/>
    <mergeCell ref="T1236:V1236"/>
    <mergeCell ref="A1243:J1243"/>
    <mergeCell ref="K1243:L1243"/>
    <mergeCell ref="M1243:N1243"/>
    <mergeCell ref="O1243:Q1243"/>
    <mergeCell ref="R1243:S1243"/>
    <mergeCell ref="T1243:V1243"/>
    <mergeCell ref="A1242:J1242"/>
    <mergeCell ref="K1242:L1242"/>
    <mergeCell ref="M1242:N1242"/>
    <mergeCell ref="O1242:Q1242"/>
    <mergeCell ref="R1242:S1242"/>
    <mergeCell ref="T1242:V1242"/>
    <mergeCell ref="A1240:V1240"/>
    <mergeCell ref="A1241:J1241"/>
    <mergeCell ref="K1241:L1241"/>
    <mergeCell ref="M1241:N1241"/>
    <mergeCell ref="O1241:Q1241"/>
    <mergeCell ref="R1241:S1241"/>
    <mergeCell ref="T1241:V1241"/>
    <mergeCell ref="A1249:I1249"/>
    <mergeCell ref="J1249:K1249"/>
    <mergeCell ref="L1249:M1249"/>
    <mergeCell ref="N1249:P1249"/>
    <mergeCell ref="Q1249:S1249"/>
    <mergeCell ref="T1249:V1249"/>
    <mergeCell ref="A1245:S1245"/>
    <mergeCell ref="T1245:V1245"/>
    <mergeCell ref="A1247:V1247"/>
    <mergeCell ref="A1248:I1248"/>
    <mergeCell ref="J1248:K1248"/>
    <mergeCell ref="L1248:M1248"/>
    <mergeCell ref="N1248:P1248"/>
    <mergeCell ref="Q1248:S1248"/>
    <mergeCell ref="T1248:V1248"/>
    <mergeCell ref="A1244:J1244"/>
    <mergeCell ref="K1244:L1244"/>
    <mergeCell ref="M1244:N1244"/>
    <mergeCell ref="O1244:Q1244"/>
    <mergeCell ref="R1244:S1244"/>
    <mergeCell ref="T1244:V1244"/>
    <mergeCell ref="A1252:S1252"/>
    <mergeCell ref="T1252:V1252"/>
    <mergeCell ref="A1253:S1253"/>
    <mergeCell ref="T1253:V1253"/>
    <mergeCell ref="T1254:V1254"/>
    <mergeCell ref="A1255:S1255"/>
    <mergeCell ref="T1255:V1255"/>
    <mergeCell ref="A1251:I1251"/>
    <mergeCell ref="J1251:K1251"/>
    <mergeCell ref="L1251:M1251"/>
    <mergeCell ref="N1251:P1251"/>
    <mergeCell ref="Q1251:S1251"/>
    <mergeCell ref="T1251:V1251"/>
    <mergeCell ref="A1250:I1250"/>
    <mergeCell ref="J1250:K1250"/>
    <mergeCell ref="L1250:M1250"/>
    <mergeCell ref="N1250:P1250"/>
    <mergeCell ref="Q1250:S1250"/>
    <mergeCell ref="T1250:V1250"/>
    <mergeCell ref="A1273:D1273"/>
    <mergeCell ref="E1273:V1273"/>
    <mergeCell ref="A1274:D1274"/>
    <mergeCell ref="E1274:V1274"/>
    <mergeCell ref="A1275:D1275"/>
    <mergeCell ref="E1275:V1275"/>
    <mergeCell ref="E1269:V1269"/>
    <mergeCell ref="A1270:V1270"/>
    <mergeCell ref="A1271:D1271"/>
    <mergeCell ref="J1271:O1271"/>
    <mergeCell ref="P1271:V1271"/>
    <mergeCell ref="A1272:D1272"/>
    <mergeCell ref="E1272:V1272"/>
    <mergeCell ref="A1256:S1256"/>
    <mergeCell ref="T1256:V1256"/>
    <mergeCell ref="A1258:V1258"/>
    <mergeCell ref="E1261:M1261"/>
    <mergeCell ref="E1262:M1262"/>
    <mergeCell ref="A1265:D1269"/>
    <mergeCell ref="E1265:S1266"/>
    <mergeCell ref="T1265:V1266"/>
    <mergeCell ref="E1267:V1267"/>
    <mergeCell ref="E1268:V1268"/>
    <mergeCell ref="A1283:G1283"/>
    <mergeCell ref="H1283:J1283"/>
    <mergeCell ref="K1283:N1283"/>
    <mergeCell ref="O1283:Q1283"/>
    <mergeCell ref="R1283:S1283"/>
    <mergeCell ref="T1283:V1283"/>
    <mergeCell ref="A1281:V1281"/>
    <mergeCell ref="A1282:G1282"/>
    <mergeCell ref="H1282:J1282"/>
    <mergeCell ref="K1282:N1282"/>
    <mergeCell ref="O1282:Q1282"/>
    <mergeCell ref="R1282:S1282"/>
    <mergeCell ref="T1282:V1282"/>
    <mergeCell ref="A1277:V1277"/>
    <mergeCell ref="A1278:B1278"/>
    <mergeCell ref="C1278:Q1278"/>
    <mergeCell ref="R1278:S1278"/>
    <mergeCell ref="T1278:V1278"/>
    <mergeCell ref="A1279:B1279"/>
    <mergeCell ref="C1279:Q1279"/>
    <mergeCell ref="R1279:S1279"/>
    <mergeCell ref="T1279:V1279"/>
    <mergeCell ref="A1286:S1286"/>
    <mergeCell ref="T1286:V1286"/>
    <mergeCell ref="A1288:V1288"/>
    <mergeCell ref="A1289:L1289"/>
    <mergeCell ref="M1289:N1289"/>
    <mergeCell ref="O1289:P1289"/>
    <mergeCell ref="Q1289:S1289"/>
    <mergeCell ref="T1289:V1289"/>
    <mergeCell ref="A1285:G1285"/>
    <mergeCell ref="H1285:J1285"/>
    <mergeCell ref="K1285:N1285"/>
    <mergeCell ref="O1285:Q1285"/>
    <mergeCell ref="R1285:S1285"/>
    <mergeCell ref="T1285:V1285"/>
    <mergeCell ref="A1284:G1284"/>
    <mergeCell ref="H1284:J1284"/>
    <mergeCell ref="K1284:N1284"/>
    <mergeCell ref="O1284:Q1284"/>
    <mergeCell ref="R1284:S1284"/>
    <mergeCell ref="T1284:V1284"/>
    <mergeCell ref="A1292:L1292"/>
    <mergeCell ref="M1292:N1292"/>
    <mergeCell ref="O1292:P1292"/>
    <mergeCell ref="Q1292:S1292"/>
    <mergeCell ref="T1292:V1292"/>
    <mergeCell ref="A1293:S1293"/>
    <mergeCell ref="T1293:V1293"/>
    <mergeCell ref="A1290:L1290"/>
    <mergeCell ref="M1290:N1290"/>
    <mergeCell ref="O1290:P1290"/>
    <mergeCell ref="Q1290:S1290"/>
    <mergeCell ref="T1290:V1290"/>
    <mergeCell ref="A1291:L1291"/>
    <mergeCell ref="M1291:N1291"/>
    <mergeCell ref="O1291:P1291"/>
    <mergeCell ref="Q1291:S1291"/>
    <mergeCell ref="T1291:V1291"/>
    <mergeCell ref="A1298:J1298"/>
    <mergeCell ref="K1298:L1298"/>
    <mergeCell ref="M1298:N1298"/>
    <mergeCell ref="O1298:Q1298"/>
    <mergeCell ref="R1298:S1298"/>
    <mergeCell ref="T1298:V1298"/>
    <mergeCell ref="A1297:J1297"/>
    <mergeCell ref="K1297:L1297"/>
    <mergeCell ref="M1297:N1297"/>
    <mergeCell ref="O1297:Q1297"/>
    <mergeCell ref="R1297:S1297"/>
    <mergeCell ref="T1297:V1297"/>
    <mergeCell ref="A1295:V1295"/>
    <mergeCell ref="A1296:J1296"/>
    <mergeCell ref="K1296:L1296"/>
    <mergeCell ref="M1296:N1296"/>
    <mergeCell ref="O1296:Q1296"/>
    <mergeCell ref="R1296:S1296"/>
    <mergeCell ref="T1296:V1296"/>
    <mergeCell ref="A1304:I1304"/>
    <mergeCell ref="J1304:K1304"/>
    <mergeCell ref="L1304:M1304"/>
    <mergeCell ref="N1304:P1304"/>
    <mergeCell ref="Q1304:S1304"/>
    <mergeCell ref="T1304:V1304"/>
    <mergeCell ref="A1300:S1300"/>
    <mergeCell ref="T1300:V1300"/>
    <mergeCell ref="A1302:V1302"/>
    <mergeCell ref="A1303:I1303"/>
    <mergeCell ref="J1303:K1303"/>
    <mergeCell ref="L1303:M1303"/>
    <mergeCell ref="N1303:P1303"/>
    <mergeCell ref="Q1303:S1303"/>
    <mergeCell ref="T1303:V1303"/>
    <mergeCell ref="A1299:J1299"/>
    <mergeCell ref="K1299:L1299"/>
    <mergeCell ref="M1299:N1299"/>
    <mergeCell ref="O1299:Q1299"/>
    <mergeCell ref="R1299:S1299"/>
    <mergeCell ref="T1299:V1299"/>
    <mergeCell ref="A1307:S1307"/>
    <mergeCell ref="T1307:V1307"/>
    <mergeCell ref="A1308:S1308"/>
    <mergeCell ref="T1308:V1308"/>
    <mergeCell ref="T1309:V1309"/>
    <mergeCell ref="A1310:S1310"/>
    <mergeCell ref="T1310:V1310"/>
    <mergeCell ref="A1306:I1306"/>
    <mergeCell ref="J1306:K1306"/>
    <mergeCell ref="L1306:M1306"/>
    <mergeCell ref="N1306:P1306"/>
    <mergeCell ref="Q1306:S1306"/>
    <mergeCell ref="T1306:V1306"/>
    <mergeCell ref="A1305:I1305"/>
    <mergeCell ref="J1305:K1305"/>
    <mergeCell ref="L1305:M1305"/>
    <mergeCell ref="N1305:P1305"/>
    <mergeCell ref="Q1305:S1305"/>
    <mergeCell ref="T1305:V1305"/>
    <mergeCell ref="A1328:D1328"/>
    <mergeCell ref="E1328:V1328"/>
    <mergeCell ref="A1329:D1329"/>
    <mergeCell ref="E1329:V1329"/>
    <mergeCell ref="A1330:D1330"/>
    <mergeCell ref="E1330:V1330"/>
    <mergeCell ref="E1324:V1324"/>
    <mergeCell ref="A1325:V1325"/>
    <mergeCell ref="A1326:D1326"/>
    <mergeCell ref="J1326:O1326"/>
    <mergeCell ref="P1326:V1326"/>
    <mergeCell ref="A1327:D1327"/>
    <mergeCell ref="E1327:V1327"/>
    <mergeCell ref="A1311:S1311"/>
    <mergeCell ref="T1311:V1311"/>
    <mergeCell ref="A1313:V1313"/>
    <mergeCell ref="E1316:M1316"/>
    <mergeCell ref="E1317:M1317"/>
    <mergeCell ref="A1320:D1324"/>
    <mergeCell ref="E1320:S1321"/>
    <mergeCell ref="T1320:V1321"/>
    <mergeCell ref="E1322:V1322"/>
    <mergeCell ref="E1323:V1323"/>
    <mergeCell ref="A1338:G1338"/>
    <mergeCell ref="H1338:J1338"/>
    <mergeCell ref="K1338:N1338"/>
    <mergeCell ref="O1338:Q1338"/>
    <mergeCell ref="R1338:S1338"/>
    <mergeCell ref="T1338:V1338"/>
    <mergeCell ref="A1336:V1336"/>
    <mergeCell ref="A1337:G1337"/>
    <mergeCell ref="H1337:J1337"/>
    <mergeCell ref="K1337:N1337"/>
    <mergeCell ref="O1337:Q1337"/>
    <mergeCell ref="R1337:S1337"/>
    <mergeCell ref="T1337:V1337"/>
    <mergeCell ref="A1332:V1332"/>
    <mergeCell ref="A1333:B1333"/>
    <mergeCell ref="C1333:Q1333"/>
    <mergeCell ref="R1333:S1333"/>
    <mergeCell ref="T1333:V1333"/>
    <mergeCell ref="A1334:B1334"/>
    <mergeCell ref="C1334:Q1334"/>
    <mergeCell ref="R1334:S1334"/>
    <mergeCell ref="T1334:V1334"/>
    <mergeCell ref="A1341:S1341"/>
    <mergeCell ref="T1341:V1341"/>
    <mergeCell ref="A1343:V1343"/>
    <mergeCell ref="A1344:L1344"/>
    <mergeCell ref="M1344:N1344"/>
    <mergeCell ref="O1344:P1344"/>
    <mergeCell ref="Q1344:S1344"/>
    <mergeCell ref="T1344:V1344"/>
    <mergeCell ref="A1340:G1340"/>
    <mergeCell ref="H1340:J1340"/>
    <mergeCell ref="K1340:N1340"/>
    <mergeCell ref="O1340:Q1340"/>
    <mergeCell ref="R1340:S1340"/>
    <mergeCell ref="T1340:V1340"/>
    <mergeCell ref="A1339:G1339"/>
    <mergeCell ref="H1339:J1339"/>
    <mergeCell ref="K1339:N1339"/>
    <mergeCell ref="O1339:Q1339"/>
    <mergeCell ref="R1339:S1339"/>
    <mergeCell ref="T1339:V1339"/>
    <mergeCell ref="A1347:L1347"/>
    <mergeCell ref="M1347:N1347"/>
    <mergeCell ref="O1347:P1347"/>
    <mergeCell ref="Q1347:S1347"/>
    <mergeCell ref="T1347:V1347"/>
    <mergeCell ref="A1348:S1348"/>
    <mergeCell ref="T1348:V1348"/>
    <mergeCell ref="A1345:L1345"/>
    <mergeCell ref="M1345:N1345"/>
    <mergeCell ref="O1345:P1345"/>
    <mergeCell ref="Q1345:S1345"/>
    <mergeCell ref="T1345:V1345"/>
    <mergeCell ref="A1346:L1346"/>
    <mergeCell ref="M1346:N1346"/>
    <mergeCell ref="O1346:P1346"/>
    <mergeCell ref="Q1346:S1346"/>
    <mergeCell ref="T1346:V1346"/>
    <mergeCell ref="A1353:J1353"/>
    <mergeCell ref="K1353:L1353"/>
    <mergeCell ref="M1353:N1353"/>
    <mergeCell ref="O1353:Q1353"/>
    <mergeCell ref="R1353:S1353"/>
    <mergeCell ref="T1353:V1353"/>
    <mergeCell ref="A1352:J1352"/>
    <mergeCell ref="K1352:L1352"/>
    <mergeCell ref="M1352:N1352"/>
    <mergeCell ref="O1352:Q1352"/>
    <mergeCell ref="R1352:S1352"/>
    <mergeCell ref="T1352:V1352"/>
    <mergeCell ref="A1350:V1350"/>
    <mergeCell ref="A1351:J1351"/>
    <mergeCell ref="K1351:L1351"/>
    <mergeCell ref="M1351:N1351"/>
    <mergeCell ref="O1351:Q1351"/>
    <mergeCell ref="R1351:S1351"/>
    <mergeCell ref="T1351:V1351"/>
    <mergeCell ref="A1359:I1359"/>
    <mergeCell ref="J1359:K1359"/>
    <mergeCell ref="L1359:M1359"/>
    <mergeCell ref="N1359:P1359"/>
    <mergeCell ref="Q1359:S1359"/>
    <mergeCell ref="T1359:V1359"/>
    <mergeCell ref="A1355:S1355"/>
    <mergeCell ref="T1355:V1355"/>
    <mergeCell ref="A1357:V1357"/>
    <mergeCell ref="A1358:I1358"/>
    <mergeCell ref="J1358:K1358"/>
    <mergeCell ref="L1358:M1358"/>
    <mergeCell ref="N1358:P1358"/>
    <mergeCell ref="Q1358:S1358"/>
    <mergeCell ref="T1358:V1358"/>
    <mergeCell ref="A1354:J1354"/>
    <mergeCell ref="K1354:L1354"/>
    <mergeCell ref="M1354:N1354"/>
    <mergeCell ref="O1354:Q1354"/>
    <mergeCell ref="R1354:S1354"/>
    <mergeCell ref="T1354:V1354"/>
    <mergeCell ref="A1362:S1362"/>
    <mergeCell ref="T1362:V1362"/>
    <mergeCell ref="A1363:S1363"/>
    <mergeCell ref="T1363:V1363"/>
    <mergeCell ref="T1364:V1364"/>
    <mergeCell ref="A1365:S1365"/>
    <mergeCell ref="T1365:V1365"/>
    <mergeCell ref="A1361:I1361"/>
    <mergeCell ref="J1361:K1361"/>
    <mergeCell ref="L1361:M1361"/>
    <mergeCell ref="N1361:P1361"/>
    <mergeCell ref="Q1361:S1361"/>
    <mergeCell ref="T1361:V1361"/>
    <mergeCell ref="A1360:I1360"/>
    <mergeCell ref="J1360:K1360"/>
    <mergeCell ref="L1360:M1360"/>
    <mergeCell ref="N1360:P1360"/>
    <mergeCell ref="Q1360:S1360"/>
    <mergeCell ref="T1360:V1360"/>
    <mergeCell ref="A1383:D1383"/>
    <mergeCell ref="E1383:V1383"/>
    <mergeCell ref="A1384:D1384"/>
    <mergeCell ref="E1384:V1384"/>
    <mergeCell ref="A1385:D1385"/>
    <mergeCell ref="E1385:V1385"/>
    <mergeCell ref="E1379:V1379"/>
    <mergeCell ref="A1380:V1380"/>
    <mergeCell ref="A1381:D1381"/>
    <mergeCell ref="J1381:O1381"/>
    <mergeCell ref="P1381:V1381"/>
    <mergeCell ref="A1382:D1382"/>
    <mergeCell ref="E1382:V1382"/>
    <mergeCell ref="A1366:S1366"/>
    <mergeCell ref="T1366:V1366"/>
    <mergeCell ref="A1368:V1368"/>
    <mergeCell ref="E1371:M1371"/>
    <mergeCell ref="E1372:M1372"/>
    <mergeCell ref="A1375:D1379"/>
    <mergeCell ref="E1375:S1376"/>
    <mergeCell ref="T1375:V1376"/>
    <mergeCell ref="E1377:V1377"/>
    <mergeCell ref="E1378:V1378"/>
    <mergeCell ref="A1393:G1393"/>
    <mergeCell ref="H1393:J1393"/>
    <mergeCell ref="K1393:N1393"/>
    <mergeCell ref="O1393:Q1393"/>
    <mergeCell ref="R1393:S1393"/>
    <mergeCell ref="T1393:V1393"/>
    <mergeCell ref="A1391:V1391"/>
    <mergeCell ref="A1392:G1392"/>
    <mergeCell ref="H1392:J1392"/>
    <mergeCell ref="K1392:N1392"/>
    <mergeCell ref="O1392:Q1392"/>
    <mergeCell ref="R1392:S1392"/>
    <mergeCell ref="T1392:V1392"/>
    <mergeCell ref="A1387:V1387"/>
    <mergeCell ref="A1388:B1388"/>
    <mergeCell ref="C1388:Q1388"/>
    <mergeCell ref="R1388:S1388"/>
    <mergeCell ref="T1388:V1388"/>
    <mergeCell ref="A1389:B1389"/>
    <mergeCell ref="C1389:Q1389"/>
    <mergeCell ref="R1389:S1389"/>
    <mergeCell ref="T1389:V1389"/>
    <mergeCell ref="A1396:S1396"/>
    <mergeCell ref="T1396:V1396"/>
    <mergeCell ref="A1398:V1398"/>
    <mergeCell ref="A1399:L1399"/>
    <mergeCell ref="M1399:N1399"/>
    <mergeCell ref="O1399:P1399"/>
    <mergeCell ref="Q1399:S1399"/>
    <mergeCell ref="T1399:V1399"/>
    <mergeCell ref="A1395:G1395"/>
    <mergeCell ref="H1395:J1395"/>
    <mergeCell ref="K1395:N1395"/>
    <mergeCell ref="O1395:Q1395"/>
    <mergeCell ref="R1395:S1395"/>
    <mergeCell ref="T1395:V1395"/>
    <mergeCell ref="A1394:G1394"/>
    <mergeCell ref="H1394:J1394"/>
    <mergeCell ref="K1394:N1394"/>
    <mergeCell ref="O1394:Q1394"/>
    <mergeCell ref="R1394:S1394"/>
    <mergeCell ref="T1394:V1394"/>
    <mergeCell ref="A1402:L1402"/>
    <mergeCell ref="M1402:N1402"/>
    <mergeCell ref="O1402:P1402"/>
    <mergeCell ref="Q1402:S1402"/>
    <mergeCell ref="T1402:V1402"/>
    <mergeCell ref="A1403:S1403"/>
    <mergeCell ref="T1403:V1403"/>
    <mergeCell ref="A1400:L1400"/>
    <mergeCell ref="M1400:N1400"/>
    <mergeCell ref="O1400:P1400"/>
    <mergeCell ref="Q1400:S1400"/>
    <mergeCell ref="T1400:V1400"/>
    <mergeCell ref="A1401:L1401"/>
    <mergeCell ref="M1401:N1401"/>
    <mergeCell ref="O1401:P1401"/>
    <mergeCell ref="Q1401:S1401"/>
    <mergeCell ref="T1401:V1401"/>
    <mergeCell ref="A1408:J1408"/>
    <mergeCell ref="K1408:L1408"/>
    <mergeCell ref="M1408:N1408"/>
    <mergeCell ref="O1408:Q1408"/>
    <mergeCell ref="R1408:S1408"/>
    <mergeCell ref="T1408:V1408"/>
    <mergeCell ref="A1407:J1407"/>
    <mergeCell ref="K1407:L1407"/>
    <mergeCell ref="M1407:N1407"/>
    <mergeCell ref="O1407:Q1407"/>
    <mergeCell ref="R1407:S1407"/>
    <mergeCell ref="T1407:V1407"/>
    <mergeCell ref="A1405:V1405"/>
    <mergeCell ref="A1406:J1406"/>
    <mergeCell ref="K1406:L1406"/>
    <mergeCell ref="M1406:N1406"/>
    <mergeCell ref="O1406:Q1406"/>
    <mergeCell ref="R1406:S1406"/>
    <mergeCell ref="T1406:V1406"/>
    <mergeCell ref="A1414:I1414"/>
    <mergeCell ref="J1414:K1414"/>
    <mergeCell ref="L1414:M1414"/>
    <mergeCell ref="N1414:P1414"/>
    <mergeCell ref="Q1414:S1414"/>
    <mergeCell ref="T1414:V1414"/>
    <mergeCell ref="A1410:S1410"/>
    <mergeCell ref="T1410:V1410"/>
    <mergeCell ref="A1412:V1412"/>
    <mergeCell ref="A1413:I1413"/>
    <mergeCell ref="J1413:K1413"/>
    <mergeCell ref="L1413:M1413"/>
    <mergeCell ref="N1413:P1413"/>
    <mergeCell ref="Q1413:S1413"/>
    <mergeCell ref="T1413:V1413"/>
    <mergeCell ref="A1409:J1409"/>
    <mergeCell ref="K1409:L1409"/>
    <mergeCell ref="M1409:N1409"/>
    <mergeCell ref="O1409:Q1409"/>
    <mergeCell ref="R1409:S1409"/>
    <mergeCell ref="T1409:V1409"/>
    <mergeCell ref="A1417:S1417"/>
    <mergeCell ref="T1417:V1417"/>
    <mergeCell ref="A1418:S1418"/>
    <mergeCell ref="T1418:V1418"/>
    <mergeCell ref="T1419:V1419"/>
    <mergeCell ref="A1420:S1420"/>
    <mergeCell ref="T1420:V1420"/>
    <mergeCell ref="A1416:I1416"/>
    <mergeCell ref="J1416:K1416"/>
    <mergeCell ref="L1416:M1416"/>
    <mergeCell ref="N1416:P1416"/>
    <mergeCell ref="Q1416:S1416"/>
    <mergeCell ref="T1416:V1416"/>
    <mergeCell ref="A1415:I1415"/>
    <mergeCell ref="J1415:K1415"/>
    <mergeCell ref="L1415:M1415"/>
    <mergeCell ref="N1415:P1415"/>
    <mergeCell ref="Q1415:S1415"/>
    <mergeCell ref="T1415:V1415"/>
    <mergeCell ref="A1438:D1438"/>
    <mergeCell ref="E1438:V1438"/>
    <mergeCell ref="A1439:D1439"/>
    <mergeCell ref="E1439:V1439"/>
    <mergeCell ref="A1440:D1440"/>
    <mergeCell ref="E1440:V1440"/>
    <mergeCell ref="E1434:V1434"/>
    <mergeCell ref="A1435:V1435"/>
    <mergeCell ref="A1436:D1436"/>
    <mergeCell ref="J1436:O1436"/>
    <mergeCell ref="P1436:V1436"/>
    <mergeCell ref="A1437:D1437"/>
    <mergeCell ref="E1437:V1437"/>
    <mergeCell ref="A1421:S1421"/>
    <mergeCell ref="T1421:V1421"/>
    <mergeCell ref="A1423:V1423"/>
    <mergeCell ref="E1426:M1426"/>
    <mergeCell ref="E1427:M1427"/>
    <mergeCell ref="A1430:D1434"/>
    <mergeCell ref="E1430:S1431"/>
    <mergeCell ref="T1430:V1431"/>
    <mergeCell ref="E1432:V1432"/>
    <mergeCell ref="E1433:V1433"/>
    <mergeCell ref="A1448:G1448"/>
    <mergeCell ref="H1448:J1448"/>
    <mergeCell ref="K1448:N1448"/>
    <mergeCell ref="O1448:Q1448"/>
    <mergeCell ref="R1448:S1448"/>
    <mergeCell ref="T1448:V1448"/>
    <mergeCell ref="A1446:V1446"/>
    <mergeCell ref="A1447:G1447"/>
    <mergeCell ref="H1447:J1447"/>
    <mergeCell ref="K1447:N1447"/>
    <mergeCell ref="O1447:Q1447"/>
    <mergeCell ref="R1447:S1447"/>
    <mergeCell ref="T1447:V1447"/>
    <mergeCell ref="A1442:V1442"/>
    <mergeCell ref="A1443:B1443"/>
    <mergeCell ref="C1443:Q1443"/>
    <mergeCell ref="R1443:S1443"/>
    <mergeCell ref="T1443:V1443"/>
    <mergeCell ref="A1444:B1444"/>
    <mergeCell ref="C1444:Q1444"/>
    <mergeCell ref="R1444:S1444"/>
    <mergeCell ref="T1444:V1444"/>
    <mergeCell ref="A1451:S1451"/>
    <mergeCell ref="T1451:V1451"/>
    <mergeCell ref="A1453:V1453"/>
    <mergeCell ref="A1454:L1454"/>
    <mergeCell ref="M1454:N1454"/>
    <mergeCell ref="O1454:P1454"/>
    <mergeCell ref="Q1454:S1454"/>
    <mergeCell ref="T1454:V1454"/>
    <mergeCell ref="A1450:G1450"/>
    <mergeCell ref="H1450:J1450"/>
    <mergeCell ref="K1450:N1450"/>
    <mergeCell ref="O1450:Q1450"/>
    <mergeCell ref="R1450:S1450"/>
    <mergeCell ref="T1450:V1450"/>
    <mergeCell ref="A1449:G1449"/>
    <mergeCell ref="H1449:J1449"/>
    <mergeCell ref="K1449:N1449"/>
    <mergeCell ref="O1449:Q1449"/>
    <mergeCell ref="R1449:S1449"/>
    <mergeCell ref="T1449:V1449"/>
    <mergeCell ref="A1457:L1457"/>
    <mergeCell ref="M1457:N1457"/>
    <mergeCell ref="O1457:P1457"/>
    <mergeCell ref="Q1457:S1457"/>
    <mergeCell ref="T1457:V1457"/>
    <mergeCell ref="A1458:S1458"/>
    <mergeCell ref="T1458:V1458"/>
    <mergeCell ref="A1455:L1455"/>
    <mergeCell ref="M1455:N1455"/>
    <mergeCell ref="O1455:P1455"/>
    <mergeCell ref="Q1455:S1455"/>
    <mergeCell ref="T1455:V1455"/>
    <mergeCell ref="A1456:L1456"/>
    <mergeCell ref="M1456:N1456"/>
    <mergeCell ref="O1456:P1456"/>
    <mergeCell ref="Q1456:S1456"/>
    <mergeCell ref="T1456:V1456"/>
    <mergeCell ref="A1463:J1463"/>
    <mergeCell ref="K1463:L1463"/>
    <mergeCell ref="M1463:N1463"/>
    <mergeCell ref="O1463:Q1463"/>
    <mergeCell ref="R1463:S1463"/>
    <mergeCell ref="T1463:V1463"/>
    <mergeCell ref="A1462:J1462"/>
    <mergeCell ref="K1462:L1462"/>
    <mergeCell ref="M1462:N1462"/>
    <mergeCell ref="O1462:Q1462"/>
    <mergeCell ref="R1462:S1462"/>
    <mergeCell ref="T1462:V1462"/>
    <mergeCell ref="A1460:V1460"/>
    <mergeCell ref="A1461:J1461"/>
    <mergeCell ref="K1461:L1461"/>
    <mergeCell ref="M1461:N1461"/>
    <mergeCell ref="O1461:Q1461"/>
    <mergeCell ref="R1461:S1461"/>
    <mergeCell ref="T1461:V1461"/>
    <mergeCell ref="A1469:I1469"/>
    <mergeCell ref="J1469:K1469"/>
    <mergeCell ref="L1469:M1469"/>
    <mergeCell ref="N1469:P1469"/>
    <mergeCell ref="Q1469:S1469"/>
    <mergeCell ref="T1469:V1469"/>
    <mergeCell ref="A1465:S1465"/>
    <mergeCell ref="T1465:V1465"/>
    <mergeCell ref="A1467:V1467"/>
    <mergeCell ref="A1468:I1468"/>
    <mergeCell ref="J1468:K1468"/>
    <mergeCell ref="L1468:M1468"/>
    <mergeCell ref="N1468:P1468"/>
    <mergeCell ref="Q1468:S1468"/>
    <mergeCell ref="T1468:V1468"/>
    <mergeCell ref="A1464:J1464"/>
    <mergeCell ref="K1464:L1464"/>
    <mergeCell ref="M1464:N1464"/>
    <mergeCell ref="O1464:Q1464"/>
    <mergeCell ref="R1464:S1464"/>
    <mergeCell ref="T1464:V1464"/>
    <mergeCell ref="A1472:S1472"/>
    <mergeCell ref="T1472:V1472"/>
    <mergeCell ref="A1473:S1473"/>
    <mergeCell ref="T1473:V1473"/>
    <mergeCell ref="T1474:V1474"/>
    <mergeCell ref="A1475:S1475"/>
    <mergeCell ref="T1475:V1475"/>
    <mergeCell ref="A1471:I1471"/>
    <mergeCell ref="J1471:K1471"/>
    <mergeCell ref="L1471:M1471"/>
    <mergeCell ref="N1471:P1471"/>
    <mergeCell ref="Q1471:S1471"/>
    <mergeCell ref="T1471:V1471"/>
    <mergeCell ref="A1470:I1470"/>
    <mergeCell ref="J1470:K1470"/>
    <mergeCell ref="L1470:M1470"/>
    <mergeCell ref="N1470:P1470"/>
    <mergeCell ref="Q1470:S1470"/>
    <mergeCell ref="T1470:V1470"/>
    <mergeCell ref="A1493:D1493"/>
    <mergeCell ref="E1493:V1493"/>
    <mergeCell ref="A1494:D1494"/>
    <mergeCell ref="E1494:V1494"/>
    <mergeCell ref="A1495:D1495"/>
    <mergeCell ref="E1495:V1495"/>
    <mergeCell ref="E1489:V1489"/>
    <mergeCell ref="A1490:V1490"/>
    <mergeCell ref="A1491:D1491"/>
    <mergeCell ref="J1491:O1491"/>
    <mergeCell ref="P1491:V1491"/>
    <mergeCell ref="A1492:D1492"/>
    <mergeCell ref="E1492:V1492"/>
    <mergeCell ref="A1476:S1476"/>
    <mergeCell ref="T1476:V1476"/>
    <mergeCell ref="A1478:V1478"/>
    <mergeCell ref="E1481:M1481"/>
    <mergeCell ref="E1482:M1482"/>
    <mergeCell ref="A1485:D1489"/>
    <mergeCell ref="E1485:S1486"/>
    <mergeCell ref="T1485:V1486"/>
    <mergeCell ref="E1487:V1487"/>
    <mergeCell ref="E1488:V1488"/>
    <mergeCell ref="A1503:G1503"/>
    <mergeCell ref="H1503:J1503"/>
    <mergeCell ref="K1503:N1503"/>
    <mergeCell ref="O1503:Q1503"/>
    <mergeCell ref="R1503:S1503"/>
    <mergeCell ref="T1503:V1503"/>
    <mergeCell ref="A1501:V1501"/>
    <mergeCell ref="A1502:G1502"/>
    <mergeCell ref="H1502:J1502"/>
    <mergeCell ref="K1502:N1502"/>
    <mergeCell ref="O1502:Q1502"/>
    <mergeCell ref="R1502:S1502"/>
    <mergeCell ref="T1502:V1502"/>
    <mergeCell ref="A1497:V1497"/>
    <mergeCell ref="A1498:B1498"/>
    <mergeCell ref="C1498:Q1498"/>
    <mergeCell ref="R1498:S1498"/>
    <mergeCell ref="T1498:V1498"/>
    <mergeCell ref="A1499:B1499"/>
    <mergeCell ref="C1499:Q1499"/>
    <mergeCell ref="R1499:S1499"/>
    <mergeCell ref="T1499:V1499"/>
    <mergeCell ref="A1506:S1506"/>
    <mergeCell ref="T1506:V1506"/>
    <mergeCell ref="A1508:V1508"/>
    <mergeCell ref="A1509:L1509"/>
    <mergeCell ref="M1509:N1509"/>
    <mergeCell ref="O1509:P1509"/>
    <mergeCell ref="Q1509:S1509"/>
    <mergeCell ref="T1509:V1509"/>
    <mergeCell ref="A1505:G1505"/>
    <mergeCell ref="H1505:J1505"/>
    <mergeCell ref="K1505:N1505"/>
    <mergeCell ref="O1505:Q1505"/>
    <mergeCell ref="R1505:S1505"/>
    <mergeCell ref="T1505:V1505"/>
    <mergeCell ref="A1504:G1504"/>
    <mergeCell ref="H1504:J1504"/>
    <mergeCell ref="K1504:N1504"/>
    <mergeCell ref="O1504:Q1504"/>
    <mergeCell ref="R1504:S1504"/>
    <mergeCell ref="T1504:V1504"/>
    <mergeCell ref="A1512:L1512"/>
    <mergeCell ref="M1512:N1512"/>
    <mergeCell ref="O1512:P1512"/>
    <mergeCell ref="Q1512:S1512"/>
    <mergeCell ref="T1512:V1512"/>
    <mergeCell ref="A1513:S1513"/>
    <mergeCell ref="T1513:V1513"/>
    <mergeCell ref="A1510:L1510"/>
    <mergeCell ref="M1510:N1510"/>
    <mergeCell ref="O1510:P1510"/>
    <mergeCell ref="Q1510:S1510"/>
    <mergeCell ref="T1510:V1510"/>
    <mergeCell ref="A1511:L1511"/>
    <mergeCell ref="M1511:N1511"/>
    <mergeCell ref="O1511:P1511"/>
    <mergeCell ref="Q1511:S1511"/>
    <mergeCell ref="T1511:V1511"/>
    <mergeCell ref="A1518:J1518"/>
    <mergeCell ref="K1518:L1518"/>
    <mergeCell ref="M1518:N1518"/>
    <mergeCell ref="O1518:Q1518"/>
    <mergeCell ref="R1518:S1518"/>
    <mergeCell ref="T1518:V1518"/>
    <mergeCell ref="A1517:J1517"/>
    <mergeCell ref="K1517:L1517"/>
    <mergeCell ref="M1517:N1517"/>
    <mergeCell ref="O1517:Q1517"/>
    <mergeCell ref="R1517:S1517"/>
    <mergeCell ref="T1517:V1517"/>
    <mergeCell ref="A1515:V1515"/>
    <mergeCell ref="A1516:J1516"/>
    <mergeCell ref="K1516:L1516"/>
    <mergeCell ref="M1516:N1516"/>
    <mergeCell ref="O1516:Q1516"/>
    <mergeCell ref="R1516:S1516"/>
    <mergeCell ref="T1516:V1516"/>
    <mergeCell ref="A1524:I1524"/>
    <mergeCell ref="J1524:K1524"/>
    <mergeCell ref="L1524:M1524"/>
    <mergeCell ref="N1524:P1524"/>
    <mergeCell ref="Q1524:S1524"/>
    <mergeCell ref="T1524:V1524"/>
    <mergeCell ref="A1520:S1520"/>
    <mergeCell ref="T1520:V1520"/>
    <mergeCell ref="A1522:V1522"/>
    <mergeCell ref="A1523:I1523"/>
    <mergeCell ref="J1523:K1523"/>
    <mergeCell ref="L1523:M1523"/>
    <mergeCell ref="N1523:P1523"/>
    <mergeCell ref="Q1523:S1523"/>
    <mergeCell ref="T1523:V1523"/>
    <mergeCell ref="A1519:J1519"/>
    <mergeCell ref="K1519:L1519"/>
    <mergeCell ref="M1519:N1519"/>
    <mergeCell ref="O1519:Q1519"/>
    <mergeCell ref="R1519:S1519"/>
    <mergeCell ref="T1519:V1519"/>
    <mergeCell ref="A1527:S1527"/>
    <mergeCell ref="T1527:V1527"/>
    <mergeCell ref="A1528:S1528"/>
    <mergeCell ref="T1528:V1528"/>
    <mergeCell ref="T1529:V1529"/>
    <mergeCell ref="A1530:S1530"/>
    <mergeCell ref="T1530:V1530"/>
    <mergeCell ref="A1526:I1526"/>
    <mergeCell ref="J1526:K1526"/>
    <mergeCell ref="L1526:M1526"/>
    <mergeCell ref="N1526:P1526"/>
    <mergeCell ref="Q1526:S1526"/>
    <mergeCell ref="T1526:V1526"/>
    <mergeCell ref="A1525:I1525"/>
    <mergeCell ref="J1525:K1525"/>
    <mergeCell ref="L1525:M1525"/>
    <mergeCell ref="N1525:P1525"/>
    <mergeCell ref="Q1525:S1525"/>
    <mergeCell ref="T1525:V1525"/>
    <mergeCell ref="A1548:D1548"/>
    <mergeCell ref="E1548:V1548"/>
    <mergeCell ref="A1549:D1549"/>
    <mergeCell ref="E1549:V1549"/>
    <mergeCell ref="A1550:D1550"/>
    <mergeCell ref="E1550:V1550"/>
    <mergeCell ref="E1544:V1544"/>
    <mergeCell ref="A1545:V1545"/>
    <mergeCell ref="A1546:D1546"/>
    <mergeCell ref="J1546:O1546"/>
    <mergeCell ref="P1546:V1546"/>
    <mergeCell ref="A1547:D1547"/>
    <mergeCell ref="E1547:V1547"/>
    <mergeCell ref="A1531:S1531"/>
    <mergeCell ref="T1531:V1531"/>
    <mergeCell ref="A1533:V1533"/>
    <mergeCell ref="E1536:M1536"/>
    <mergeCell ref="E1537:M1537"/>
    <mergeCell ref="A1540:D1544"/>
    <mergeCell ref="E1540:S1541"/>
    <mergeCell ref="T1540:V1541"/>
    <mergeCell ref="E1542:V1542"/>
    <mergeCell ref="E1543:V1543"/>
    <mergeCell ref="A1558:G1558"/>
    <mergeCell ref="H1558:J1558"/>
    <mergeCell ref="K1558:N1558"/>
    <mergeCell ref="O1558:Q1558"/>
    <mergeCell ref="R1558:S1558"/>
    <mergeCell ref="T1558:V1558"/>
    <mergeCell ref="A1556:V1556"/>
    <mergeCell ref="A1557:G1557"/>
    <mergeCell ref="H1557:J1557"/>
    <mergeCell ref="K1557:N1557"/>
    <mergeCell ref="O1557:Q1557"/>
    <mergeCell ref="R1557:S1557"/>
    <mergeCell ref="T1557:V1557"/>
    <mergeCell ref="A1552:V1552"/>
    <mergeCell ref="A1553:B1553"/>
    <mergeCell ref="C1553:Q1553"/>
    <mergeCell ref="R1553:S1553"/>
    <mergeCell ref="T1553:V1553"/>
    <mergeCell ref="A1554:B1554"/>
    <mergeCell ref="C1554:Q1554"/>
    <mergeCell ref="R1554:S1554"/>
    <mergeCell ref="T1554:V1554"/>
    <mergeCell ref="A1561:S1561"/>
    <mergeCell ref="T1561:V1561"/>
    <mergeCell ref="A1563:V1563"/>
    <mergeCell ref="A1564:L1564"/>
    <mergeCell ref="M1564:N1564"/>
    <mergeCell ref="O1564:P1564"/>
    <mergeCell ref="Q1564:S1564"/>
    <mergeCell ref="T1564:V1564"/>
    <mergeCell ref="A1560:G1560"/>
    <mergeCell ref="H1560:J1560"/>
    <mergeCell ref="K1560:N1560"/>
    <mergeCell ref="O1560:Q1560"/>
    <mergeCell ref="R1560:S1560"/>
    <mergeCell ref="T1560:V1560"/>
    <mergeCell ref="A1559:G1559"/>
    <mergeCell ref="H1559:J1559"/>
    <mergeCell ref="K1559:N1559"/>
    <mergeCell ref="O1559:Q1559"/>
    <mergeCell ref="R1559:S1559"/>
    <mergeCell ref="T1559:V1559"/>
    <mergeCell ref="A1570:V1570"/>
    <mergeCell ref="A1571:J1571"/>
    <mergeCell ref="K1571:L1571"/>
    <mergeCell ref="M1571:N1571"/>
    <mergeCell ref="O1571:Q1571"/>
    <mergeCell ref="R1571:S1571"/>
    <mergeCell ref="T1571:V1571"/>
    <mergeCell ref="A1567:L1567"/>
    <mergeCell ref="M1567:N1567"/>
    <mergeCell ref="O1567:P1567"/>
    <mergeCell ref="Q1567:S1567"/>
    <mergeCell ref="T1567:V1567"/>
    <mergeCell ref="A1568:S1568"/>
    <mergeCell ref="T1568:V1568"/>
    <mergeCell ref="A1565:L1565"/>
    <mergeCell ref="M1565:N1565"/>
    <mergeCell ref="O1565:P1565"/>
    <mergeCell ref="Q1565:S1565"/>
    <mergeCell ref="T1565:V1565"/>
    <mergeCell ref="A1566:L1566"/>
    <mergeCell ref="M1566:N1566"/>
    <mergeCell ref="O1566:P1566"/>
    <mergeCell ref="Q1566:S1566"/>
    <mergeCell ref="T1566:V1566"/>
    <mergeCell ref="A1574:J1574"/>
    <mergeCell ref="K1574:L1574"/>
    <mergeCell ref="M1574:N1574"/>
    <mergeCell ref="O1574:Q1574"/>
    <mergeCell ref="R1574:S1574"/>
    <mergeCell ref="T1574:V1574"/>
    <mergeCell ref="A1573:J1573"/>
    <mergeCell ref="K1573:L1573"/>
    <mergeCell ref="M1573:N1573"/>
    <mergeCell ref="O1573:Q1573"/>
    <mergeCell ref="R1573:S1573"/>
    <mergeCell ref="T1573:V1573"/>
    <mergeCell ref="A1572:J1572"/>
    <mergeCell ref="K1572:L1572"/>
    <mergeCell ref="M1572:N1572"/>
    <mergeCell ref="O1572:Q1572"/>
    <mergeCell ref="R1572:S1572"/>
    <mergeCell ref="T1572:V1572"/>
    <mergeCell ref="A1580:I1580"/>
    <mergeCell ref="J1580:K1580"/>
    <mergeCell ref="L1580:M1580"/>
    <mergeCell ref="N1580:P1580"/>
    <mergeCell ref="Q1580:S1580"/>
    <mergeCell ref="T1580:V1580"/>
    <mergeCell ref="A1579:I1579"/>
    <mergeCell ref="J1579:K1579"/>
    <mergeCell ref="L1579:M1579"/>
    <mergeCell ref="N1579:P1579"/>
    <mergeCell ref="Q1579:S1579"/>
    <mergeCell ref="T1579:V1579"/>
    <mergeCell ref="A1575:S1575"/>
    <mergeCell ref="T1575:V1575"/>
    <mergeCell ref="A1577:V1577"/>
    <mergeCell ref="A1578:I1578"/>
    <mergeCell ref="J1578:K1578"/>
    <mergeCell ref="L1578:M1578"/>
    <mergeCell ref="N1578:P1578"/>
    <mergeCell ref="Q1578:S1578"/>
    <mergeCell ref="T1578:V1578"/>
    <mergeCell ref="A1586:S1586"/>
    <mergeCell ref="T1586:V1586"/>
    <mergeCell ref="A1588:V1588"/>
    <mergeCell ref="E1591:M1591"/>
    <mergeCell ref="E1592:M1592"/>
    <mergeCell ref="A1582:S1582"/>
    <mergeCell ref="T1582:V1582"/>
    <mergeCell ref="A1583:S1583"/>
    <mergeCell ref="T1583:V1583"/>
    <mergeCell ref="T1584:V1584"/>
    <mergeCell ref="A1585:S1585"/>
    <mergeCell ref="T1585:V1585"/>
    <mergeCell ref="A1581:I1581"/>
    <mergeCell ref="J1581:K1581"/>
    <mergeCell ref="L1581:M1581"/>
    <mergeCell ref="N1581:P1581"/>
    <mergeCell ref="Q1581:S1581"/>
    <mergeCell ref="T1581:V1581"/>
  </mergeCells>
  <dataValidations count="3">
    <dataValidation type="textLength" errorStyle="warning" allowBlank="1" showInputMessage="1" showErrorMessage="1" errorTitle="FIRMA" error="Este espacio debe dejarse libre para la firma del Contratista" prompt="Deje este espacio libre para la firma del Contratista" sqref="E51:L51 E1590:L1590 E105:L105 E215:L215 E270:L270 E325:L325 E380:L380 E435:L435 E490:L490 E545:L545 E600:L600 E655:L655 E710:L710 E765:L765 E820:L820 E875:L875 E930:L930 E985:L985 E1040:L1040 E1095:L1095 E1150:L1150 E1205:L1205 E1260:L1260 E1315:L1315 E1370:L1370 E1425:L1425 E1480:L1480 E1535:L1535 E160:L160">
      <formula1>0</formula1>
      <formula2>0</formula2>
    </dataValidation>
    <dataValidation allowBlank="1" showInputMessage="1" showErrorMessage="1" prompt="Escriba el item relacionado en la propuesta" sqref="A15 A124 A179 A234 A289 A344 A399 A454 A509 A564 A619 A674 A729 A784 A839 A894 A949 A1004 A1059 A1114 A1169 A1224 A1279 A1334 A1389 A1444 A1499 A1554 A69"/>
    <dataValidation allowBlank="1" showInputMessage="1" showErrorMessage="1" promptTitle="Contrato No." prompt="Escriba en este espacio el número de contrato suscrito" sqref="J7 J116 J171 J226 J281 J336 J391 J446 J501 J556 J611 J666 J721 J776 J831 J886 J941 J996 J1051 J1106 J1161 J1216 J1271 J1326 J1381 J1436 J1491 J1546 J61"/>
  </dataValidation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OFERTA ECONOMICA</vt:lpstr>
      <vt:lpstr>APU</vt:lpstr>
      <vt:lpstr>DESPIECE GANADERIA</vt:lpstr>
      <vt:lpstr>APU (2)</vt:lpstr>
      <vt:lpstr>'OFERTA ECONOMICA'!Área_de_impresión</vt:lpstr>
      <vt:lpstr>'OFERTA ECONOMICA'!Títulos_a_imprimir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user</cp:lastModifiedBy>
  <cp:lastPrinted>2026-03-11T12:25:34Z</cp:lastPrinted>
  <dcterms:created xsi:type="dcterms:W3CDTF">2025-03-10T19:37:35Z</dcterms:created>
  <dcterms:modified xsi:type="dcterms:W3CDTF">2026-05-06T22:28:08Z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2026-05-04T14:34:45Z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0ba4093f-e179-499e-b7dc-7a2046bc3316</vt:lpwstr>
  </property>
  <property fmtid="{D5CDD505-2E9C-101B-9397-08002B2CF9AE}" pid="8" name="MSIP_Label_fc111285-cafa-4fc9-8a9a-bd902089b24f_ContentBits">
    <vt:lpwstr>0</vt:lpwstr>
  </property>
</Properties>
</file>