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Camila\Documents\ICANH 2026\01. Procesos\10. Plataforma OJS-OMP\Estudio mercado\"/>
    </mc:Choice>
  </mc:AlternateContent>
  <xr:revisionPtr revIDLastSave="0" documentId="13_ncr:1_{68B46360-8DC9-40DC-B1C7-C0E0434DDD1E}" xr6:coauthVersionLast="47" xr6:coauthVersionMax="47" xr10:uidLastSave="{00000000-0000-0000-0000-000000000000}"/>
  <bookViews>
    <workbookView xWindow="-110" yWindow="-110" windowWidth="19420" windowHeight="10420" xr2:uid="{00000000-000D-0000-FFFF-FFFF00000000}"/>
  </bookViews>
  <sheets>
    <sheet name="Estudio de mercado" sheetId="2" r:id="rId1"/>
    <sheet name="Resumen" sheetId="3" r:id="rId2"/>
    <sheet name="listado de unidades" sheetId="4" r:id="rId3"/>
    <sheet name="Hoja1" sheetId="5" state="hidden" r:id="rId4"/>
    <sheet name="Unitarios" sheetId="6" state="hidden" r:id="rId5"/>
  </sheets>
  <externalReferences>
    <externalReference r:id="rId6"/>
  </externalReferences>
  <definedNames>
    <definedName name="_xlnm.Print_Area" localSheetId="0">'Estudio de mercado'!$A$1:$S$10</definedName>
    <definedName name="_xlnm.Print_Area" localSheetId="4">Unitarios!$A$1:$P$9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3" l="1"/>
  <c r="E7" i="3"/>
  <c r="G7" i="3"/>
  <c r="H7" i="3" s="1"/>
  <c r="P7" i="2"/>
  <c r="Q7" i="2" s="1"/>
  <c r="P8" i="2"/>
  <c r="AB8" i="2" s="1" a="1"/>
  <c r="AB8" i="2" s="1"/>
  <c r="P9" i="2"/>
  <c r="P6" i="2"/>
  <c r="Q6" i="2" s="1"/>
  <c r="H7" i="2"/>
  <c r="H8" i="2"/>
  <c r="H9" i="2"/>
  <c r="V9" i="2" s="1"/>
  <c r="W9" i="2" s="1"/>
  <c r="H6" i="2"/>
  <c r="I6" i="2" s="1"/>
  <c r="L7" i="2"/>
  <c r="L8" i="2"/>
  <c r="L9" i="2"/>
  <c r="L6" i="2"/>
  <c r="Z6" i="2" a="1"/>
  <c r="Z6" i="2" s="1"/>
  <c r="R6" i="2" s="1"/>
  <c r="R4" i="2"/>
  <c r="AD6" i="2" a="1"/>
  <c r="AD6" i="2" s="1"/>
  <c r="AB6" i="2" a="1"/>
  <c r="AB6" i="2" s="1"/>
  <c r="Z7" i="2" a="1"/>
  <c r="Z7" i="2" s="1"/>
  <c r="AA7" i="2" s="1"/>
  <c r="AB7" i="2" a="1"/>
  <c r="AB7" i="2" s="1"/>
  <c r="AD7" i="2" a="1"/>
  <c r="AD7" i="2" s="1"/>
  <c r="X9" i="2"/>
  <c r="Y9" i="2" s="1"/>
  <c r="M6" i="2"/>
  <c r="Q9" i="2"/>
  <c r="M7" i="2"/>
  <c r="M8" i="2"/>
  <c r="M9" i="2"/>
  <c r="O9" i="2"/>
  <c r="O8" i="2"/>
  <c r="O7" i="2"/>
  <c r="O6" i="2"/>
  <c r="K7" i="2"/>
  <c r="K8" i="2"/>
  <c r="K6" i="2"/>
  <c r="I7" i="2"/>
  <c r="I8" i="2"/>
  <c r="I9" i="2"/>
  <c r="Z8" i="2" l="1" a="1"/>
  <c r="Z8" i="2" s="1"/>
  <c r="AA8" i="2" s="1"/>
  <c r="Q8" i="2"/>
  <c r="AD8" i="2" a="1"/>
  <c r="AD8" i="2" s="1"/>
  <c r="Q10" i="2"/>
  <c r="Z9" i="2" a="1"/>
  <c r="Z9" i="2" s="1"/>
  <c r="AB9" i="2" a="1"/>
  <c r="AB9" i="2" s="1"/>
  <c r="AC9" i="2" s="1"/>
  <c r="AD9" i="2" a="1"/>
  <c r="AD9" i="2" s="1"/>
  <c r="AE9" i="2" s="1"/>
  <c r="T9" i="2"/>
  <c r="U9" i="2" s="1"/>
  <c r="T6" i="2"/>
  <c r="R7" i="2"/>
  <c r="S7" i="2" s="1"/>
  <c r="M10" i="2"/>
  <c r="I10" i="2"/>
  <c r="AE7" i="2"/>
  <c r="L8" i="6"/>
  <c r="K8" i="6"/>
  <c r="L7" i="6"/>
  <c r="K7" i="6"/>
  <c r="L6" i="6"/>
  <c r="L9" i="6" s="1"/>
  <c r="K6" i="6"/>
  <c r="E5" i="3"/>
  <c r="E6" i="3"/>
  <c r="E4" i="3"/>
  <c r="D5" i="3"/>
  <c r="D6" i="3"/>
  <c r="D4" i="3"/>
  <c r="W7" i="6" a="1"/>
  <c r="W7" i="6" s="1"/>
  <c r="W6" i="6" a="1"/>
  <c r="W6" i="6" s="1"/>
  <c r="M8" i="6"/>
  <c r="N8" i="6" s="1"/>
  <c r="I8" i="6"/>
  <c r="J8" i="6" s="1"/>
  <c r="G8" i="6"/>
  <c r="M7" i="6"/>
  <c r="N7" i="6" s="1"/>
  <c r="I7" i="6"/>
  <c r="G7" i="6"/>
  <c r="M6" i="6"/>
  <c r="N6" i="6" s="1"/>
  <c r="I6" i="6"/>
  <c r="G6" i="6"/>
  <c r="H6" i="6" s="1"/>
  <c r="R8" i="2" l="1"/>
  <c r="S8" i="2" s="1"/>
  <c r="AA9" i="2"/>
  <c r="R9" i="2"/>
  <c r="S9" i="2" s="1"/>
  <c r="AA6" i="2"/>
  <c r="T8" i="2"/>
  <c r="U8" i="2" s="1"/>
  <c r="X7" i="2"/>
  <c r="Y7" i="2" s="1"/>
  <c r="AC8" i="2"/>
  <c r="U6" i="2"/>
  <c r="V8" i="2"/>
  <c r="W8" i="2" s="1"/>
  <c r="T7" i="2"/>
  <c r="U7" i="2" s="1"/>
  <c r="AC7" i="2"/>
  <c r="V7" i="2"/>
  <c r="W7" i="2" s="1"/>
  <c r="X6" i="2"/>
  <c r="X8" i="2"/>
  <c r="AC6" i="2"/>
  <c r="AE8" i="2"/>
  <c r="AE6" i="2"/>
  <c r="V6" i="2"/>
  <c r="W6" i="2" s="1"/>
  <c r="N9" i="6"/>
  <c r="U7" i="6" a="1"/>
  <c r="U7" i="6" s="1"/>
  <c r="V7" i="6" s="1"/>
  <c r="H7" i="6"/>
  <c r="W8" i="6" a="1"/>
  <c r="W8" i="6" s="1"/>
  <c r="X8" i="6" s="1"/>
  <c r="X7" i="6"/>
  <c r="X6" i="6"/>
  <c r="O6" i="6"/>
  <c r="P6" i="6" s="1"/>
  <c r="S6" i="6"/>
  <c r="T6" i="6" s="1"/>
  <c r="Y6" i="6" a="1"/>
  <c r="Y6" i="6" s="1"/>
  <c r="Z6" i="6" s="1"/>
  <c r="Q8" i="6"/>
  <c r="R8" i="6" s="1"/>
  <c r="U8" i="6" a="1"/>
  <c r="U8" i="6" s="1"/>
  <c r="V8" i="6" s="1"/>
  <c r="J6" i="6"/>
  <c r="J9" i="6" s="1"/>
  <c r="O7" i="6"/>
  <c r="P7" i="6" s="1"/>
  <c r="S7" i="6"/>
  <c r="T7" i="6" s="1"/>
  <c r="Y7" i="6" a="1"/>
  <c r="Y7" i="6" s="1"/>
  <c r="Z7" i="6" s="1"/>
  <c r="H8" i="6"/>
  <c r="H9" i="6" s="1"/>
  <c r="Q6" i="6"/>
  <c r="R6" i="6" s="1"/>
  <c r="U6" i="6" a="1"/>
  <c r="U6" i="6" s="1"/>
  <c r="V6" i="6" s="1"/>
  <c r="J7" i="6"/>
  <c r="O8" i="6"/>
  <c r="P8" i="6" s="1"/>
  <c r="S8" i="6"/>
  <c r="T8" i="6" s="1"/>
  <c r="Y8" i="6" a="1"/>
  <c r="Y8" i="6" s="1"/>
  <c r="Z8" i="6" s="1"/>
  <c r="Q7" i="6"/>
  <c r="R7" i="6" s="1"/>
  <c r="AA10" i="2" l="1"/>
  <c r="W10" i="2"/>
  <c r="U10" i="2"/>
  <c r="AE10" i="2"/>
  <c r="AC10" i="2"/>
  <c r="Y6" i="2"/>
  <c r="Y8" i="2"/>
  <c r="X9" i="6"/>
  <c r="T9" i="6"/>
  <c r="P9" i="6"/>
  <c r="V9" i="6"/>
  <c r="R9" i="6"/>
  <c r="Z9" i="6"/>
  <c r="Y10" i="2" l="1"/>
  <c r="S6" i="2"/>
  <c r="S10" i="2" s="1"/>
  <c r="G5" i="3"/>
  <c r="G4" i="3"/>
  <c r="G6" i="3"/>
  <c r="H6" i="3" s="1"/>
  <c r="H4" i="3" l="1"/>
  <c r="H8" i="3" s="1"/>
  <c r="H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ASESOR </author>
  </authors>
  <commentList>
    <comment ref="R4" authorId="0" shapeId="0" xr:uid="{00000000-0006-0000-0000-00000200000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T4" authorId="0" shapeId="0" xr:uid="{E28868F7-BBA9-47F1-8EE4-042AF617A83A}">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V4" authorId="0" shapeId="0" xr:uid="{DF6ADB20-1C1C-4942-9F5F-42BD97DC1D75}">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X4" authorId="0" shapeId="0" xr:uid="{A532268B-F91C-4979-8580-F7EC864D767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Z4" authorId="0" shapeId="0" xr:uid="{7FAE4BFB-D81D-4EF7-9925-2FE7F105D918}">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AB4" authorId="0" shapeId="0" xr:uid="{076FF887-9DA7-4447-86D6-11D13110FD99}">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AD4" authorId="0" shapeId="0" xr:uid="{D390375D-DC20-45FF-A14C-07C563B6545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Valentina Vasquez Sanchez</author>
  </authors>
  <commentList>
    <comment ref="F1" authorId="0" shapeId="0" xr:uid="{7A819936-4709-4551-8B9B-1FC82E9C00E3}">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H1" authorId="0" shapeId="0" xr:uid="{547AA258-B08F-44B8-A70D-4C46CFBA3B55}">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Valentina Vasquez Sanchez</author>
    <author xml:space="preserve">ASESOR </author>
  </authors>
  <commentList>
    <comment ref="I4" authorId="0" shapeId="0" xr:uid="{8548E478-6138-4AE2-91C4-3EBFEF68F8DA}">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K4" authorId="0" shapeId="0" xr:uid="{2773BA6C-7F3F-4255-B709-4C2EEF40B6FC}">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M4" authorId="0" shapeId="0" xr:uid="{875889B3-D5D8-4896-BEBB-548A4BEB3C00}">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O4" authorId="1" shapeId="0" xr:uid="{248E4EAB-1CE7-4E88-B71B-45E2CF24E887}">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Q4" authorId="1" shapeId="0" xr:uid="{F873A1E5-37CD-49E1-87D4-13012A11F9CD}">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S4" authorId="1" shapeId="0" xr:uid="{6C3E3C27-B8DD-4E08-A99A-DD0E6629E9CD}">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U4" authorId="1" shapeId="0" xr:uid="{D8B72FCC-F4A7-4920-895F-14E313328DE1}">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W4" authorId="1" shapeId="0" xr:uid="{A6090D98-7E80-4FE4-9B23-4D8B353E1C74}">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Y4" authorId="1" shapeId="0" xr:uid="{B29B3D12-3B3A-4269-B858-130B796374C2}">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<sst xmlns="http://schemas.openxmlformats.org/spreadsheetml/2006/main" count="502" uniqueCount="410">
  <si>
    <t>GESTIÓN CONTRACTUAL</t>
  </si>
  <si>
    <t xml:space="preserve">DESCRIPCIÓN GENERAL </t>
  </si>
  <si>
    <t>PROMEDIO (INDEXACIÓN DE PRECIOS - PRECIOS DE REFERENCIA, ETC)</t>
  </si>
  <si>
    <t>No. Item</t>
  </si>
  <si>
    <t>Código UNSPSC</t>
  </si>
  <si>
    <t xml:space="preserve">Ref. Artículo </t>
  </si>
  <si>
    <t>Descripción</t>
  </si>
  <si>
    <t>Cantidad</t>
  </si>
  <si>
    <t>Unidad de Medida</t>
  </si>
  <si>
    <t>Precio unitario estimado IVA incluido</t>
  </si>
  <si>
    <t>Precio total estimado IVA incluido</t>
  </si>
  <si>
    <t>Precio total unitario estimado IVA incluido</t>
  </si>
  <si>
    <t>VALOR TOTAL ESTUDIO DE MERCADO</t>
  </si>
  <si>
    <t>UNIDADES</t>
  </si>
  <si>
    <t>Nombre</t>
  </si>
  <si>
    <t>µA</t>
  </si>
  <si>
    <t>Microamperio</t>
  </si>
  <si>
    <t>µGL</t>
  </si>
  <si>
    <t>Microgramos/Litro</t>
  </si>
  <si>
    <t>µGQ</t>
  </si>
  <si>
    <t>Microgramos/ Metro cúbico</t>
  </si>
  <si>
    <t>Micrómetro</t>
  </si>
  <si>
    <t>2IN</t>
  </si>
  <si>
    <t>Pulgada cuadrada</t>
  </si>
  <si>
    <t>A</t>
  </si>
  <si>
    <t>Amperio</t>
  </si>
  <si>
    <t>ACR</t>
  </si>
  <si>
    <t>Acre</t>
  </si>
  <si>
    <t>ANO</t>
  </si>
  <si>
    <t>Año</t>
  </si>
  <si>
    <t>ARR</t>
  </si>
  <si>
    <t>Arroba</t>
  </si>
  <si>
    <t>AT</t>
  </si>
  <si>
    <t>Hierro atado</t>
  </si>
  <si>
    <t>BDN</t>
  </si>
  <si>
    <t>Bidón</t>
  </si>
  <si>
    <t>BLD</t>
  </si>
  <si>
    <t>Cubo</t>
  </si>
  <si>
    <t>BOB</t>
  </si>
  <si>
    <t>Carrete</t>
  </si>
  <si>
    <t>BT</t>
  </si>
  <si>
    <t>Botija</t>
  </si>
  <si>
    <t>CAR</t>
  </si>
  <si>
    <t>Carga</t>
  </si>
  <si>
    <t>CDA</t>
  </si>
  <si>
    <t>Cada</t>
  </si>
  <si>
    <t xml:space="preserve">CM  </t>
  </si>
  <si>
    <t xml:space="preserve">Centímetro   </t>
  </si>
  <si>
    <t xml:space="preserve">CM2 </t>
  </si>
  <si>
    <t>Centímetro cuadrado</t>
  </si>
  <si>
    <t>CNJ</t>
  </si>
  <si>
    <t>Conjunto</t>
  </si>
  <si>
    <t>CON</t>
  </si>
  <si>
    <t>Cono</t>
  </si>
  <si>
    <t>CT</t>
  </si>
  <si>
    <t>Cien</t>
  </si>
  <si>
    <t xml:space="preserve">CX  </t>
  </si>
  <si>
    <t>Caja</t>
  </si>
  <si>
    <t>CXC</t>
  </si>
  <si>
    <t>Caja de cartón</t>
  </si>
  <si>
    <t>Cxt</t>
  </si>
  <si>
    <t>D</t>
  </si>
  <si>
    <t>Día</t>
  </si>
  <si>
    <t>DIV</t>
  </si>
  <si>
    <t>Diverso</t>
  </si>
  <si>
    <t xml:space="preserve">DM </t>
  </si>
  <si>
    <t>Decímetro</t>
  </si>
  <si>
    <t>DM3</t>
  </si>
  <si>
    <t>Decimetro cúbico</t>
  </si>
  <si>
    <t>DZ</t>
  </si>
  <si>
    <t>Docena</t>
  </si>
  <si>
    <t>EMB</t>
  </si>
  <si>
    <t>Paquete</t>
  </si>
  <si>
    <t>EML</t>
  </si>
  <si>
    <t>Unidades enzima/ml</t>
  </si>
  <si>
    <t>FLH</t>
  </si>
  <si>
    <t>Hoja</t>
  </si>
  <si>
    <t>FRT</t>
  </si>
  <si>
    <t>Flete</t>
  </si>
  <si>
    <t>FUN</t>
  </si>
  <si>
    <t>Función</t>
  </si>
  <si>
    <t>G</t>
  </si>
  <si>
    <t>Gramo</t>
  </si>
  <si>
    <t>G/L</t>
  </si>
  <si>
    <t>Reactivo gramo/Litro</t>
  </si>
  <si>
    <t>GAR</t>
  </si>
  <si>
    <t>Botella</t>
  </si>
  <si>
    <t>GAU</t>
  </si>
  <si>
    <t>Hierba de oro</t>
  </si>
  <si>
    <t>GJ</t>
  </si>
  <si>
    <t>Giga-joule</t>
  </si>
  <si>
    <t>GLI</t>
  </si>
  <si>
    <t>Gramos/Litro</t>
  </si>
  <si>
    <t>GM2</t>
  </si>
  <si>
    <t>Grams/Square meter</t>
  </si>
  <si>
    <t>GM3</t>
  </si>
  <si>
    <t>Gramos/Metro cúbico</t>
  </si>
  <si>
    <t>GPM</t>
  </si>
  <si>
    <t>Galones por milla (US)</t>
  </si>
  <si>
    <t>GR</t>
  </si>
  <si>
    <t>Hierba reactiva</t>
  </si>
  <si>
    <t>GRA</t>
  </si>
  <si>
    <t xml:space="preserve">Grado  </t>
  </si>
  <si>
    <t>GRD</t>
  </si>
  <si>
    <t>Tapas</t>
  </si>
  <si>
    <t>GRO</t>
  </si>
  <si>
    <t>Bruto</t>
  </si>
  <si>
    <t>H</t>
  </si>
  <si>
    <t>Hora</t>
  </si>
  <si>
    <t>H/H</t>
  </si>
  <si>
    <t>Hora hombre</t>
  </si>
  <si>
    <t>HA</t>
  </si>
  <si>
    <t>Hectaréa</t>
  </si>
  <si>
    <t>HB</t>
  </si>
  <si>
    <t>Hora cubo</t>
  </si>
  <si>
    <t>HE</t>
  </si>
  <si>
    <t>Horas extra</t>
  </si>
  <si>
    <t>HF</t>
  </si>
  <si>
    <t>Horas de fin de semana y festivos</t>
  </si>
  <si>
    <t>HL</t>
  </si>
  <si>
    <t>Hora local</t>
  </si>
  <si>
    <t>HM</t>
  </si>
  <si>
    <t>Martillo/Hora</t>
  </si>
  <si>
    <t>HO</t>
  </si>
  <si>
    <t>Hora orden</t>
  </si>
  <si>
    <t>HR</t>
  </si>
  <si>
    <t>Hora destajo</t>
  </si>
  <si>
    <t>HUT</t>
  </si>
  <si>
    <t>Tiempo de uso</t>
  </si>
  <si>
    <t>HV</t>
  </si>
  <si>
    <t>Escoba hora</t>
  </si>
  <si>
    <t>HZ</t>
  </si>
  <si>
    <t>Heartz (1/Seg)</t>
  </si>
  <si>
    <t>IN</t>
  </si>
  <si>
    <t>Pulgada</t>
  </si>
  <si>
    <t>J</t>
  </si>
  <si>
    <t>Joule</t>
  </si>
  <si>
    <t>JG</t>
  </si>
  <si>
    <t>Juego</t>
  </si>
  <si>
    <t>JKG</t>
  </si>
  <si>
    <t>Joule/Kilogramo</t>
  </si>
  <si>
    <t>JMO</t>
  </si>
  <si>
    <t>Joule/Mole</t>
  </si>
  <si>
    <t>KA</t>
  </si>
  <si>
    <t>Kiloamperio</t>
  </si>
  <si>
    <t>KD3</t>
  </si>
  <si>
    <t>Kilopgramo/Decímetro cúbico</t>
  </si>
  <si>
    <t>KG</t>
  </si>
  <si>
    <t>Kilogramo</t>
  </si>
  <si>
    <t>KGF</t>
  </si>
  <si>
    <t>Kilogramo/Metro cuadrado</t>
  </si>
  <si>
    <t>KGM</t>
  </si>
  <si>
    <t>Kilogramo/Metro cúbico</t>
  </si>
  <si>
    <t>KGR</t>
  </si>
  <si>
    <t>Kilogramo reactivo</t>
  </si>
  <si>
    <t>KHZ</t>
  </si>
  <si>
    <t>Kilohertz</t>
  </si>
  <si>
    <t>KJ</t>
  </si>
  <si>
    <t>Kilojoule</t>
  </si>
  <si>
    <t>KJK</t>
  </si>
  <si>
    <t>Kilojoule/Kilogramo</t>
  </si>
  <si>
    <t>KJM</t>
  </si>
  <si>
    <t>Kilojoule/Mole</t>
  </si>
  <si>
    <t>KM</t>
  </si>
  <si>
    <t>Kilometro</t>
  </si>
  <si>
    <t>KM2</t>
  </si>
  <si>
    <t>Kilometro cuadrado</t>
  </si>
  <si>
    <t>KMH</t>
  </si>
  <si>
    <t>Kilometro/Hora</t>
  </si>
  <si>
    <t xml:space="preserve">KN  </t>
  </si>
  <si>
    <t xml:space="preserve">Kilonewton   </t>
  </si>
  <si>
    <t>KNM</t>
  </si>
  <si>
    <t>Kilonewton por metro cuadrado</t>
  </si>
  <si>
    <t>KPA</t>
  </si>
  <si>
    <t>Kilopascals</t>
  </si>
  <si>
    <t xml:space="preserve">KV  </t>
  </si>
  <si>
    <t>KiloVoltios</t>
  </si>
  <si>
    <t>KVA</t>
  </si>
  <si>
    <t>Kilo voltios amperios</t>
  </si>
  <si>
    <t>KW</t>
  </si>
  <si>
    <t>Kilo vatios</t>
  </si>
  <si>
    <t>KWH</t>
  </si>
  <si>
    <t>Kilovatios hora</t>
  </si>
  <si>
    <t>KWK</t>
  </si>
  <si>
    <t>Reactivo kg/kg</t>
  </si>
  <si>
    <t>L</t>
  </si>
  <si>
    <t>Litro</t>
  </si>
  <si>
    <t>LB</t>
  </si>
  <si>
    <t>Libra US</t>
  </si>
  <si>
    <t>LCK</t>
  </si>
  <si>
    <t>Litros por 100km</t>
  </si>
  <si>
    <t>LPH</t>
  </si>
  <si>
    <t>Litros por hora</t>
  </si>
  <si>
    <t>M</t>
  </si>
  <si>
    <t>Metro</t>
  </si>
  <si>
    <t xml:space="preserve">M% </t>
  </si>
  <si>
    <t>Porcentaje (Masa)</t>
  </si>
  <si>
    <t>M%O</t>
  </si>
  <si>
    <t>Porcentaje por mil (Masa)</t>
  </si>
  <si>
    <t>M/H</t>
  </si>
  <si>
    <t>Metros/Hora</t>
  </si>
  <si>
    <t>M/L</t>
  </si>
  <si>
    <t>Mol por litro</t>
  </si>
  <si>
    <t>M/S</t>
  </si>
  <si>
    <t>Metro/Segundo</t>
  </si>
  <si>
    <t>M2</t>
  </si>
  <si>
    <t>Metro cuadrado</t>
  </si>
  <si>
    <t>M3</t>
  </si>
  <si>
    <t xml:space="preserve">Metro cúbico   </t>
  </si>
  <si>
    <t>M3H</t>
  </si>
  <si>
    <t>Metro cúbico hora</t>
  </si>
  <si>
    <t>M3S</t>
  </si>
  <si>
    <t>Metro Cúbico/ Segundo</t>
  </si>
  <si>
    <t xml:space="preserve">MA  </t>
  </si>
  <si>
    <t>Miliamperio</t>
  </si>
  <si>
    <t>Maç</t>
  </si>
  <si>
    <t>MBA</t>
  </si>
  <si>
    <t>Milibar</t>
  </si>
  <si>
    <t>MBZ</t>
  </si>
  <si>
    <t>Metro-bar/Segundo</t>
  </si>
  <si>
    <t>MEJ</t>
  </si>
  <si>
    <t>Megajoule</t>
  </si>
  <si>
    <t>MES</t>
  </si>
  <si>
    <t>Mes</t>
  </si>
  <si>
    <t>MG</t>
  </si>
  <si>
    <t>Miligramo</t>
  </si>
  <si>
    <t>MGF</t>
  </si>
  <si>
    <t>Miligramos/Centímetro Cúbico</t>
  </si>
  <si>
    <t>MGG</t>
  </si>
  <si>
    <t>Miligramos/Gramo</t>
  </si>
  <si>
    <t>MGK</t>
  </si>
  <si>
    <t>Miligramos/Kilogramo</t>
  </si>
  <si>
    <t>MGL</t>
  </si>
  <si>
    <t>Miligramo/Litro</t>
  </si>
  <si>
    <t>MGQ</t>
  </si>
  <si>
    <t>Miligramos/Metro cúbico</t>
  </si>
  <si>
    <t>MHZ</t>
  </si>
  <si>
    <t>Megahertz</t>
  </si>
  <si>
    <t>MI</t>
  </si>
  <si>
    <t xml:space="preserve">Milla   </t>
  </si>
  <si>
    <t>MI2</t>
  </si>
  <si>
    <t>Milla cuadrada</t>
  </si>
  <si>
    <t>MIJ</t>
  </si>
  <si>
    <t>Milijoule</t>
  </si>
  <si>
    <t>MIL</t>
  </si>
  <si>
    <t>Mil</t>
  </si>
  <si>
    <t>MIN</t>
  </si>
  <si>
    <t>Minuto</t>
  </si>
  <si>
    <t>MIS</t>
  </si>
  <si>
    <t>Microsegundo</t>
  </si>
  <si>
    <t xml:space="preserve">ML  </t>
  </si>
  <si>
    <t>Metro líneal</t>
  </si>
  <si>
    <t>MLW</t>
  </si>
  <si>
    <t>ml Reactivo</t>
  </si>
  <si>
    <t>MM</t>
  </si>
  <si>
    <t xml:space="preserve">Milimetro   </t>
  </si>
  <si>
    <t>MM2</t>
  </si>
  <si>
    <t>Milimetro cuadrado</t>
  </si>
  <si>
    <t>MMA</t>
  </si>
  <si>
    <t>Milimetro/Año</t>
  </si>
  <si>
    <t>MMH</t>
  </si>
  <si>
    <t>Milimetro/Hora</t>
  </si>
  <si>
    <t>MMS</t>
  </si>
  <si>
    <t>Milimetro/Segundo</t>
  </si>
  <si>
    <t>MN</t>
  </si>
  <si>
    <t>Meganewton</t>
  </si>
  <si>
    <t>MPA</t>
  </si>
  <si>
    <t>Megapascal</t>
  </si>
  <si>
    <t>MPB</t>
  </si>
  <si>
    <t>Partes por billón (Masa)</t>
  </si>
  <si>
    <t>MPM</t>
  </si>
  <si>
    <t>Partes por millón (Masa)</t>
  </si>
  <si>
    <t>MPT</t>
  </si>
  <si>
    <t>Partes por trillón (Masa)</t>
  </si>
  <si>
    <t>MPZ</t>
  </si>
  <si>
    <t>Metropascal/Segundo</t>
  </si>
  <si>
    <t>MS</t>
  </si>
  <si>
    <t>Milisegundos</t>
  </si>
  <si>
    <t>MTE</t>
  </si>
  <si>
    <t>Militesla</t>
  </si>
  <si>
    <t>MWH</t>
  </si>
  <si>
    <t>Megavatios/Hora</t>
  </si>
  <si>
    <t>N</t>
  </si>
  <si>
    <t xml:space="preserve">Newton  </t>
  </si>
  <si>
    <t>N.M</t>
  </si>
  <si>
    <t>Newton.metro</t>
  </si>
  <si>
    <t>NAM</t>
  </si>
  <si>
    <t>Nanometro</t>
  </si>
  <si>
    <t>NR</t>
  </si>
  <si>
    <t>Nanoamperio</t>
  </si>
  <si>
    <t>NS</t>
  </si>
  <si>
    <t>Nano - segundos</t>
  </si>
  <si>
    <t>OHM</t>
  </si>
  <si>
    <t>ORC</t>
  </si>
  <si>
    <t>Presupuesto</t>
  </si>
  <si>
    <t>OZ</t>
  </si>
  <si>
    <t>Onza</t>
  </si>
  <si>
    <t>PA</t>
  </si>
  <si>
    <t>Pascal</t>
  </si>
  <si>
    <t>PAC</t>
  </si>
  <si>
    <t>PAD</t>
  </si>
  <si>
    <t>Partes por trillón (Volumen)</t>
  </si>
  <si>
    <t>PAL</t>
  </si>
  <si>
    <t>Paleta</t>
  </si>
  <si>
    <t>PAR</t>
  </si>
  <si>
    <t>Par</t>
  </si>
  <si>
    <t>PÉ</t>
  </si>
  <si>
    <t>Pie</t>
  </si>
  <si>
    <t>PÉ2</t>
  </si>
  <si>
    <t>Pie cuadrado</t>
  </si>
  <si>
    <t>Peç</t>
  </si>
  <si>
    <t>Pieza</t>
  </si>
  <si>
    <t>PIP</t>
  </si>
  <si>
    <t>Barril</t>
  </si>
  <si>
    <t>PMI</t>
  </si>
  <si>
    <t>1/Minuto</t>
  </si>
  <si>
    <t>POL</t>
  </si>
  <si>
    <t>PPB</t>
  </si>
  <si>
    <t xml:space="preserve">Partes por billón  </t>
  </si>
  <si>
    <t>PPM</t>
  </si>
  <si>
    <t xml:space="preserve">Partes por millón   </t>
  </si>
  <si>
    <t>PPT</t>
  </si>
  <si>
    <t>Partes por trillón</t>
  </si>
  <si>
    <t>PRS</t>
  </si>
  <si>
    <t>Número de personas</t>
  </si>
  <si>
    <t>PS</t>
  </si>
  <si>
    <t>Picosegundo</t>
  </si>
  <si>
    <t>REC</t>
  </si>
  <si>
    <t>Contenedor</t>
  </si>
  <si>
    <t>RHO</t>
  </si>
  <si>
    <t>Gramo/Centímetro Cúbico</t>
  </si>
  <si>
    <t>ROL</t>
  </si>
  <si>
    <t>Rollo</t>
  </si>
  <si>
    <t>S</t>
  </si>
  <si>
    <t>Segundo</t>
  </si>
  <si>
    <t>SC</t>
  </si>
  <si>
    <t>Bolsa</t>
  </si>
  <si>
    <t>SEM</t>
  </si>
  <si>
    <t>Semana</t>
  </si>
  <si>
    <t>T*K</t>
  </si>
  <si>
    <t>Tonelada/Milla</t>
  </si>
  <si>
    <t>TAM</t>
  </si>
  <si>
    <t>Tambor</t>
  </si>
  <si>
    <t>TES</t>
  </si>
  <si>
    <t>Tesla</t>
  </si>
  <si>
    <t>TOM</t>
  </si>
  <si>
    <t>Tonelada/Metro cúbico</t>
  </si>
  <si>
    <t>TON</t>
  </si>
  <si>
    <t xml:space="preserve">Tonelada   </t>
  </si>
  <si>
    <t>TUS</t>
  </si>
  <si>
    <t>Tonelada US</t>
  </si>
  <si>
    <t>UA</t>
  </si>
  <si>
    <t>Unidad de actividad</t>
  </si>
  <si>
    <t>UE</t>
  </si>
  <si>
    <t>Unidad de enzima</t>
  </si>
  <si>
    <t>UN</t>
  </si>
  <si>
    <t xml:space="preserve">Unidad   </t>
  </si>
  <si>
    <t>US</t>
  </si>
  <si>
    <t>Unidad de subcontratación</t>
  </si>
  <si>
    <t>V</t>
  </si>
  <si>
    <t>Voltio</t>
  </si>
  <si>
    <t>V%O</t>
  </si>
  <si>
    <t>Proporción por mil (Volumen)</t>
  </si>
  <si>
    <t>VAL</t>
  </si>
  <si>
    <t>Valor artículo</t>
  </si>
  <si>
    <t>VG</t>
  </si>
  <si>
    <t>Valor Global</t>
  </si>
  <si>
    <t>ViG</t>
  </si>
  <si>
    <t>Viga</t>
  </si>
  <si>
    <t>VPB</t>
  </si>
  <si>
    <t>Partes por billón (Volumen)</t>
  </si>
  <si>
    <t>VPM</t>
  </si>
  <si>
    <t>Partes por millón (Volumen)</t>
  </si>
  <si>
    <t>Y2D</t>
  </si>
  <si>
    <t>Yarda Cuadrada</t>
  </si>
  <si>
    <t>YD</t>
  </si>
  <si>
    <t>Yarda</t>
  </si>
  <si>
    <t>µM</t>
  </si>
  <si>
    <t>ELABORACIÓN ESTUDIOS DE MERCADO - PROCESOS DE GESTIÓN CONTRACTUAL</t>
  </si>
  <si>
    <t>1</t>
  </si>
  <si>
    <t>2</t>
  </si>
  <si>
    <t>3</t>
  </si>
  <si>
    <t>MEDIA GEOMÉTRICA (INDEXACIÓN DE PRECIOS - PRECIOS DE REFERENCIA, ETC)</t>
  </si>
  <si>
    <t>MEDIA ARMÓNICA (INDEXACIÓN DE PRECIOS - PRECIOS DE REFERENCIA, ETC)</t>
  </si>
  <si>
    <t>Para estimar el valor del presupuesto del presente proceso, se realizó un comparativo entre las tres (3) empresas que presentaron cotización, en donde, se contempló el promedio de los valores unitarios de las cotizaciones recibidas, ya que esta medida de tendencia central refleja el precio más acertado y objetivo del mercado.
Elaboró: Daniel Cepeda, Profesional Especializado- Infraestructura</t>
  </si>
  <si>
    <t>Suscripción a soporte técnico y funcional, servicio y acompañamiento plataforma Open Journal Systems (OJS) (revistas)</t>
  </si>
  <si>
    <t>Soporte técnico, servicio, mantenimiento, acompañamiento y asesoría para el uso del sistema Open Monograph Press (OMP) (libros)</t>
  </si>
  <si>
    <t>Suscripción al portafolio Digital Object Identifier (DOI) (Cargue de URL de texto completo a Similarity Check para evitar plagio en textos de revistas y libros de la entidad).</t>
  </si>
  <si>
    <t xml:space="preserve">PROVEEDOR 1
Radar Grupo Empresarial </t>
  </si>
  <si>
    <t>PROVEEDOR 2
Metabiblioteca S.A.S.</t>
  </si>
  <si>
    <t>PROVEEDOR 3
Biteca S.A.S.</t>
  </si>
  <si>
    <t>PROMEDIO DE LAS 2 MÁS BAJAS (INDEXACIÓN DE PRECIOS - PRECIOS DE REFERENCIA, ETC)</t>
  </si>
  <si>
    <t>MEDIA GEOMÉTRICA DE LAS 2 MÁS BAJAS (INDEXACIÓN DE PRECIOS - PRECIOS DE REFERENCIA, ETC)</t>
  </si>
  <si>
    <t>MEDIA ARMÓNICA DE LAS 2 MÁS BAJAS (INDEXACIÓN DE PRECIOS - PRECIOS DE REFERENCIA, ETC)</t>
  </si>
  <si>
    <t>VALOR COTIZADO</t>
  </si>
  <si>
    <t>EMPRESA</t>
  </si>
  <si>
    <t>Precio unitario IVA incluido</t>
  </si>
  <si>
    <t>Precio total IVA incluido</t>
  </si>
  <si>
    <t>Precio unitario antes de IVA</t>
  </si>
  <si>
    <t>4</t>
  </si>
  <si>
    <t>Jornadas de capacitación en OJS/OMP</t>
  </si>
  <si>
    <t>JORNADA</t>
  </si>
  <si>
    <t>ORGANIZACIÓN CIENCIOMETRICA
(Cotización año 2026)</t>
  </si>
  <si>
    <t>Radar Grupo Empresarial
(Cotización año 2024)</t>
  </si>
  <si>
    <t>Biteca S.A.S.
(Cotización año 2024)</t>
  </si>
  <si>
    <t>Precio unitario antes de IVA (Indexado 2025 y 2026)</t>
  </si>
  <si>
    <t>Suscripción a soporte (técnico, preventivo y correctivo), configuración, mantenimiento y asesoría integral en la plataforma Open Journal Systems (OJS) para revistas</t>
  </si>
  <si>
    <t>Suscripción a soporte (técnico, preventivo y correctivo), configuración, mantenimiento y asesoría integral en la plataforma Open Monograph Press (OMP) para libros</t>
  </si>
  <si>
    <t>Suscripción a las plataformas Crossref, Portico y herramienta de detección de plagio para apoyar los procesos editoriales de asignación de identificadores digitales DOI, revisión de metadatos, verificación de originalidad y preservación digital.</t>
  </si>
  <si>
    <t>Para estimar el valor del presupuesto del presente proceso, se realizó un comparativo entre las tres (3) empresas que presentaron cotización, en donde, se contempló el promedio de los dos valores unitarios más bajos de las cotizaciones recibidas, ya que esta medida de tendencia central refleja el precio más acertado y objetivo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</si>
</sst>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quot;$&quot;\ * #,##0_-;\-&quot;$&quot;\ * #,##0_-;_-&quot;$&quot;\ * &quot;-&quot;??_-;_-@"/>
    <numFmt numFmtId="166" formatCode="&quot;$&quot;\ #,##0"/>
    <numFmt numFmtId="167" formatCode="&quot;$&quot;\ #,##0.00"/>
    <numFmt numFmtId="168" formatCode="_-&quot;$&quot;\ * #,##0.00_-;\-&quot;$&quot;\ * #,##0.00_-;_-&quot;$&quot;\ * &quot;-&quot;??_-;_-@"/>
  </numFmts>
  <fonts count="2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9"/>
      <color indexed="81"/>
      <name val="Tahoma"/>
      <family val="2"/>
    </font>
    <font>
      <b/>
      <sz val="9"/>
      <color indexed="81"/>
      <name val="Tahoma"/>
      <family val="2"/>
    </font>
    <font>
      <sz val="10"/>
      <name val="Arial"/>
      <family val="2"/>
    </font>
    <font>
      <sz val="12"/>
      <color theme="1"/>
      <name val="Museo Sans Condensed"/>
    </font>
    <font>
      <b/>
      <sz val="12"/>
      <color theme="1"/>
      <name val="Museo Sans Condensed"/>
    </font>
    <font>
      <sz val="12"/>
      <color theme="1"/>
      <name val="Arial"/>
      <family val="2"/>
    </font>
    <font>
      <b/>
      <sz val="12"/>
      <name val="Arial"/>
      <family val="2"/>
    </font>
    <font>
      <b/>
      <sz val="12"/>
      <color theme="0"/>
      <name val="Arial"/>
      <family val="2"/>
    </font>
    <font>
      <b/>
      <sz val="12"/>
      <color rgb="FFFFFFFF"/>
      <name val="Arial"/>
      <family val="2"/>
    </font>
    <font>
      <b/>
      <sz val="10"/>
      <name val="Arial"/>
      <family val="2"/>
    </font>
    <font>
      <sz val="11"/>
      <name val="Arial"/>
      <family val="2"/>
    </font>
    <font>
      <b/>
      <sz val="11"/>
      <name val="Arial"/>
      <family val="2"/>
    </font>
    <font>
      <sz val="11"/>
      <color theme="1"/>
      <name val="Calibri"/>
      <family val="2"/>
    </font>
    <font>
      <sz val="11"/>
      <name val="Calibri"/>
      <family val="2"/>
    </font>
    <font>
      <sz val="11"/>
      <color rgb="FF000000"/>
      <name val="Arial"/>
      <family val="2"/>
    </font>
    <font>
      <sz val="8"/>
      <name val="Arial"/>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1" tint="0.499984740745262"/>
        <bgColor indexed="64"/>
      </patternFill>
    </fill>
    <fill>
      <patternFill patternType="solid">
        <fgColor theme="0"/>
        <bgColor theme="0"/>
      </patternFill>
    </fill>
    <fill>
      <patternFill patternType="solid">
        <fgColor theme="2"/>
        <bgColor indexed="64"/>
      </patternFill>
    </fill>
    <fill>
      <patternFill patternType="solid">
        <fgColor theme="1"/>
        <bgColor indexed="64"/>
      </patternFill>
    </fill>
    <fill>
      <patternFill patternType="solid">
        <fgColor theme="0" tint="-4.9989318521683403E-2"/>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thin">
        <color auto="1"/>
      </left>
      <right/>
      <top style="thin">
        <color auto="1"/>
      </top>
      <bottom style="thin">
        <color auto="1"/>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s>
  <cellStyleXfs count="30">
    <xf numFmtId="0" fontId="0" fillId="0" borderId="0"/>
    <xf numFmtId="42"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7" fillId="0" borderId="0"/>
    <xf numFmtId="42" fontId="4" fillId="0" borderId="0" applyFont="0" applyFill="0" applyBorder="0" applyAlignment="0" applyProtection="0"/>
    <xf numFmtId="44" fontId="4" fillId="0" borderId="0" applyFont="0" applyFill="0" applyBorder="0" applyAlignment="0" applyProtection="0"/>
  </cellStyleXfs>
  <cellXfs count="106">
    <xf numFmtId="0" fontId="0" fillId="0" borderId="0" xfId="0"/>
    <xf numFmtId="0" fontId="9" fillId="3" borderId="1" xfId="8" applyFont="1" applyBorder="1" applyAlignment="1">
      <alignment horizontal="center" vertical="center" wrapText="1"/>
    </xf>
    <xf numFmtId="0" fontId="9" fillId="3" borderId="1" xfId="8" applyFont="1" applyBorder="1" applyAlignment="1" applyProtection="1">
      <alignment horizontal="center" vertical="center" wrapText="1"/>
    </xf>
    <xf numFmtId="0" fontId="8" fillId="0" borderId="1" xfId="0" applyFont="1" applyBorder="1"/>
    <xf numFmtId="0" fontId="7" fillId="0" borderId="0" xfId="27"/>
    <xf numFmtId="0" fontId="0" fillId="0" borderId="0" xfId="0" applyAlignment="1">
      <alignment wrapText="1"/>
    </xf>
    <xf numFmtId="49" fontId="10" fillId="0" borderId="1" xfId="14" applyFont="1" applyBorder="1" applyAlignment="1">
      <alignment horizontal="center" vertical="center"/>
    </xf>
    <xf numFmtId="0" fontId="10" fillId="0" borderId="1" xfId="14" applyNumberFormat="1" applyFont="1" applyBorder="1" applyAlignment="1">
      <alignment horizontal="center" vertical="center"/>
    </xf>
    <xf numFmtId="42" fontId="10" fillId="0" borderId="1" xfId="1" applyFont="1" applyBorder="1" applyAlignment="1" applyProtection="1">
      <alignment vertical="center"/>
      <protection locked="0"/>
    </xf>
    <xf numFmtId="42" fontId="10" fillId="0" borderId="1" xfId="1" applyFont="1" applyBorder="1" applyAlignment="1" applyProtection="1">
      <alignment horizontal="center" vertical="center"/>
      <protection locked="0"/>
    </xf>
    <xf numFmtId="0" fontId="0" fillId="0" borderId="0" xfId="0" applyProtection="1">
      <protection locked="0"/>
    </xf>
    <xf numFmtId="0" fontId="14" fillId="0" borderId="0" xfId="27" applyFont="1" applyAlignment="1">
      <alignment horizontal="center" vertical="center"/>
    </xf>
    <xf numFmtId="0" fontId="13" fillId="6" borderId="13" xfId="8" applyFont="1" applyFill="1" applyBorder="1" applyAlignment="1" applyProtection="1">
      <alignment horizontal="center" vertical="center" wrapText="1"/>
    </xf>
    <xf numFmtId="0" fontId="13" fillId="6" borderId="1" xfId="8" applyFont="1" applyFill="1" applyBorder="1" applyAlignment="1" applyProtection="1">
      <alignment horizontal="center" vertical="center" wrapText="1"/>
    </xf>
    <xf numFmtId="0" fontId="13" fillId="6" borderId="14" xfId="8" applyFont="1" applyFill="1" applyBorder="1" applyAlignment="1" applyProtection="1">
      <alignment horizontal="center" vertical="center" wrapText="1"/>
    </xf>
    <xf numFmtId="0" fontId="13" fillId="6" borderId="1" xfId="8" applyFont="1" applyFill="1" applyBorder="1" applyAlignment="1">
      <alignment horizontal="center" vertical="center" wrapText="1"/>
    </xf>
    <xf numFmtId="42" fontId="13" fillId="6" borderId="19" xfId="1" applyFont="1" applyFill="1" applyBorder="1" applyProtection="1">
      <protection locked="0"/>
    </xf>
    <xf numFmtId="165" fontId="19" fillId="7" borderId="1" xfId="0" applyNumberFormat="1" applyFont="1" applyFill="1" applyBorder="1" applyAlignment="1">
      <alignment horizontal="center" vertical="center" shrinkToFit="1"/>
    </xf>
    <xf numFmtId="0" fontId="18" fillId="0" borderId="1" xfId="0" applyFont="1" applyBorder="1" applyAlignment="1">
      <alignment horizontal="center" vertical="center"/>
    </xf>
    <xf numFmtId="0" fontId="0" fillId="0" borderId="0" xfId="0" applyAlignment="1" applyProtection="1">
      <alignment horizontal="center"/>
      <protection locked="0"/>
    </xf>
    <xf numFmtId="0" fontId="17" fillId="0" borderId="1" xfId="0" applyFont="1" applyBorder="1" applyAlignment="1">
      <alignment horizontal="justify" vertical="center" wrapText="1"/>
    </xf>
    <xf numFmtId="0" fontId="11" fillId="0" borderId="11" xfId="27" applyFont="1" applyBorder="1" applyAlignment="1">
      <alignment horizontal="center" vertical="center"/>
    </xf>
    <xf numFmtId="0" fontId="11" fillId="0" borderId="1" xfId="27" applyFont="1" applyBorder="1" applyAlignment="1">
      <alignment horizontal="center" vertical="center"/>
    </xf>
    <xf numFmtId="0" fontId="0" fillId="0" borderId="0" xfId="0" applyAlignment="1" applyProtection="1">
      <alignment horizontal="left" vertical="center"/>
      <protection locked="0"/>
    </xf>
    <xf numFmtId="0" fontId="15" fillId="0" borderId="0" xfId="27" applyFont="1" applyAlignment="1">
      <alignment horizontal="center" vertical="center"/>
    </xf>
    <xf numFmtId="0" fontId="12" fillId="6" borderId="0" xfId="7" applyFont="1" applyFill="1" applyBorder="1" applyAlignment="1" applyProtection="1">
      <alignment horizontal="center" vertical="center"/>
    </xf>
    <xf numFmtId="42" fontId="13" fillId="6" borderId="0" xfId="1" applyFont="1" applyFill="1" applyBorder="1" applyProtection="1">
      <protection locked="0"/>
    </xf>
    <xf numFmtId="3" fontId="10" fillId="0" borderId="1" xfId="20" applyFont="1" applyBorder="1" applyAlignment="1">
      <alignment horizontal="center" vertical="center" wrapText="1"/>
    </xf>
    <xf numFmtId="49" fontId="10" fillId="0" borderId="1" xfId="14" applyFont="1" applyBorder="1" applyAlignment="1">
      <alignment horizontal="center" vertical="center" wrapText="1"/>
    </xf>
    <xf numFmtId="0" fontId="0" fillId="0" borderId="0" xfId="0" applyAlignment="1">
      <alignment vertical="center"/>
    </xf>
    <xf numFmtId="0" fontId="10" fillId="0" borderId="1" xfId="0" applyFont="1" applyBorder="1" applyAlignment="1" applyProtection="1">
      <alignment vertical="center" wrapText="1"/>
      <protection locked="0"/>
    </xf>
    <xf numFmtId="0" fontId="10" fillId="0" borderId="1" xfId="0" applyFont="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3" fillId="6" borderId="18" xfId="0" applyFont="1" applyFill="1" applyBorder="1" applyProtection="1">
      <protection locked="0"/>
    </xf>
    <xf numFmtId="42" fontId="13" fillId="6" borderId="18" xfId="0" applyNumberFormat="1" applyFont="1" applyFill="1" applyBorder="1" applyProtection="1">
      <protection locked="0"/>
    </xf>
    <xf numFmtId="42" fontId="10" fillId="8" borderId="1" xfId="1" applyFont="1" applyFill="1" applyBorder="1" applyAlignment="1" applyProtection="1">
      <alignment horizontal="center" vertical="center"/>
      <protection locked="0"/>
    </xf>
    <xf numFmtId="166" fontId="10" fillId="0" borderId="1" xfId="0" applyNumberFormat="1" applyFont="1" applyBorder="1" applyAlignment="1" applyProtection="1">
      <alignment vertical="center" wrapText="1"/>
      <protection locked="0"/>
    </xf>
    <xf numFmtId="42" fontId="13" fillId="9" borderId="19" xfId="1" applyFont="1" applyFill="1" applyBorder="1" applyProtection="1">
      <protection locked="0"/>
    </xf>
    <xf numFmtId="9" fontId="11" fillId="0" borderId="11" xfId="27" applyNumberFormat="1" applyFont="1" applyBorder="1" applyAlignment="1">
      <alignment horizontal="center" vertical="center"/>
    </xf>
    <xf numFmtId="9" fontId="11" fillId="0" borderId="1" xfId="27" applyNumberFormat="1" applyFont="1" applyBorder="1" applyAlignment="1">
      <alignment horizontal="center" vertical="center"/>
    </xf>
    <xf numFmtId="0" fontId="13" fillId="6" borderId="18" xfId="0" applyFont="1" applyFill="1" applyBorder="1" applyAlignment="1" applyProtection="1">
      <alignment horizontal="center"/>
      <protection locked="0"/>
    </xf>
    <xf numFmtId="44" fontId="0" fillId="0" borderId="0" xfId="29" applyFont="1" applyAlignment="1" applyProtection="1">
      <alignment horizontal="left" vertical="center"/>
      <protection locked="0"/>
    </xf>
    <xf numFmtId="44" fontId="0" fillId="0" borderId="0" xfId="0" applyNumberFormat="1" applyAlignment="1" applyProtection="1">
      <alignment horizontal="left" vertical="center"/>
      <protection locked="0"/>
    </xf>
    <xf numFmtId="44" fontId="0" fillId="0" borderId="0" xfId="0" applyNumberFormat="1" applyProtection="1">
      <protection locked="0"/>
    </xf>
    <xf numFmtId="167" fontId="0" fillId="0" borderId="0" xfId="0" applyNumberFormat="1" applyProtection="1">
      <protection locked="0"/>
    </xf>
    <xf numFmtId="168" fontId="19" fillId="7" borderId="1" xfId="0" applyNumberFormat="1" applyFont="1" applyFill="1" applyBorder="1" applyAlignment="1">
      <alignment horizontal="center" vertical="center" shrinkToFit="1"/>
    </xf>
    <xf numFmtId="168" fontId="10" fillId="0" borderId="1" xfId="1" applyNumberFormat="1" applyFont="1" applyBorder="1" applyAlignment="1" applyProtection="1">
      <alignment vertical="center"/>
      <protection locked="0"/>
    </xf>
    <xf numFmtId="168" fontId="19" fillId="7" borderId="18" xfId="0" applyNumberFormat="1" applyFont="1" applyFill="1" applyBorder="1" applyAlignment="1">
      <alignment horizontal="center" vertical="center" shrinkToFit="1"/>
    </xf>
    <xf numFmtId="168" fontId="10" fillId="0" borderId="18" xfId="1" applyNumberFormat="1" applyFont="1" applyBorder="1" applyAlignment="1" applyProtection="1">
      <alignment vertical="center"/>
      <protection locked="0"/>
    </xf>
    <xf numFmtId="168" fontId="10" fillId="10" borderId="1" xfId="1" applyNumberFormat="1" applyFont="1" applyFill="1" applyBorder="1" applyAlignment="1" applyProtection="1">
      <alignment horizontal="center" vertical="center"/>
      <protection locked="0"/>
    </xf>
    <xf numFmtId="166" fontId="13" fillId="6" borderId="1" xfId="0" applyNumberFormat="1" applyFont="1" applyFill="1" applyBorder="1" applyAlignment="1" applyProtection="1">
      <alignment vertical="center"/>
      <protection locked="0"/>
    </xf>
    <xf numFmtId="0" fontId="13" fillId="6" borderId="1" xfId="7" applyFont="1" applyFill="1" applyAlignment="1" applyProtection="1">
      <alignment horizontal="center" vertical="center" wrapText="1"/>
    </xf>
    <xf numFmtId="0" fontId="13" fillId="6" borderId="14" xfId="7" applyFont="1" applyFill="1" applyBorder="1" applyAlignment="1" applyProtection="1">
      <alignment horizontal="center" vertical="center" wrapText="1"/>
    </xf>
    <xf numFmtId="0" fontId="13" fillId="6" borderId="1" xfId="0" applyFont="1" applyFill="1" applyBorder="1" applyAlignment="1" applyProtection="1">
      <alignment horizontal="center"/>
      <protection locked="0"/>
    </xf>
    <xf numFmtId="0" fontId="0" fillId="0" borderId="16" xfId="0" applyBorder="1" applyAlignment="1" applyProtection="1">
      <alignment horizontal="left" vertical="center" wrapText="1"/>
      <protection locked="0"/>
    </xf>
    <xf numFmtId="0" fontId="0" fillId="0" borderId="9" xfId="0" applyBorder="1" applyAlignment="1" applyProtection="1">
      <alignment horizontal="left" vertical="center"/>
      <protection locked="0"/>
    </xf>
    <xf numFmtId="0" fontId="0" fillId="0" borderId="17"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15" fillId="0" borderId="11" xfId="27" applyFont="1" applyBorder="1" applyAlignment="1">
      <alignment horizontal="center" vertical="center" wrapText="1"/>
    </xf>
    <xf numFmtId="0" fontId="15" fillId="0" borderId="12" xfId="27" applyFont="1" applyBorder="1" applyAlignment="1">
      <alignment horizontal="center" vertical="center"/>
    </xf>
    <xf numFmtId="0" fontId="15" fillId="0" borderId="1" xfId="27" applyFont="1" applyBorder="1" applyAlignment="1">
      <alignment horizontal="center" vertical="center"/>
    </xf>
    <xf numFmtId="0" fontId="15" fillId="0" borderId="14" xfId="27" applyFont="1" applyBorder="1" applyAlignment="1">
      <alignment horizontal="center" vertical="center"/>
    </xf>
    <xf numFmtId="0" fontId="13" fillId="9" borderId="1" xfId="7" applyFont="1" applyFill="1" applyAlignment="1" applyProtection="1">
      <alignment horizontal="center" vertical="center" wrapText="1"/>
    </xf>
    <xf numFmtId="0" fontId="13" fillId="9" borderId="14" xfId="7" applyFont="1" applyFill="1" applyBorder="1" applyAlignment="1" applyProtection="1">
      <alignment horizontal="center" vertical="center" wrapText="1"/>
    </xf>
    <xf numFmtId="0" fontId="12" fillId="6" borderId="13" xfId="7" applyFont="1" applyFill="1" applyBorder="1" applyAlignment="1" applyProtection="1">
      <alignment horizontal="center" vertical="center"/>
    </xf>
    <xf numFmtId="0" fontId="12" fillId="6" borderId="1" xfId="7" applyFont="1" applyFill="1" applyAlignment="1" applyProtection="1">
      <alignment horizontal="center" vertical="center"/>
    </xf>
    <xf numFmtId="0" fontId="12" fillId="6" borderId="14" xfId="7" applyFont="1" applyFill="1" applyBorder="1" applyAlignment="1" applyProtection="1">
      <alignment horizontal="center" vertical="center"/>
    </xf>
    <xf numFmtId="0" fontId="10" fillId="0" borderId="10" xfId="0" applyFont="1" applyBorder="1" applyAlignment="1" applyProtection="1">
      <alignment horizontal="center"/>
      <protection locked="0"/>
    </xf>
    <xf numFmtId="0" fontId="10" fillId="0" borderId="11" xfId="0" applyFont="1" applyBorder="1" applyAlignment="1" applyProtection="1">
      <alignment horizontal="center"/>
      <protection locked="0"/>
    </xf>
    <xf numFmtId="0" fontId="10" fillId="0" borderId="13" xfId="0" applyFont="1" applyBorder="1" applyAlignment="1" applyProtection="1">
      <alignment horizontal="center"/>
      <protection locked="0"/>
    </xf>
    <xf numFmtId="0" fontId="10" fillId="0" borderId="1" xfId="0" applyFont="1" applyBorder="1" applyAlignment="1" applyProtection="1">
      <alignment horizontal="center"/>
      <protection locked="0"/>
    </xf>
    <xf numFmtId="0" fontId="13" fillId="6" borderId="15" xfId="7" applyFont="1" applyFill="1" applyBorder="1" applyAlignment="1" applyProtection="1">
      <alignment horizontal="center" vertical="center"/>
    </xf>
    <xf numFmtId="0" fontId="13" fillId="6" borderId="7" xfId="7" applyFont="1" applyFill="1" applyBorder="1" applyAlignment="1" applyProtection="1">
      <alignment horizontal="center" vertical="center"/>
    </xf>
    <xf numFmtId="0" fontId="13" fillId="6" borderId="8" xfId="7" applyFont="1" applyFill="1" applyBorder="1" applyAlignment="1" applyProtection="1">
      <alignment horizontal="center" vertical="center"/>
    </xf>
    <xf numFmtId="0" fontId="13" fillId="6" borderId="20" xfId="7" applyFont="1" applyFill="1" applyBorder="1" applyAlignment="1" applyProtection="1">
      <alignment horizontal="center" vertical="center" wrapText="1"/>
    </xf>
    <xf numFmtId="0" fontId="13" fillId="6" borderId="7" xfId="7" applyFont="1" applyFill="1" applyBorder="1" applyAlignment="1" applyProtection="1">
      <alignment horizontal="center" vertical="center" wrapText="1"/>
    </xf>
    <xf numFmtId="0" fontId="13" fillId="6" borderId="8" xfId="7" applyFont="1" applyFill="1" applyBorder="1" applyAlignment="1" applyProtection="1">
      <alignment horizontal="center" vertical="center" wrapText="1"/>
    </xf>
    <xf numFmtId="0" fontId="11" fillId="0" borderId="21" xfId="27" applyFont="1" applyBorder="1" applyAlignment="1">
      <alignment horizontal="center" vertical="center"/>
    </xf>
    <xf numFmtId="0" fontId="11" fillId="0" borderId="22" xfId="27" applyFont="1" applyBorder="1" applyAlignment="1">
      <alignment horizontal="center" vertical="center"/>
    </xf>
    <xf numFmtId="0" fontId="11" fillId="0" borderId="23" xfId="27" applyFont="1" applyBorder="1" applyAlignment="1">
      <alignment horizontal="center" vertical="center"/>
    </xf>
    <xf numFmtId="0" fontId="11" fillId="0" borderId="20" xfId="27" applyFont="1" applyBorder="1" applyAlignment="1">
      <alignment horizontal="center" vertical="center"/>
    </xf>
    <xf numFmtId="0" fontId="11" fillId="0" borderId="7" xfId="27" applyFont="1" applyBorder="1" applyAlignment="1">
      <alignment horizontal="center" vertical="center"/>
    </xf>
    <xf numFmtId="0" fontId="11" fillId="0" borderId="8" xfId="27" applyFont="1" applyBorder="1" applyAlignment="1">
      <alignment horizontal="center" vertical="center"/>
    </xf>
    <xf numFmtId="0" fontId="15" fillId="0" borderId="21" xfId="27" applyFont="1" applyBorder="1" applyAlignment="1">
      <alignment horizontal="center" vertical="center"/>
    </xf>
    <xf numFmtId="0" fontId="15" fillId="0" borderId="20" xfId="27" applyFont="1" applyBorder="1" applyAlignment="1">
      <alignment horizontal="center" vertical="center"/>
    </xf>
    <xf numFmtId="0" fontId="13" fillId="6" borderId="1" xfId="0" applyFont="1" applyFill="1" applyBorder="1" applyAlignment="1" applyProtection="1">
      <alignment horizontal="center" vertical="center"/>
      <protection locked="0"/>
    </xf>
    <xf numFmtId="0" fontId="15" fillId="0" borderId="1" xfId="27" applyFont="1" applyBorder="1" applyAlignment="1">
      <alignment horizontal="center" vertical="center" wrapText="1"/>
    </xf>
    <xf numFmtId="0" fontId="16" fillId="0" borderId="1" xfId="27" applyFont="1" applyBorder="1" applyAlignment="1">
      <alignment horizontal="center" vertical="center" wrapText="1"/>
    </xf>
    <xf numFmtId="0" fontId="10" fillId="0" borderId="1" xfId="0" applyFont="1" applyBorder="1" applyAlignment="1" applyProtection="1">
      <alignment horizontal="center" vertical="center"/>
      <protection locked="0"/>
    </xf>
    <xf numFmtId="0" fontId="11" fillId="0" borderId="1" xfId="27" applyFont="1" applyBorder="1" applyAlignment="1">
      <alignment horizontal="center" vertical="center"/>
    </xf>
    <xf numFmtId="0" fontId="9" fillId="2" borderId="1" xfId="7" applyFont="1" applyAlignment="1" applyProtection="1">
      <alignment horizontal="center" vertical="center" wrapText="1"/>
    </xf>
    <xf numFmtId="0" fontId="11" fillId="0" borderId="7" xfId="7" applyFont="1" applyFill="1" applyBorder="1" applyAlignment="1" applyProtection="1">
      <alignment horizontal="center" vertical="center"/>
    </xf>
    <xf numFmtId="0" fontId="11" fillId="0" borderId="8" xfId="7" applyFont="1" applyFill="1" applyBorder="1" applyAlignment="1" applyProtection="1">
      <alignment horizontal="center" vertical="center"/>
    </xf>
    <xf numFmtId="0" fontId="11" fillId="0" borderId="1" xfId="7" applyFont="1" applyFill="1" applyAlignment="1" applyProtection="1">
      <alignment horizontal="center" vertical="center" wrapText="1"/>
    </xf>
    <xf numFmtId="0" fontId="11" fillId="0" borderId="1" xfId="7" applyFont="1" applyFill="1" applyAlignment="1" applyProtection="1">
      <alignment horizontal="center" vertical="center"/>
    </xf>
    <xf numFmtId="0" fontId="11" fillId="0" borderId="1" xfId="0" applyFont="1" applyBorder="1" applyAlignment="1" applyProtection="1">
      <alignment horizontal="center"/>
      <protection locked="0"/>
    </xf>
    <xf numFmtId="42" fontId="11" fillId="0" borderId="20" xfId="0" applyNumberFormat="1" applyFont="1" applyBorder="1" applyAlignment="1" applyProtection="1">
      <alignment horizontal="center"/>
      <protection locked="0"/>
    </xf>
    <xf numFmtId="42" fontId="11" fillId="0" borderId="8" xfId="0" applyNumberFormat="1" applyFont="1" applyBorder="1" applyAlignment="1" applyProtection="1">
      <alignment horizontal="center"/>
      <protection locked="0"/>
    </xf>
    <xf numFmtId="0" fontId="11" fillId="0" borderId="11" xfId="27" applyFont="1" applyBorder="1" applyAlignment="1">
      <alignment horizontal="center" vertical="center"/>
    </xf>
    <xf numFmtId="0" fontId="13" fillId="6" borderId="1" xfId="7" applyFont="1" applyFill="1" applyAlignment="1" applyProtection="1">
      <alignment horizontal="center" vertical="center"/>
    </xf>
  </cellXfs>
  <cellStyles count="30">
    <cellStyle name="BodyStyle" xfId="14" xr:uid="{00000000-0005-0000-0000-000000000000}"/>
    <cellStyle name="BodyStyleBold" xfId="15" xr:uid="{00000000-0005-0000-0000-000001000000}"/>
    <cellStyle name="BodyStyleBoldRight" xfId="16" xr:uid="{00000000-0005-0000-0000-000002000000}"/>
    <cellStyle name="BodyStyleWithBorder" xfId="22" xr:uid="{00000000-0005-0000-0000-000003000000}"/>
    <cellStyle name="BorderThinBlack" xfId="26" xr:uid="{00000000-0005-0000-0000-000004000000}"/>
    <cellStyle name="Comma" xfId="5" xr:uid="{00000000-0005-0000-0000-000005000000}"/>
    <cellStyle name="Comma [0]" xfId="6" xr:uid="{00000000-0005-0000-0000-000006000000}"/>
    <cellStyle name="Currency" xfId="3" xr:uid="{00000000-0005-0000-0000-000007000000}"/>
    <cellStyle name="Currency [0]" xfId="4" xr:uid="{00000000-0005-0000-0000-000008000000}"/>
    <cellStyle name="DateStyle" xfId="18" xr:uid="{00000000-0005-0000-0000-000009000000}"/>
    <cellStyle name="DateTimeStyle" xfId="19" xr:uid="{00000000-0005-0000-0000-00000A000000}"/>
    <cellStyle name="Decimal" xfId="21" xr:uid="{00000000-0005-0000-0000-00000B000000}"/>
    <cellStyle name="DecimalWithBorder" xfId="25" xr:uid="{00000000-0005-0000-0000-00000C000000}"/>
    <cellStyle name="EuroCurrency" xfId="17" xr:uid="{00000000-0005-0000-0000-00000D000000}"/>
    <cellStyle name="EuroCurrencyWithBorder" xfId="23" xr:uid="{00000000-0005-0000-0000-00000E000000}"/>
    <cellStyle name="HeaderStyle" xfId="8" xr:uid="{00000000-0005-0000-0000-00000F000000}"/>
    <cellStyle name="HeaderSubTop" xfId="12" xr:uid="{00000000-0005-0000-0000-000010000000}"/>
    <cellStyle name="HeaderSubTopNoBold" xfId="13" xr:uid="{00000000-0005-0000-0000-000011000000}"/>
    <cellStyle name="HeaderTopBuyer" xfId="9" xr:uid="{00000000-0005-0000-0000-000012000000}"/>
    <cellStyle name="HeaderTopStyle" xfId="10" xr:uid="{00000000-0005-0000-0000-000013000000}"/>
    <cellStyle name="HeaderTopStyleAlignRight" xfId="11" xr:uid="{00000000-0005-0000-0000-000014000000}"/>
    <cellStyle name="MainTitle" xfId="7" xr:uid="{00000000-0005-0000-0000-000015000000}"/>
    <cellStyle name="Moneda" xfId="29" builtinId="4"/>
    <cellStyle name="Moneda [0]" xfId="1" builtinId="7"/>
    <cellStyle name="Moneda [0] 2" xfId="28" xr:uid="{00000000-0005-0000-0000-000017000000}"/>
    <cellStyle name="Normal" xfId="0" builtinId="0"/>
    <cellStyle name="Normal 2" xfId="27" xr:uid="{00000000-0005-0000-0000-000019000000}"/>
    <cellStyle name="Numeric" xfId="20" xr:uid="{00000000-0005-0000-0000-00001A000000}"/>
    <cellStyle name="NumericWithBorder" xfId="24" xr:uid="{00000000-0005-0000-0000-00001B000000}"/>
    <cellStyle name="Percent" xfId="2" xr:uid="{00000000-0005-0000-0000-00001C000000}"/>
  </cellStyles>
  <dxfs count="4">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17</xdr:col>
      <xdr:colOff>436449</xdr:colOff>
      <xdr:row>0</xdr:row>
      <xdr:rowOff>5442</xdr:rowOff>
    </xdr:from>
    <xdr:to>
      <xdr:col>18</xdr:col>
      <xdr:colOff>1367922</xdr:colOff>
      <xdr:row>2</xdr:row>
      <xdr:rowOff>54427</xdr:rowOff>
    </xdr:to>
    <xdr:pic>
      <xdr:nvPicPr>
        <xdr:cNvPr id="6" name="image1.png">
          <a:extLst>
            <a:ext uri="{FF2B5EF4-FFF2-40B4-BE49-F238E27FC236}">
              <a16:creationId xmlns:a16="http://schemas.microsoft.com/office/drawing/2014/main" id="{00000000-0008-0000-0000-000006000000}"/>
            </a:ext>
          </a:extLst>
        </xdr:cNvPr>
        <xdr:cNvPicPr/>
      </xdr:nvPicPr>
      <xdr:blipFill rotWithShape="1">
        <a:blip xmlns:r="http://schemas.openxmlformats.org/officeDocument/2006/relationships" r:embed="rId1"/>
        <a:srcRect l="67741" t="2807" r="11869" b="91123"/>
        <a:stretch/>
      </xdr:blipFill>
      <xdr:spPr bwMode="auto">
        <a:xfrm>
          <a:off x="24327390" y="5442"/>
          <a:ext cx="2575003" cy="960397"/>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37353</xdr:colOff>
      <xdr:row>0</xdr:row>
      <xdr:rowOff>14942</xdr:rowOff>
    </xdr:from>
    <xdr:to>
      <xdr:col>2</xdr:col>
      <xdr:colOff>602768</xdr:colOff>
      <xdr:row>2</xdr:row>
      <xdr:rowOff>63927</xdr:rowOff>
    </xdr:to>
    <xdr:pic>
      <xdr:nvPicPr>
        <xdr:cNvPr id="2" name="image1.png">
          <a:extLst>
            <a:ext uri="{FF2B5EF4-FFF2-40B4-BE49-F238E27FC236}">
              <a16:creationId xmlns:a16="http://schemas.microsoft.com/office/drawing/2014/main" id="{19BB1759-4FCC-43D0-9ED3-93BAD34FDD16}"/>
            </a:ext>
          </a:extLst>
        </xdr:cNvPr>
        <xdr:cNvPicPr/>
      </xdr:nvPicPr>
      <xdr:blipFill rotWithShape="1">
        <a:blip xmlns:r="http://schemas.openxmlformats.org/officeDocument/2006/relationships" r:embed="rId1"/>
        <a:srcRect l="67741" t="2807" r="11869" b="91123"/>
        <a:stretch/>
      </xdr:blipFill>
      <xdr:spPr bwMode="auto">
        <a:xfrm>
          <a:off x="37353" y="14942"/>
          <a:ext cx="1962415" cy="960397"/>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317499</xdr:colOff>
      <xdr:row>0</xdr:row>
      <xdr:rowOff>13607</xdr:rowOff>
    </xdr:from>
    <xdr:to>
      <xdr:col>7</xdr:col>
      <xdr:colOff>2081892</xdr:colOff>
      <xdr:row>2</xdr:row>
      <xdr:rowOff>13607</xdr:rowOff>
    </xdr:to>
    <xdr:pic>
      <xdr:nvPicPr>
        <xdr:cNvPr id="6" name="image1.png">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1"/>
        <a:srcRect l="67741" t="2807" r="11869" b="91123"/>
        <a:stretch/>
      </xdr:blipFill>
      <xdr:spPr bwMode="auto">
        <a:xfrm>
          <a:off x="8753928" y="13607"/>
          <a:ext cx="1764393" cy="816429"/>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0</xdr:colOff>
      <xdr:row>0</xdr:row>
      <xdr:rowOff>0</xdr:rowOff>
    </xdr:from>
    <xdr:to>
      <xdr:col>2</xdr:col>
      <xdr:colOff>104322</xdr:colOff>
      <xdr:row>2</xdr:row>
      <xdr:rowOff>0</xdr:rowOff>
    </xdr:to>
    <xdr:pic>
      <xdr:nvPicPr>
        <xdr:cNvPr id="2" name="image1.png">
          <a:extLst>
            <a:ext uri="{FF2B5EF4-FFF2-40B4-BE49-F238E27FC236}">
              <a16:creationId xmlns:a16="http://schemas.microsoft.com/office/drawing/2014/main" id="{0A8015F6-3F98-4EBC-89EA-429C111AE1BC}"/>
            </a:ext>
          </a:extLst>
        </xdr:cNvPr>
        <xdr:cNvPicPr/>
      </xdr:nvPicPr>
      <xdr:blipFill rotWithShape="1">
        <a:blip xmlns:r="http://schemas.openxmlformats.org/officeDocument/2006/relationships" r:embed="rId1"/>
        <a:srcRect l="67741" t="2807" r="11869" b="91123"/>
        <a:stretch/>
      </xdr:blipFill>
      <xdr:spPr bwMode="auto">
        <a:xfrm>
          <a:off x="0" y="0"/>
          <a:ext cx="1764393" cy="816429"/>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5442</xdr:rowOff>
    </xdr:from>
    <xdr:to>
      <xdr:col>15</xdr:col>
      <xdr:colOff>830036</xdr:colOff>
      <xdr:row>2</xdr:row>
      <xdr:rowOff>54427</xdr:rowOff>
    </xdr:to>
    <xdr:grpSp>
      <xdr:nvGrpSpPr>
        <xdr:cNvPr id="2" name="Grupo 1">
          <a:extLst>
            <a:ext uri="{FF2B5EF4-FFF2-40B4-BE49-F238E27FC236}">
              <a16:creationId xmlns:a16="http://schemas.microsoft.com/office/drawing/2014/main" id="{2990720F-86B6-4961-879A-CF5960540D3D}"/>
            </a:ext>
          </a:extLst>
        </xdr:cNvPr>
        <xdr:cNvGrpSpPr/>
      </xdr:nvGrpSpPr>
      <xdr:grpSpPr>
        <a:xfrm>
          <a:off x="0" y="5442"/>
          <a:ext cx="18766918" cy="960397"/>
          <a:chOff x="530678" y="-76201"/>
          <a:chExt cx="15308037" cy="974271"/>
        </a:xfrm>
      </xdr:grpSpPr>
      <xdr:pic>
        <xdr:nvPicPr>
          <xdr:cNvPr id="3" name="image1.png">
            <a:extLst>
              <a:ext uri="{FF2B5EF4-FFF2-40B4-BE49-F238E27FC236}">
                <a16:creationId xmlns:a16="http://schemas.microsoft.com/office/drawing/2014/main" id="{9252A1F2-D16E-71E1-5E74-9AE034E4FB0E}"/>
              </a:ext>
            </a:extLst>
          </xdr:cNvPr>
          <xdr:cNvPicPr/>
        </xdr:nvPicPr>
        <xdr:blipFill rotWithShape="1">
          <a:blip xmlns:r="http://schemas.openxmlformats.org/officeDocument/2006/relationships" r:embed="rId1"/>
          <a:srcRect l="12256" t="2807" r="65624" b="91123"/>
          <a:stretch/>
        </xdr:blipFill>
        <xdr:spPr bwMode="auto">
          <a:xfrm>
            <a:off x="530678" y="-40821"/>
            <a:ext cx="1864179" cy="925286"/>
          </a:xfrm>
          <a:prstGeom prst="rect">
            <a:avLst/>
          </a:prstGeom>
          <a:ln>
            <a:noFill/>
          </a:ln>
          <a:extLst>
            <a:ext uri="{53640926-AAD7-44D8-BBD7-CCE9431645EC}">
              <a14:shadowObscured xmlns:a14="http://schemas.microsoft.com/office/drawing/2010/main"/>
            </a:ext>
          </a:extLst>
        </xdr:spPr>
      </xdr:pic>
      <xdr:pic>
        <xdr:nvPicPr>
          <xdr:cNvPr id="4" name="image1.png">
            <a:extLst>
              <a:ext uri="{FF2B5EF4-FFF2-40B4-BE49-F238E27FC236}">
                <a16:creationId xmlns:a16="http://schemas.microsoft.com/office/drawing/2014/main" id="{5C3FAD2F-067C-F31C-4E48-2DE175C148C7}"/>
              </a:ext>
            </a:extLst>
          </xdr:cNvPr>
          <xdr:cNvPicPr/>
        </xdr:nvPicPr>
        <xdr:blipFill rotWithShape="1">
          <a:blip xmlns:r="http://schemas.openxmlformats.org/officeDocument/2006/relationships" r:embed="rId1"/>
          <a:srcRect l="67741" t="2807" r="11869" b="91123"/>
          <a:stretch/>
        </xdr:blipFill>
        <xdr:spPr bwMode="auto">
          <a:xfrm>
            <a:off x="14122854" y="-76201"/>
            <a:ext cx="1715861" cy="974271"/>
          </a:xfrm>
          <a:prstGeom prst="rect">
            <a:avLst/>
          </a:prstGeom>
          <a:ln>
            <a:noFill/>
          </a:ln>
          <a:extLst>
            <a:ext uri="{53640926-AAD7-44D8-BBD7-CCE9431645EC}">
              <a14:shadowObscured xmlns:a14="http://schemas.microsoft.com/office/drawing/2010/main"/>
            </a:ext>
          </a:extLst>
        </xdr:spPr>
      </xdr:pic>
    </xdr:grp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Luciano/Desktop/Luciano/Icanh/Procesos/3.%20Post%20edicion/Cotizaciones%20actualizadas/Radar/Formato%20de%20cotizacion%20Post%20edicion-Radar.xlsx" TargetMode="External"/><Relationship Id="rId2" Type="http://schemas.openxmlformats.org/officeDocument/2006/relationships/externalLinkPath" Target="file:///C:\Users\Luciano\Desktop\Luciano\Icanh\Procesos\3.%20Post%20edicion\Cotizaciones%20actualizadas\Radar\Formato%20de%20cotizacion%20Post%20edicion-Radar.xlsx" TargetMode="External"/><Relationship Id="rId1" Type="http://schemas.openxmlformats.org/officeDocument/2006/relationships/externalLinkPath" Target="/Users/Luciano/Desktop/Luciano/Icanh/Procesos/3.%20Post%20edicion/Cotizaciones%20actualizadas/Radar/Formato%20de%20cotizacion%20Post%20edicion-Rad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Formato cotizacion"/>
      <sheetName val="Especificaciones"/>
    </sheetNames>
    <sheetDataSet>
      <sheetData sheetId="0">
        <row r="16">
          <cell r="F16">
            <v>1800000</v>
          </cell>
        </row>
        <row r="17">
          <cell r="F17">
            <v>1250000</v>
          </cell>
        </row>
        <row r="18">
          <cell r="F18">
            <v>1250000</v>
          </cell>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17"/>
  <sheetViews>
    <sheetView showGridLines="0" tabSelected="1" topLeftCell="J3" zoomScale="85" zoomScaleNormal="85" workbookViewId="0">
      <selection activeCell="P8" sqref="P8"/>
    </sheetView>
  </sheetViews>
  <sheetFormatPr baseColWidth="10" defaultColWidth="9.1796875" defaultRowHeight="12.5"/>
  <cols>
    <col min="1" max="1" width="9.6328125" style="10" bestFit="1" customWidth="1"/>
    <col min="2" max="2" width="10.36328125" style="10" customWidth="1"/>
    <col min="3" max="3" width="10.08984375" style="10" customWidth="1"/>
    <col min="4" max="4" width="55.6328125" style="10" customWidth="1"/>
    <col min="5" max="5" width="11.7265625" style="10" customWidth="1"/>
    <col min="6" max="6" width="11.1796875" style="19" customWidth="1"/>
    <col min="7" max="7" width="20.36328125" style="19" customWidth="1"/>
    <col min="8" max="13" width="20.54296875" style="10" customWidth="1"/>
    <col min="14" max="14" width="18.90625" style="10" customWidth="1"/>
    <col min="15" max="17" width="20.54296875" style="10" customWidth="1"/>
    <col min="18" max="19" width="23.54296875" style="10" customWidth="1"/>
    <col min="20" max="31" width="23.54296875" style="10" hidden="1" customWidth="1"/>
  </cols>
  <sheetData>
    <row r="1" spans="1:31" s="4" customFormat="1" ht="33.75" customHeight="1">
      <c r="A1" s="73"/>
      <c r="B1" s="74"/>
      <c r="C1" s="74"/>
      <c r="D1" s="83" t="s">
        <v>0</v>
      </c>
      <c r="E1" s="84"/>
      <c r="F1" s="84"/>
      <c r="G1" s="84"/>
      <c r="H1" s="84"/>
      <c r="I1" s="84"/>
      <c r="J1" s="84"/>
      <c r="K1" s="84"/>
      <c r="L1" s="84"/>
      <c r="M1" s="84"/>
      <c r="N1" s="84"/>
      <c r="O1" s="84"/>
      <c r="P1" s="84"/>
      <c r="Q1" s="85"/>
      <c r="R1" s="64"/>
      <c r="S1" s="65"/>
      <c r="T1" s="64"/>
      <c r="U1" s="89"/>
      <c r="V1" s="24"/>
      <c r="W1" s="24"/>
      <c r="X1" s="24"/>
      <c r="Y1" s="24"/>
      <c r="Z1" s="24"/>
      <c r="AA1" s="24"/>
      <c r="AB1" s="24"/>
      <c r="AC1" s="24"/>
      <c r="AD1" s="24"/>
      <c r="AE1" s="24"/>
    </row>
    <row r="2" spans="1:31" s="4" customFormat="1" ht="38.25" customHeight="1">
      <c r="A2" s="75"/>
      <c r="B2" s="76"/>
      <c r="C2" s="76"/>
      <c r="D2" s="86" t="s">
        <v>378</v>
      </c>
      <c r="E2" s="87"/>
      <c r="F2" s="87"/>
      <c r="G2" s="87"/>
      <c r="H2" s="87"/>
      <c r="I2" s="87"/>
      <c r="J2" s="87"/>
      <c r="K2" s="87"/>
      <c r="L2" s="87"/>
      <c r="M2" s="87"/>
      <c r="N2" s="87"/>
      <c r="O2" s="87"/>
      <c r="P2" s="87"/>
      <c r="Q2" s="88"/>
      <c r="R2" s="66"/>
      <c r="S2" s="67"/>
      <c r="T2" s="66"/>
      <c r="U2" s="90"/>
      <c r="V2" s="24"/>
      <c r="W2" s="24"/>
      <c r="X2" s="24"/>
      <c r="Y2" s="24"/>
      <c r="Z2" s="24"/>
      <c r="AA2" s="24"/>
      <c r="AB2" s="24"/>
      <c r="AC2" s="24"/>
      <c r="AD2" s="24"/>
      <c r="AE2" s="24"/>
    </row>
    <row r="3" spans="1:31" ht="15.5">
      <c r="A3" s="70"/>
      <c r="B3" s="71"/>
      <c r="C3" s="71"/>
      <c r="D3" s="71"/>
      <c r="E3" s="71"/>
      <c r="F3" s="71"/>
      <c r="G3" s="71"/>
      <c r="H3" s="71"/>
      <c r="I3" s="71"/>
      <c r="J3" s="71"/>
      <c r="K3" s="71"/>
      <c r="L3" s="71"/>
      <c r="M3" s="71"/>
      <c r="N3" s="71"/>
      <c r="O3" s="71"/>
      <c r="P3" s="71"/>
      <c r="Q3" s="71"/>
      <c r="R3" s="71"/>
      <c r="S3" s="72"/>
      <c r="T3" s="25"/>
      <c r="U3" s="25"/>
      <c r="V3" s="25"/>
      <c r="W3" s="25"/>
      <c r="X3" s="25"/>
      <c r="Y3" s="25"/>
      <c r="Z3" s="25"/>
      <c r="AA3" s="25"/>
      <c r="AB3" s="25"/>
      <c r="AC3" s="25"/>
      <c r="AD3" s="25"/>
      <c r="AE3" s="25"/>
    </row>
    <row r="4" spans="1:31" ht="58.5" customHeight="1">
      <c r="A4" s="77" t="s">
        <v>1</v>
      </c>
      <c r="B4" s="78"/>
      <c r="C4" s="78"/>
      <c r="D4" s="78"/>
      <c r="E4" s="78"/>
      <c r="F4" s="79"/>
      <c r="G4" s="80" t="s">
        <v>402</v>
      </c>
      <c r="H4" s="78"/>
      <c r="I4" s="79"/>
      <c r="J4" s="80" t="s">
        <v>403</v>
      </c>
      <c r="K4" s="81"/>
      <c r="L4" s="78"/>
      <c r="M4" s="79"/>
      <c r="N4" s="80" t="s">
        <v>404</v>
      </c>
      <c r="O4" s="81"/>
      <c r="P4" s="81"/>
      <c r="Q4" s="82"/>
      <c r="R4" s="68" t="str">
        <f>Z4</f>
        <v>PROMEDIO DE LAS 2 MÁS BAJAS (INDEXACIÓN DE PRECIOS - PRECIOS DE REFERENCIA, ETC)</v>
      </c>
      <c r="S4" s="69"/>
      <c r="T4" s="52" t="s">
        <v>2</v>
      </c>
      <c r="U4" s="53"/>
      <c r="V4" s="52" t="s">
        <v>382</v>
      </c>
      <c r="W4" s="53"/>
      <c r="X4" s="52" t="s">
        <v>383</v>
      </c>
      <c r="Y4" s="53"/>
      <c r="Z4" s="52" t="s">
        <v>391</v>
      </c>
      <c r="AA4" s="53"/>
      <c r="AB4" s="52" t="s">
        <v>392</v>
      </c>
      <c r="AC4" s="53"/>
      <c r="AD4" s="52" t="s">
        <v>393</v>
      </c>
      <c r="AE4" s="53"/>
    </row>
    <row r="5" spans="1:31" s="5" customFormat="1" ht="60" customHeight="1">
      <c r="A5" s="12" t="s">
        <v>3</v>
      </c>
      <c r="B5" s="13" t="s">
        <v>4</v>
      </c>
      <c r="C5" s="13" t="s">
        <v>5</v>
      </c>
      <c r="D5" s="13" t="s">
        <v>6</v>
      </c>
      <c r="E5" s="13" t="s">
        <v>7</v>
      </c>
      <c r="F5" s="13" t="s">
        <v>8</v>
      </c>
      <c r="G5" s="13" t="s">
        <v>398</v>
      </c>
      <c r="H5" s="13" t="s">
        <v>396</v>
      </c>
      <c r="I5" s="13" t="s">
        <v>397</v>
      </c>
      <c r="J5" s="13" t="s">
        <v>398</v>
      </c>
      <c r="K5" s="13" t="s">
        <v>405</v>
      </c>
      <c r="L5" s="13" t="s">
        <v>396</v>
      </c>
      <c r="M5" s="13" t="s">
        <v>397</v>
      </c>
      <c r="N5" s="13" t="s">
        <v>398</v>
      </c>
      <c r="O5" s="13" t="s">
        <v>405</v>
      </c>
      <c r="P5" s="13" t="s">
        <v>396</v>
      </c>
      <c r="Q5" s="13" t="s">
        <v>397</v>
      </c>
      <c r="R5" s="13" t="s">
        <v>9</v>
      </c>
      <c r="S5" s="14" t="s">
        <v>11</v>
      </c>
      <c r="T5" s="13" t="s">
        <v>9</v>
      </c>
      <c r="U5" s="14" t="s">
        <v>11</v>
      </c>
      <c r="V5" s="13" t="s">
        <v>9</v>
      </c>
      <c r="W5" s="14" t="s">
        <v>11</v>
      </c>
      <c r="X5" s="13" t="s">
        <v>9</v>
      </c>
      <c r="Y5" s="14" t="s">
        <v>11</v>
      </c>
      <c r="Z5" s="13" t="s">
        <v>9</v>
      </c>
      <c r="AA5" s="14" t="s">
        <v>11</v>
      </c>
      <c r="AB5" s="13" t="s">
        <v>9</v>
      </c>
      <c r="AC5" s="14" t="s">
        <v>11</v>
      </c>
      <c r="AD5" s="13" t="s">
        <v>9</v>
      </c>
      <c r="AE5" s="14" t="s">
        <v>11</v>
      </c>
    </row>
    <row r="6" spans="1:31" ht="43.5">
      <c r="A6" s="6" t="s">
        <v>379</v>
      </c>
      <c r="B6" s="6"/>
      <c r="C6" s="7"/>
      <c r="D6" s="20" t="s">
        <v>406</v>
      </c>
      <c r="E6" s="7">
        <v>8</v>
      </c>
      <c r="F6" s="18" t="s">
        <v>222</v>
      </c>
      <c r="G6" s="46">
        <v>1800000</v>
      </c>
      <c r="H6" s="46">
        <f>+ROUND(G6*(1+19%),0)</f>
        <v>2142000</v>
      </c>
      <c r="I6" s="46">
        <f>+H6*E6</f>
        <v>17136000</v>
      </c>
      <c r="J6" s="46">
        <v>1800000</v>
      </c>
      <c r="K6" s="46">
        <f>ROUND(J6*(1+5.2%)*(1+5.1%),0)</f>
        <v>1990174</v>
      </c>
      <c r="L6" s="46">
        <f>+ROUND(K6*(1+19%),0)</f>
        <v>2368307</v>
      </c>
      <c r="M6" s="46">
        <f>+L6*E6</f>
        <v>18946456</v>
      </c>
      <c r="N6" s="47">
        <v>1650000</v>
      </c>
      <c r="O6" s="46">
        <f>ROUND(N6*(1+5.2%)*(1+5.1%),0)</f>
        <v>1824326</v>
      </c>
      <c r="P6" s="46">
        <f>+ROUND(N6*(1+19%),0)</f>
        <v>1963500</v>
      </c>
      <c r="Q6" s="47">
        <f>+P6*E6</f>
        <v>15708000</v>
      </c>
      <c r="R6" s="50">
        <f>Z6</f>
        <v>1963500</v>
      </c>
      <c r="S6" s="50">
        <f>+ROUND(R6*E6,0)</f>
        <v>15708000</v>
      </c>
      <c r="T6" s="9">
        <f>+ROUND(AVERAGE(L6,H6,P6),0)</f>
        <v>2157936</v>
      </c>
      <c r="U6" s="9">
        <f>+ROUND(T6*E6,0)</f>
        <v>17263488</v>
      </c>
      <c r="V6" s="9">
        <f>+ROUND(GEOMEAN(H6,L6,P6),0)</f>
        <v>2151606</v>
      </c>
      <c r="W6" s="9">
        <f>+ROUND(V6*E6,0)</f>
        <v>17212848</v>
      </c>
      <c r="X6" s="9">
        <f>+ROUND(HARMEAN(L6,P6,H6),0)</f>
        <v>2145323</v>
      </c>
      <c r="Y6" s="9">
        <f>+ROUND(X6*E6,0)</f>
        <v>17162584</v>
      </c>
      <c r="Z6" s="9" cm="1">
        <f t="array" ref="Z6">+ROUND(AVERAGE(SMALL((H6,L6,P6),{1})),0)</f>
        <v>1963500</v>
      </c>
      <c r="AA6" s="9">
        <f>+Z6*E6</f>
        <v>15708000</v>
      </c>
      <c r="AB6" s="9" cm="1">
        <f t="array" ref="AB6">+ROUND(AVERAGE(SMALL((H6,L6,P6),{1})),0)</f>
        <v>1963500</v>
      </c>
      <c r="AC6" s="9">
        <f>+AB6*E6</f>
        <v>15708000</v>
      </c>
      <c r="AD6" s="9" cm="1">
        <f t="array" ref="AD6">+ROUND(HARMEAN(SMALL((H6,L6,P6),{1})),0)</f>
        <v>1963500</v>
      </c>
      <c r="AE6" s="9">
        <f>+AD6*E6</f>
        <v>15708000</v>
      </c>
    </row>
    <row r="7" spans="1:31" ht="43.5">
      <c r="A7" s="6" t="s">
        <v>380</v>
      </c>
      <c r="B7" s="6"/>
      <c r="C7" s="7"/>
      <c r="D7" s="20" t="s">
        <v>407</v>
      </c>
      <c r="E7" s="7">
        <v>8</v>
      </c>
      <c r="F7" s="18" t="s">
        <v>222</v>
      </c>
      <c r="G7" s="46">
        <v>1800000</v>
      </c>
      <c r="H7" s="46">
        <f t="shared" ref="H7:H9" si="0">+ROUND(G7*(1+19%),0)</f>
        <v>2142000</v>
      </c>
      <c r="I7" s="46">
        <f t="shared" ref="I7:I9" si="1">+H7*E7</f>
        <v>17136000</v>
      </c>
      <c r="J7" s="46">
        <v>1250000</v>
      </c>
      <c r="K7" s="46">
        <f t="shared" ref="K7:K8" si="2">ROUND(J7*(1+5.2%)*(1+5.1%),0)</f>
        <v>1382065</v>
      </c>
      <c r="L7" s="46">
        <f t="shared" ref="L7:L9" si="3">+ROUND(K7*(1+19%),0)</f>
        <v>1644657</v>
      </c>
      <c r="M7" s="46">
        <f t="shared" ref="M7:M9" si="4">+L7*E7</f>
        <v>13157256</v>
      </c>
      <c r="N7" s="47">
        <v>1460000</v>
      </c>
      <c r="O7" s="46">
        <f t="shared" ref="O7:O9" si="5">ROUND(N7*(1+5.2%)*(1+5.1%),0)</f>
        <v>1614252</v>
      </c>
      <c r="P7" s="46">
        <f t="shared" ref="P7:P9" si="6">+ROUND(N7*(1+19%),0)</f>
        <v>1737400</v>
      </c>
      <c r="Q7" s="47">
        <f t="shared" ref="Q7:Q9" si="7">+P7*E7</f>
        <v>13899200</v>
      </c>
      <c r="R7" s="50">
        <f t="shared" ref="R7:R9" si="8">Z7</f>
        <v>1691029</v>
      </c>
      <c r="S7" s="50">
        <f t="shared" ref="S7:S9" si="9">+ROUND(R7*E7,0)</f>
        <v>13528232</v>
      </c>
      <c r="T7" s="9">
        <f>+ROUND(AVERAGE(L7,H7,P7),0)</f>
        <v>1841352</v>
      </c>
      <c r="U7" s="9">
        <f>+ROUND(T7*E7,0)</f>
        <v>14730816</v>
      </c>
      <c r="V7" s="9">
        <f>+ROUND(GEOMEAN(H7,L7,P7),0)</f>
        <v>1829216</v>
      </c>
      <c r="W7" s="9">
        <f>+ROUND(V7*E7,0)</f>
        <v>14633728</v>
      </c>
      <c r="X7" s="9">
        <f>+ROUND(HARMEAN(L7,P7,H7),0)</f>
        <v>1817680</v>
      </c>
      <c r="Y7" s="9">
        <f>+ROUND(X7*E7,0)</f>
        <v>14541440</v>
      </c>
      <c r="Z7" s="9" cm="1">
        <f t="array" ref="Z7">+ROUND(AVERAGE(SMALL((H7,L7,P7),{1;2})),0)</f>
        <v>1691029</v>
      </c>
      <c r="AA7" s="9">
        <f t="shared" ref="AA7:AA8" si="10">+Z7*E7</f>
        <v>13528232</v>
      </c>
      <c r="AB7" s="9" cm="1">
        <f t="array" ref="AB7">+ROUND(AVERAGE(SMALL((H7,L7,P7),{1;2})),0)</f>
        <v>1691029</v>
      </c>
      <c r="AC7" s="9">
        <f>+AB7*E7</f>
        <v>13528232</v>
      </c>
      <c r="AD7" s="9" cm="1">
        <f t="array" ref="AD7">+ROUND(HARMEAN(SMALL((H7,L7,P7),{1;2})),0)</f>
        <v>1689757</v>
      </c>
      <c r="AE7" s="9">
        <f>+AD7*E7</f>
        <v>13518056</v>
      </c>
    </row>
    <row r="8" spans="1:31" ht="58">
      <c r="A8" s="6" t="s">
        <v>381</v>
      </c>
      <c r="B8" s="6"/>
      <c r="C8" s="7"/>
      <c r="D8" s="20" t="s">
        <v>408</v>
      </c>
      <c r="E8" s="7">
        <v>8</v>
      </c>
      <c r="F8" s="18" t="s">
        <v>222</v>
      </c>
      <c r="G8" s="46">
        <v>1200000</v>
      </c>
      <c r="H8" s="46">
        <f t="shared" si="0"/>
        <v>1428000</v>
      </c>
      <c r="I8" s="46">
        <f t="shared" si="1"/>
        <v>11424000</v>
      </c>
      <c r="J8" s="46">
        <v>1250000</v>
      </c>
      <c r="K8" s="46">
        <f t="shared" si="2"/>
        <v>1382065</v>
      </c>
      <c r="L8" s="46">
        <f t="shared" si="3"/>
        <v>1644657</v>
      </c>
      <c r="M8" s="46">
        <f t="shared" si="4"/>
        <v>13157256</v>
      </c>
      <c r="N8" s="47">
        <v>1050000</v>
      </c>
      <c r="O8" s="46">
        <f t="shared" si="5"/>
        <v>1160935</v>
      </c>
      <c r="P8" s="46">
        <f t="shared" si="6"/>
        <v>1249500</v>
      </c>
      <c r="Q8" s="47">
        <f t="shared" si="7"/>
        <v>9996000</v>
      </c>
      <c r="R8" s="50">
        <f t="shared" si="8"/>
        <v>1338750</v>
      </c>
      <c r="S8" s="50">
        <f t="shared" si="9"/>
        <v>10710000</v>
      </c>
      <c r="T8" s="9">
        <f>+ROUND(AVERAGE(L8,H8,P8),0)</f>
        <v>1440719</v>
      </c>
      <c r="U8" s="9">
        <f>+ROUND(T8*E8,0)</f>
        <v>11525752</v>
      </c>
      <c r="V8" s="9">
        <f>+ROUND(GEOMEAN(H8,L8,P8),0)</f>
        <v>1431682</v>
      </c>
      <c r="W8" s="9">
        <f>+ROUND(V8*E8,0)</f>
        <v>11453456</v>
      </c>
      <c r="X8" s="9">
        <f>+ROUND(HARMEAN(L8,P8,H8),0)</f>
        <v>1422725</v>
      </c>
      <c r="Y8" s="9">
        <f>+ROUND(X8*E8,0)</f>
        <v>11381800</v>
      </c>
      <c r="Z8" s="9" cm="1">
        <f t="array" ref="Z8">+ROUND(AVERAGE(SMALL((H8,L8,P8),{1;2})),0)</f>
        <v>1338750</v>
      </c>
      <c r="AA8" s="9">
        <f t="shared" si="10"/>
        <v>10710000</v>
      </c>
      <c r="AB8" s="9" cm="1">
        <f t="array" ref="AB8">+ROUND(AVERAGE(SMALL((H8,L8,P8),{1;2})),0)</f>
        <v>1338750</v>
      </c>
      <c r="AC8" s="9">
        <f>+AB8*E8</f>
        <v>10710000</v>
      </c>
      <c r="AD8" s="9" cm="1">
        <f t="array" ref="AD8">+ROUND(HARMEAN(SMALL((H8,L8,P8),{1;2})),0)</f>
        <v>1332800</v>
      </c>
      <c r="AE8" s="9">
        <f>+AD8*E8</f>
        <v>10662400</v>
      </c>
    </row>
    <row r="9" spans="1:31" ht="15.5">
      <c r="A9" s="6" t="s">
        <v>399</v>
      </c>
      <c r="B9" s="6"/>
      <c r="C9" s="7"/>
      <c r="D9" s="20" t="s">
        <v>400</v>
      </c>
      <c r="E9" s="7">
        <v>16</v>
      </c>
      <c r="F9" s="18" t="s">
        <v>401</v>
      </c>
      <c r="G9" s="48">
        <v>500000</v>
      </c>
      <c r="H9" s="46">
        <f t="shared" si="0"/>
        <v>595000</v>
      </c>
      <c r="I9" s="46">
        <f t="shared" si="1"/>
        <v>9520000</v>
      </c>
      <c r="J9" s="48">
        <v>0</v>
      </c>
      <c r="K9" s="48">
        <v>0</v>
      </c>
      <c r="L9" s="46">
        <f t="shared" si="3"/>
        <v>0</v>
      </c>
      <c r="M9" s="46">
        <f t="shared" si="4"/>
        <v>0</v>
      </c>
      <c r="N9" s="49">
        <v>0</v>
      </c>
      <c r="O9" s="46">
        <f t="shared" si="5"/>
        <v>0</v>
      </c>
      <c r="P9" s="46">
        <f t="shared" si="6"/>
        <v>0</v>
      </c>
      <c r="Q9" s="47">
        <f t="shared" si="7"/>
        <v>0</v>
      </c>
      <c r="R9" s="50">
        <f t="shared" si="8"/>
        <v>595000</v>
      </c>
      <c r="S9" s="50">
        <f t="shared" si="9"/>
        <v>9520000</v>
      </c>
      <c r="T9" s="9">
        <f>+ROUND(AVERAGE(H9),0)</f>
        <v>595000</v>
      </c>
      <c r="U9" s="9">
        <f>+ROUND(T9*E9,0)</f>
        <v>9520000</v>
      </c>
      <c r="V9" s="9">
        <f>+ROUND(GEOMEAN(H9),0)</f>
        <v>595000</v>
      </c>
      <c r="W9" s="9">
        <f>+ROUND(V9*E9,0)</f>
        <v>9520000</v>
      </c>
      <c r="X9" s="9">
        <f>+ROUND(HARMEAN(H9),0)</f>
        <v>595000</v>
      </c>
      <c r="Y9" s="9">
        <f>+ROUND(X9*E9,0)</f>
        <v>9520000</v>
      </c>
      <c r="Z9" s="9" cm="1">
        <f t="array" ref="Z9">+ROUND(AVERAGE(SMALL((H9),{1})),0)</f>
        <v>595000</v>
      </c>
      <c r="AA9" s="9">
        <f>+Z9*E9</f>
        <v>9520000</v>
      </c>
      <c r="AB9" s="9" cm="1">
        <f t="array" ref="AB9">+ROUND(AVERAGE(SMALL((H9),{1})),0)</f>
        <v>595000</v>
      </c>
      <c r="AC9" s="9">
        <f>+AB9*E9</f>
        <v>9520000</v>
      </c>
      <c r="AD9" s="9" cm="1">
        <f t="array" ref="AD9">+ROUND(HARMEAN(SMALL((H9),{1})),0)</f>
        <v>595000</v>
      </c>
      <c r="AE9" s="9">
        <f>+AD9*E9</f>
        <v>9520000</v>
      </c>
    </row>
    <row r="10" spans="1:31" ht="15.5">
      <c r="A10" s="54" t="s">
        <v>12</v>
      </c>
      <c r="B10" s="54"/>
      <c r="C10" s="54"/>
      <c r="D10" s="54"/>
      <c r="E10" s="54"/>
      <c r="F10" s="54"/>
      <c r="G10" s="41"/>
      <c r="H10" s="34"/>
      <c r="I10" s="35">
        <f>SUM(I6:I9)</f>
        <v>55216000</v>
      </c>
      <c r="J10" s="35"/>
      <c r="K10" s="35"/>
      <c r="L10" s="34"/>
      <c r="M10" s="35">
        <f>SUM(M6:M9)</f>
        <v>45260968</v>
      </c>
      <c r="N10" s="35"/>
      <c r="O10" s="35"/>
      <c r="P10" s="34"/>
      <c r="Q10" s="35">
        <f>SUM(Q6:Q9)</f>
        <v>39603200</v>
      </c>
      <c r="R10" s="34"/>
      <c r="S10" s="38">
        <f>SUM(S6:S9)</f>
        <v>49466232</v>
      </c>
      <c r="T10" s="34"/>
      <c r="U10" s="16">
        <f>SUM(U6:U9)</f>
        <v>53040056</v>
      </c>
      <c r="V10" s="26"/>
      <c r="W10" s="16">
        <f>SUM(W6:W9)</f>
        <v>52820032</v>
      </c>
      <c r="X10" s="26"/>
      <c r="Y10" s="16">
        <f>SUM(Y6:Y9)</f>
        <v>52605824</v>
      </c>
      <c r="Z10" s="26"/>
      <c r="AA10" s="16">
        <f>SUM(AA6:AA9)</f>
        <v>49466232</v>
      </c>
      <c r="AB10" s="26"/>
      <c r="AC10" s="16">
        <f>SUM(AC6:AC9)</f>
        <v>49466232</v>
      </c>
      <c r="AD10" s="26"/>
      <c r="AE10" s="16">
        <f>SUM(AE6:AE9)</f>
        <v>49408456</v>
      </c>
    </row>
    <row r="11" spans="1:31">
      <c r="A11" s="55" t="s">
        <v>409</v>
      </c>
      <c r="B11" s="56"/>
      <c r="C11" s="56"/>
      <c r="D11" s="56"/>
      <c r="E11" s="56"/>
      <c r="F11" s="56"/>
      <c r="G11" s="56"/>
      <c r="H11" s="56"/>
      <c r="I11" s="56"/>
      <c r="J11" s="56"/>
      <c r="K11" s="56"/>
      <c r="L11" s="56"/>
      <c r="M11" s="56"/>
      <c r="N11" s="56"/>
      <c r="O11" s="56"/>
      <c r="P11" s="56"/>
      <c r="Q11" s="56"/>
      <c r="R11" s="56"/>
      <c r="S11" s="57"/>
      <c r="T11" s="23"/>
      <c r="U11" s="23"/>
      <c r="V11" s="23"/>
      <c r="W11" s="23"/>
      <c r="X11" s="23"/>
      <c r="Y11" s="23"/>
      <c r="Z11" s="23"/>
      <c r="AA11" s="23"/>
      <c r="AB11" s="23"/>
      <c r="AC11" s="23"/>
      <c r="AD11" s="23"/>
      <c r="AE11" s="23"/>
    </row>
    <row r="12" spans="1:31">
      <c r="A12" s="58"/>
      <c r="B12" s="59"/>
      <c r="C12" s="59"/>
      <c r="D12" s="59"/>
      <c r="E12" s="59"/>
      <c r="F12" s="59"/>
      <c r="G12" s="59"/>
      <c r="H12" s="59"/>
      <c r="I12" s="59"/>
      <c r="J12" s="59"/>
      <c r="K12" s="59"/>
      <c r="L12" s="59"/>
      <c r="M12" s="59"/>
      <c r="N12" s="59"/>
      <c r="O12" s="59"/>
      <c r="P12" s="59"/>
      <c r="Q12" s="59"/>
      <c r="R12" s="59"/>
      <c r="S12" s="60"/>
      <c r="T12" s="42"/>
      <c r="U12" s="43"/>
      <c r="V12" s="23"/>
      <c r="W12" s="23"/>
      <c r="X12" s="23"/>
      <c r="Y12" s="23"/>
      <c r="Z12" s="23"/>
      <c r="AA12" s="23"/>
      <c r="AB12" s="23"/>
      <c r="AC12" s="23"/>
      <c r="AD12" s="23"/>
      <c r="AE12" s="23"/>
    </row>
    <row r="13" spans="1:31">
      <c r="A13" s="58"/>
      <c r="B13" s="59"/>
      <c r="C13" s="59"/>
      <c r="D13" s="59"/>
      <c r="E13" s="59"/>
      <c r="F13" s="59"/>
      <c r="G13" s="59"/>
      <c r="H13" s="59"/>
      <c r="I13" s="59"/>
      <c r="J13" s="59"/>
      <c r="K13" s="59"/>
      <c r="L13" s="59"/>
      <c r="M13" s="59"/>
      <c r="N13" s="59"/>
      <c r="O13" s="59"/>
      <c r="P13" s="59"/>
      <c r="Q13" s="59"/>
      <c r="R13" s="59"/>
      <c r="S13" s="60"/>
      <c r="T13" s="42"/>
      <c r="U13" s="43"/>
      <c r="V13" s="23"/>
      <c r="W13" s="23"/>
      <c r="X13" s="23"/>
      <c r="Y13" s="23"/>
      <c r="Z13" s="23"/>
      <c r="AA13" s="23"/>
      <c r="AB13" s="23"/>
      <c r="AC13" s="23"/>
      <c r="AD13" s="23"/>
      <c r="AE13" s="23"/>
    </row>
    <row r="14" spans="1:31" ht="13" thickBot="1">
      <c r="A14" s="61"/>
      <c r="B14" s="62"/>
      <c r="C14" s="62"/>
      <c r="D14" s="62"/>
      <c r="E14" s="62"/>
      <c r="F14" s="62"/>
      <c r="G14" s="62"/>
      <c r="H14" s="62"/>
      <c r="I14" s="62"/>
      <c r="J14" s="62"/>
      <c r="K14" s="62"/>
      <c r="L14" s="62"/>
      <c r="M14" s="62"/>
      <c r="N14" s="62"/>
      <c r="O14" s="62"/>
      <c r="P14" s="62"/>
      <c r="Q14" s="62"/>
      <c r="R14" s="62"/>
      <c r="S14" s="63"/>
      <c r="T14" s="42"/>
      <c r="U14" s="43"/>
      <c r="V14" s="23"/>
      <c r="W14" s="23"/>
      <c r="X14" s="23"/>
      <c r="Y14" s="23"/>
      <c r="Z14" s="23"/>
      <c r="AA14" s="23"/>
      <c r="AB14" s="23"/>
      <c r="AC14" s="23"/>
      <c r="AD14" s="23"/>
      <c r="AE14" s="23"/>
    </row>
    <row r="15" spans="1:31">
      <c r="T15" s="42"/>
      <c r="U15" s="44"/>
      <c r="W15" s="45"/>
      <c r="X15" s="45"/>
    </row>
    <row r="16" spans="1:31">
      <c r="U16" s="44"/>
      <c r="W16" s="45"/>
      <c r="X16" s="45"/>
    </row>
    <row r="17" spans="23:24">
      <c r="W17" s="45"/>
      <c r="X17" s="45"/>
    </row>
  </sheetData>
  <mergeCells count="19">
    <mergeCell ref="T1:U2"/>
    <mergeCell ref="T4:U4"/>
    <mergeCell ref="A10:F10"/>
    <mergeCell ref="A11:S14"/>
    <mergeCell ref="R1:S2"/>
    <mergeCell ref="R4:S4"/>
    <mergeCell ref="A3:S3"/>
    <mergeCell ref="A1:C2"/>
    <mergeCell ref="A4:F4"/>
    <mergeCell ref="G4:I4"/>
    <mergeCell ref="J4:M4"/>
    <mergeCell ref="N4:Q4"/>
    <mergeCell ref="D1:Q1"/>
    <mergeCell ref="D2:Q2"/>
    <mergeCell ref="Z4:AA4"/>
    <mergeCell ref="AB4:AC4"/>
    <mergeCell ref="AD4:AE4"/>
    <mergeCell ref="V4:W4"/>
    <mergeCell ref="X4:Y4"/>
  </mergeCells>
  <phoneticPr fontId="20" type="noConversion"/>
  <conditionalFormatting sqref="D1:D2">
    <cfRule type="duplicateValues" dxfId="3" priority="1"/>
  </conditionalFormatting>
  <printOptions horizontalCentered="1"/>
  <pageMargins left="0.74803149606299213" right="0.74803149606299213" top="0.98425196850393704" bottom="0.98425196850393704" header="0.51181102362204722" footer="0.51181102362204722"/>
  <pageSetup paperSize="41" scale="65" orientation="landscape" r:id="rId1"/>
  <headerFooter>
    <oddHeader>&amp;L&amp;"Calibri"&amp;15&amp;K000000 Información Pública Clasificada&amp;1#_x000D_</oddHeader>
  </headerFooter>
  <ignoredErrors>
    <ignoredError sqref="I6"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'listado de unidades'!$A$3:$A$186</xm:f>
          </x14:formula1>
          <xm:sqref>F6:F8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9"/>
  <sheetViews>
    <sheetView showGridLines="0" zoomScale="70" zoomScaleNormal="70" workbookViewId="0">
      <selection activeCell="H5" sqref="H5"/>
    </sheetView>
  </sheetViews>
  <sheetFormatPr baseColWidth="10" defaultColWidth="9.1796875" defaultRowHeight="12.5"/>
  <cols>
    <col min="1" max="1" width="11" style="33" customWidth="1"/>
    <col min="2" max="2" width="12.7265625" style="33" customWidth="1"/>
    <col min="3" max="3" width="10.26953125" style="33" customWidth="1"/>
    <col min="4" max="4" width="39" style="33" customWidth="1"/>
    <col min="5" max="5" width="14.1796875" style="33" customWidth="1"/>
    <col min="6" max="6" width="12" style="33" customWidth="1"/>
    <col min="7" max="7" width="21.7265625" style="33" customWidth="1"/>
    <col min="8" max="8" width="33" style="33" customWidth="1"/>
    <col min="9" max="16384" width="9.1796875" style="29"/>
  </cols>
  <sheetData>
    <row r="1" spans="1:9" ht="32.25" customHeight="1">
      <c r="A1" s="94"/>
      <c r="B1" s="94"/>
      <c r="C1" s="95" t="s">
        <v>0</v>
      </c>
      <c r="D1" s="95"/>
      <c r="E1" s="95"/>
      <c r="F1" s="95"/>
      <c r="G1" s="95"/>
      <c r="H1" s="92"/>
      <c r="I1" s="11"/>
    </row>
    <row r="2" spans="1:9" ht="32.25" customHeight="1">
      <c r="A2" s="94"/>
      <c r="B2" s="94"/>
      <c r="C2" s="95" t="s">
        <v>378</v>
      </c>
      <c r="D2" s="95"/>
      <c r="E2" s="95"/>
      <c r="F2" s="95"/>
      <c r="G2" s="95"/>
      <c r="H2" s="93"/>
      <c r="I2" s="11"/>
    </row>
    <row r="3" spans="1:9" ht="46.5">
      <c r="A3" s="15" t="s">
        <v>3</v>
      </c>
      <c r="B3" s="13" t="s">
        <v>4</v>
      </c>
      <c r="C3" s="13" t="s">
        <v>5</v>
      </c>
      <c r="D3" s="13" t="s">
        <v>6</v>
      </c>
      <c r="E3" s="13" t="s">
        <v>7</v>
      </c>
      <c r="F3" s="13" t="s">
        <v>8</v>
      </c>
      <c r="G3" s="13" t="s">
        <v>9</v>
      </c>
      <c r="H3" s="13" t="s">
        <v>10</v>
      </c>
    </row>
    <row r="4" spans="1:9" ht="77.5">
      <c r="A4" s="27" t="s">
        <v>379</v>
      </c>
      <c r="B4" s="28"/>
      <c r="C4" s="28"/>
      <c r="D4" s="30" t="str">
        <f>+'Estudio de mercado'!D6</f>
        <v>Suscripción a soporte (técnico, preventivo y correctivo), configuración, mantenimiento y asesoría integral en la plataforma Open Journal Systems (OJS) para revistas</v>
      </c>
      <c r="E4" s="31">
        <f>+'Estudio de mercado'!E6</f>
        <v>8</v>
      </c>
      <c r="F4" s="28" t="s">
        <v>222</v>
      </c>
      <c r="G4" s="37">
        <f>+'Estudio de mercado'!R6</f>
        <v>1963500</v>
      </c>
      <c r="H4" s="37">
        <f>+G4*E4</f>
        <v>15708000</v>
      </c>
    </row>
    <row r="5" spans="1:9" ht="75" customHeight="1">
      <c r="A5" s="27" t="s">
        <v>380</v>
      </c>
      <c r="B5" s="28"/>
      <c r="C5" s="28"/>
      <c r="D5" s="30" t="str">
        <f>+'Estudio de mercado'!D7</f>
        <v>Suscripción a soporte (técnico, preventivo y correctivo), configuración, mantenimiento y asesoría integral en la plataforma Open Monograph Press (OMP) para libros</v>
      </c>
      <c r="E5" s="31">
        <f>+'Estudio de mercado'!E7</f>
        <v>8</v>
      </c>
      <c r="F5" s="28" t="s">
        <v>222</v>
      </c>
      <c r="G5" s="37">
        <f>+'Estudio de mercado'!R7</f>
        <v>1691029</v>
      </c>
      <c r="H5" s="37">
        <f t="shared" ref="H5:H6" si="0">+G5*E5</f>
        <v>13528232</v>
      </c>
    </row>
    <row r="6" spans="1:9" ht="108.5">
      <c r="A6" s="27" t="s">
        <v>381</v>
      </c>
      <c r="B6" s="28"/>
      <c r="C6" s="28"/>
      <c r="D6" s="30" t="str">
        <f>+'Estudio de mercado'!D8</f>
        <v>Suscripción a las plataformas Crossref, Portico y herramienta de detección de plagio para apoyar los procesos editoriales de asignación de identificadores digitales DOI, revisión de metadatos, verificación de originalidad y preservación digital.</v>
      </c>
      <c r="E6" s="31">
        <f>+'Estudio de mercado'!E8</f>
        <v>8</v>
      </c>
      <c r="F6" s="28" t="s">
        <v>222</v>
      </c>
      <c r="G6" s="37">
        <f>+'Estudio de mercado'!R8</f>
        <v>1338750</v>
      </c>
      <c r="H6" s="37">
        <f t="shared" si="0"/>
        <v>10710000</v>
      </c>
    </row>
    <row r="7" spans="1:9" ht="31">
      <c r="A7" s="27" t="s">
        <v>399</v>
      </c>
      <c r="B7" s="28"/>
      <c r="C7" s="28"/>
      <c r="D7" s="30" t="str">
        <f>+'Estudio de mercado'!D9</f>
        <v>Jornadas de capacitación en OJS/OMP</v>
      </c>
      <c r="E7" s="31">
        <f>+'Estudio de mercado'!E9</f>
        <v>16</v>
      </c>
      <c r="F7" s="28" t="s">
        <v>222</v>
      </c>
      <c r="G7" s="37">
        <f>+'Estudio de mercado'!R9</f>
        <v>595000</v>
      </c>
      <c r="H7" s="37">
        <f t="shared" ref="H7" si="1">+G7*E7</f>
        <v>9520000</v>
      </c>
    </row>
    <row r="8" spans="1:9" ht="15.5">
      <c r="A8" s="91" t="s">
        <v>12</v>
      </c>
      <c r="B8" s="91"/>
      <c r="C8" s="91"/>
      <c r="D8" s="91"/>
      <c r="E8" s="91"/>
      <c r="F8" s="91"/>
      <c r="G8" s="91"/>
      <c r="H8" s="51">
        <f>SUM(H4:H7)</f>
        <v>49466232</v>
      </c>
    </row>
    <row r="9" spans="1:9" ht="15.5">
      <c r="A9" s="32"/>
      <c r="B9" s="32"/>
      <c r="C9" s="32"/>
      <c r="D9" s="32"/>
      <c r="E9" s="32"/>
      <c r="F9" s="32"/>
      <c r="G9" s="32"/>
      <c r="H9" s="32"/>
    </row>
  </sheetData>
  <sheetProtection algorithmName="SHA-512" hashValue="p1FYora4MUgT6KufWoPwsc1lu9YlY7U/Sk6fVqRQVYrpR17sUP/f3OYktDFIS2mbrJGeD9PIBVnvP3z80scZPw==" saltValue="TFOVEY7qfvxiyCPgfmVJKQ==" spinCount="100000" sheet="1" objects="1" scenarios="1"/>
  <mergeCells count="5">
    <mergeCell ref="A8:G8"/>
    <mergeCell ref="H1:H2"/>
    <mergeCell ref="A1:B2"/>
    <mergeCell ref="C1:G1"/>
    <mergeCell ref="C2:G2"/>
  </mergeCells>
  <phoneticPr fontId="20" type="noConversion"/>
  <conditionalFormatting sqref="C1">
    <cfRule type="duplicateValues" dxfId="2" priority="2"/>
  </conditionalFormatting>
  <conditionalFormatting sqref="C2">
    <cfRule type="duplicateValues" dxfId="1" priority="1"/>
  </conditionalFormatting>
  <pageMargins left="0.74803149606299213" right="0.74803149606299213" top="0.98425196850393704" bottom="0.98425196850393704" header="0.51181102362204722" footer="0.51181102362204722"/>
  <pageSetup scale="70" fitToHeight="3" orientation="landscape"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86"/>
  <sheetViews>
    <sheetView showGridLines="0" workbookViewId="0">
      <selection activeCell="B93" sqref="B93"/>
    </sheetView>
  </sheetViews>
  <sheetFormatPr baseColWidth="10" defaultColWidth="11.453125" defaultRowHeight="12.5"/>
  <cols>
    <col min="2" max="2" width="29.7265625" customWidth="1"/>
  </cols>
  <sheetData>
    <row r="1" spans="1:2" ht="15.5">
      <c r="A1" s="96" t="s">
        <v>13</v>
      </c>
      <c r="B1" s="96"/>
    </row>
    <row r="2" spans="1:2" ht="15.5">
      <c r="A2" s="1" t="s">
        <v>14</v>
      </c>
      <c r="B2" s="2" t="s">
        <v>6</v>
      </c>
    </row>
    <row r="3" spans="1:2" ht="15.5">
      <c r="A3" s="3" t="s">
        <v>15</v>
      </c>
      <c r="B3" s="3" t="s">
        <v>16</v>
      </c>
    </row>
    <row r="4" spans="1:2" ht="15.5">
      <c r="A4" s="3" t="s">
        <v>17</v>
      </c>
      <c r="B4" s="3" t="s">
        <v>18</v>
      </c>
    </row>
    <row r="5" spans="1:2" ht="15.5">
      <c r="A5" s="3" t="s">
        <v>19</v>
      </c>
      <c r="B5" s="3" t="s">
        <v>20</v>
      </c>
    </row>
    <row r="6" spans="1:2" ht="15.5">
      <c r="A6" s="3" t="s">
        <v>377</v>
      </c>
      <c r="B6" s="3" t="s">
        <v>21</v>
      </c>
    </row>
    <row r="7" spans="1:2" ht="15.5">
      <c r="A7" s="3" t="s">
        <v>22</v>
      </c>
      <c r="B7" s="3" t="s">
        <v>23</v>
      </c>
    </row>
    <row r="8" spans="1:2" ht="15.5">
      <c r="A8" s="3" t="s">
        <v>24</v>
      </c>
      <c r="B8" s="3" t="s">
        <v>25</v>
      </c>
    </row>
    <row r="9" spans="1:2" ht="15.5">
      <c r="A9" s="3" t="s">
        <v>26</v>
      </c>
      <c r="B9" s="3" t="s">
        <v>27</v>
      </c>
    </row>
    <row r="10" spans="1:2" ht="15.5">
      <c r="A10" s="3" t="s">
        <v>28</v>
      </c>
      <c r="B10" s="3" t="s">
        <v>29</v>
      </c>
    </row>
    <row r="11" spans="1:2" ht="15.5">
      <c r="A11" s="3" t="s">
        <v>30</v>
      </c>
      <c r="B11" s="3" t="s">
        <v>31</v>
      </c>
    </row>
    <row r="12" spans="1:2" ht="15.5">
      <c r="A12" s="3" t="s">
        <v>32</v>
      </c>
      <c r="B12" s="3" t="s">
        <v>33</v>
      </c>
    </row>
    <row r="13" spans="1:2" ht="15.5">
      <c r="A13" s="3" t="s">
        <v>34</v>
      </c>
      <c r="B13" s="3" t="s">
        <v>35</v>
      </c>
    </row>
    <row r="14" spans="1:2" ht="15.5">
      <c r="A14" s="3" t="s">
        <v>36</v>
      </c>
      <c r="B14" s="3" t="s">
        <v>37</v>
      </c>
    </row>
    <row r="15" spans="1:2" ht="15.5">
      <c r="A15" s="3" t="s">
        <v>38</v>
      </c>
      <c r="B15" s="3" t="s">
        <v>39</v>
      </c>
    </row>
    <row r="16" spans="1:2" ht="15.5">
      <c r="A16" s="3" t="s">
        <v>40</v>
      </c>
      <c r="B16" s="3" t="s">
        <v>41</v>
      </c>
    </row>
    <row r="17" spans="1:2" ht="15.5">
      <c r="A17" s="3" t="s">
        <v>42</v>
      </c>
      <c r="B17" s="3" t="s">
        <v>43</v>
      </c>
    </row>
    <row r="18" spans="1:2" ht="15.5">
      <c r="A18" s="3" t="s">
        <v>44</v>
      </c>
      <c r="B18" s="3" t="s">
        <v>45</v>
      </c>
    </row>
    <row r="19" spans="1:2" ht="15.5">
      <c r="A19" s="3" t="s">
        <v>46</v>
      </c>
      <c r="B19" s="3" t="s">
        <v>47</v>
      </c>
    </row>
    <row r="20" spans="1:2" ht="15.5">
      <c r="A20" s="3" t="s">
        <v>48</v>
      </c>
      <c r="B20" s="3" t="s">
        <v>49</v>
      </c>
    </row>
    <row r="21" spans="1:2" ht="15.5">
      <c r="A21" s="3" t="s">
        <v>50</v>
      </c>
      <c r="B21" s="3" t="s">
        <v>51</v>
      </c>
    </row>
    <row r="22" spans="1:2" ht="15.5">
      <c r="A22" s="3" t="s">
        <v>52</v>
      </c>
      <c r="B22" s="3" t="s">
        <v>53</v>
      </c>
    </row>
    <row r="23" spans="1:2" ht="15.5">
      <c r="A23" s="3" t="s">
        <v>54</v>
      </c>
      <c r="B23" s="3" t="s">
        <v>55</v>
      </c>
    </row>
    <row r="24" spans="1:2" ht="15.5">
      <c r="A24" s="3" t="s">
        <v>56</v>
      </c>
      <c r="B24" s="3" t="s">
        <v>57</v>
      </c>
    </row>
    <row r="25" spans="1:2" ht="15.5">
      <c r="A25" s="3" t="s">
        <v>58</v>
      </c>
      <c r="B25" s="3" t="s">
        <v>59</v>
      </c>
    </row>
    <row r="26" spans="1:2" ht="15.5">
      <c r="A26" s="3" t="s">
        <v>60</v>
      </c>
      <c r="B26" s="3" t="s">
        <v>57</v>
      </c>
    </row>
    <row r="27" spans="1:2" ht="15.5">
      <c r="A27" s="3" t="s">
        <v>61</v>
      </c>
      <c r="B27" s="3" t="s">
        <v>62</v>
      </c>
    </row>
    <row r="28" spans="1:2" ht="15.5">
      <c r="A28" s="3" t="s">
        <v>63</v>
      </c>
      <c r="B28" s="3" t="s">
        <v>64</v>
      </c>
    </row>
    <row r="29" spans="1:2" ht="15.5">
      <c r="A29" s="3" t="s">
        <v>65</v>
      </c>
      <c r="B29" s="3" t="s">
        <v>66</v>
      </c>
    </row>
    <row r="30" spans="1:2" ht="15.5">
      <c r="A30" s="3" t="s">
        <v>67</v>
      </c>
      <c r="B30" s="3" t="s">
        <v>68</v>
      </c>
    </row>
    <row r="31" spans="1:2" ht="15.5">
      <c r="A31" s="3" t="s">
        <v>69</v>
      </c>
      <c r="B31" s="3" t="s">
        <v>70</v>
      </c>
    </row>
    <row r="32" spans="1:2" ht="15.5">
      <c r="A32" s="3" t="s">
        <v>71</v>
      </c>
      <c r="B32" s="3" t="s">
        <v>72</v>
      </c>
    </row>
    <row r="33" spans="1:2" ht="15.5">
      <c r="A33" s="3" t="s">
        <v>73</v>
      </c>
      <c r="B33" s="3" t="s">
        <v>74</v>
      </c>
    </row>
    <row r="34" spans="1:2" ht="15.5">
      <c r="A34" s="3" t="s">
        <v>75</v>
      </c>
      <c r="B34" s="3" t="s">
        <v>76</v>
      </c>
    </row>
    <row r="35" spans="1:2" ht="15.5">
      <c r="A35" s="3" t="s">
        <v>77</v>
      </c>
      <c r="B35" s="3" t="s">
        <v>78</v>
      </c>
    </row>
    <row r="36" spans="1:2" ht="15.5">
      <c r="A36" s="3" t="s">
        <v>79</v>
      </c>
      <c r="B36" s="3" t="s">
        <v>80</v>
      </c>
    </row>
    <row r="37" spans="1:2" ht="15.5">
      <c r="A37" s="3" t="s">
        <v>81</v>
      </c>
      <c r="B37" s="3" t="s">
        <v>82</v>
      </c>
    </row>
    <row r="38" spans="1:2" ht="15.5">
      <c r="A38" s="3" t="s">
        <v>83</v>
      </c>
      <c r="B38" s="3" t="s">
        <v>84</v>
      </c>
    </row>
    <row r="39" spans="1:2" ht="15.5">
      <c r="A39" s="3" t="s">
        <v>85</v>
      </c>
      <c r="B39" s="3" t="s">
        <v>86</v>
      </c>
    </row>
    <row r="40" spans="1:2" ht="15.5">
      <c r="A40" s="3" t="s">
        <v>87</v>
      </c>
      <c r="B40" s="3" t="s">
        <v>88</v>
      </c>
    </row>
    <row r="41" spans="1:2" ht="15.5">
      <c r="A41" s="3" t="s">
        <v>89</v>
      </c>
      <c r="B41" s="3" t="s">
        <v>90</v>
      </c>
    </row>
    <row r="42" spans="1:2" ht="15.5">
      <c r="A42" s="3" t="s">
        <v>91</v>
      </c>
      <c r="B42" s="3" t="s">
        <v>92</v>
      </c>
    </row>
    <row r="43" spans="1:2" ht="15.5">
      <c r="A43" s="3" t="s">
        <v>93</v>
      </c>
      <c r="B43" s="3" t="s">
        <v>94</v>
      </c>
    </row>
    <row r="44" spans="1:2" ht="15.5">
      <c r="A44" s="3" t="s">
        <v>95</v>
      </c>
      <c r="B44" s="3" t="s">
        <v>96</v>
      </c>
    </row>
    <row r="45" spans="1:2" ht="15.5">
      <c r="A45" s="3" t="s">
        <v>97</v>
      </c>
      <c r="B45" s="3" t="s">
        <v>98</v>
      </c>
    </row>
    <row r="46" spans="1:2" ht="15.5">
      <c r="A46" s="3" t="s">
        <v>99</v>
      </c>
      <c r="B46" s="3" t="s">
        <v>100</v>
      </c>
    </row>
    <row r="47" spans="1:2" ht="15.5">
      <c r="A47" s="3" t="s">
        <v>101</v>
      </c>
      <c r="B47" s="3" t="s">
        <v>102</v>
      </c>
    </row>
    <row r="48" spans="1:2" ht="15.5">
      <c r="A48" s="3" t="s">
        <v>103</v>
      </c>
      <c r="B48" s="3" t="s">
        <v>104</v>
      </c>
    </row>
    <row r="49" spans="1:2" ht="15.5">
      <c r="A49" s="3" t="s">
        <v>105</v>
      </c>
      <c r="B49" s="3" t="s">
        <v>106</v>
      </c>
    </row>
    <row r="50" spans="1:2" ht="15.5">
      <c r="A50" s="3" t="s">
        <v>107</v>
      </c>
      <c r="B50" s="3" t="s">
        <v>108</v>
      </c>
    </row>
    <row r="51" spans="1:2" ht="15.5">
      <c r="A51" s="3" t="s">
        <v>109</v>
      </c>
      <c r="B51" s="3" t="s">
        <v>110</v>
      </c>
    </row>
    <row r="52" spans="1:2" ht="15.5">
      <c r="A52" s="3" t="s">
        <v>111</v>
      </c>
      <c r="B52" s="3" t="s">
        <v>112</v>
      </c>
    </row>
    <row r="53" spans="1:2" ht="15.5">
      <c r="A53" s="3" t="s">
        <v>113</v>
      </c>
      <c r="B53" s="3" t="s">
        <v>114</v>
      </c>
    </row>
    <row r="54" spans="1:2" ht="15.5">
      <c r="A54" s="3" t="s">
        <v>115</v>
      </c>
      <c r="B54" s="3" t="s">
        <v>116</v>
      </c>
    </row>
    <row r="55" spans="1:2" ht="15.5">
      <c r="A55" s="3" t="s">
        <v>117</v>
      </c>
      <c r="B55" s="3" t="s">
        <v>118</v>
      </c>
    </row>
    <row r="56" spans="1:2" ht="15.5">
      <c r="A56" s="3" t="s">
        <v>119</v>
      </c>
      <c r="B56" s="3" t="s">
        <v>120</v>
      </c>
    </row>
    <row r="57" spans="1:2" ht="15.5">
      <c r="A57" s="3" t="s">
        <v>121</v>
      </c>
      <c r="B57" s="3" t="s">
        <v>122</v>
      </c>
    </row>
    <row r="58" spans="1:2" ht="15.5">
      <c r="A58" s="3" t="s">
        <v>123</v>
      </c>
      <c r="B58" s="3" t="s">
        <v>124</v>
      </c>
    </row>
    <row r="59" spans="1:2" ht="15.5">
      <c r="A59" s="3" t="s">
        <v>125</v>
      </c>
      <c r="B59" s="3" t="s">
        <v>126</v>
      </c>
    </row>
    <row r="60" spans="1:2" ht="15.5">
      <c r="A60" s="3" t="s">
        <v>127</v>
      </c>
      <c r="B60" s="3" t="s">
        <v>128</v>
      </c>
    </row>
    <row r="61" spans="1:2" ht="15.5">
      <c r="A61" s="3" t="s">
        <v>129</v>
      </c>
      <c r="B61" s="3" t="s">
        <v>130</v>
      </c>
    </row>
    <row r="62" spans="1:2" ht="15.5">
      <c r="A62" s="3" t="s">
        <v>131</v>
      </c>
      <c r="B62" s="3" t="s">
        <v>132</v>
      </c>
    </row>
    <row r="63" spans="1:2" ht="15.5">
      <c r="A63" s="3" t="s">
        <v>133</v>
      </c>
      <c r="B63" s="3" t="s">
        <v>134</v>
      </c>
    </row>
    <row r="64" spans="1:2" ht="15.5">
      <c r="A64" s="3" t="s">
        <v>135</v>
      </c>
      <c r="B64" s="3" t="s">
        <v>136</v>
      </c>
    </row>
    <row r="65" spans="1:2" ht="15.5">
      <c r="A65" s="3" t="s">
        <v>137</v>
      </c>
      <c r="B65" s="3" t="s">
        <v>138</v>
      </c>
    </row>
    <row r="66" spans="1:2" ht="15.5">
      <c r="A66" s="3" t="s">
        <v>139</v>
      </c>
      <c r="B66" s="3" t="s">
        <v>140</v>
      </c>
    </row>
    <row r="67" spans="1:2" ht="15.5">
      <c r="A67" s="3" t="s">
        <v>141</v>
      </c>
      <c r="B67" s="3" t="s">
        <v>142</v>
      </c>
    </row>
    <row r="68" spans="1:2" ht="15.5">
      <c r="A68" s="3" t="s">
        <v>143</v>
      </c>
      <c r="B68" s="3" t="s">
        <v>144</v>
      </c>
    </row>
    <row r="69" spans="1:2" ht="15.5">
      <c r="A69" s="3" t="s">
        <v>145</v>
      </c>
      <c r="B69" s="3" t="s">
        <v>146</v>
      </c>
    </row>
    <row r="70" spans="1:2" ht="15.5">
      <c r="A70" s="3" t="s">
        <v>147</v>
      </c>
      <c r="B70" s="3" t="s">
        <v>148</v>
      </c>
    </row>
    <row r="71" spans="1:2" ht="15.5">
      <c r="A71" s="3" t="s">
        <v>149</v>
      </c>
      <c r="B71" s="3" t="s">
        <v>150</v>
      </c>
    </row>
    <row r="72" spans="1:2" ht="15.5">
      <c r="A72" s="3" t="s">
        <v>151</v>
      </c>
      <c r="B72" s="3" t="s">
        <v>152</v>
      </c>
    </row>
    <row r="73" spans="1:2" ht="15.5">
      <c r="A73" s="3" t="s">
        <v>153</v>
      </c>
      <c r="B73" s="3" t="s">
        <v>154</v>
      </c>
    </row>
    <row r="74" spans="1:2" ht="15.5">
      <c r="A74" s="3" t="s">
        <v>155</v>
      </c>
      <c r="B74" s="3" t="s">
        <v>156</v>
      </c>
    </row>
    <row r="75" spans="1:2" ht="15.5">
      <c r="A75" s="3" t="s">
        <v>157</v>
      </c>
      <c r="B75" s="3" t="s">
        <v>158</v>
      </c>
    </row>
    <row r="76" spans="1:2" ht="15.5">
      <c r="A76" s="3" t="s">
        <v>159</v>
      </c>
      <c r="B76" s="3" t="s">
        <v>160</v>
      </c>
    </row>
    <row r="77" spans="1:2" ht="15.5">
      <c r="A77" s="3" t="s">
        <v>161</v>
      </c>
      <c r="B77" s="3" t="s">
        <v>162</v>
      </c>
    </row>
    <row r="78" spans="1:2" ht="15.5">
      <c r="A78" s="3" t="s">
        <v>163</v>
      </c>
      <c r="B78" s="3" t="s">
        <v>164</v>
      </c>
    </row>
    <row r="79" spans="1:2" ht="15.5">
      <c r="A79" s="3" t="s">
        <v>165</v>
      </c>
      <c r="B79" s="3" t="s">
        <v>166</v>
      </c>
    </row>
    <row r="80" spans="1:2" ht="15.5">
      <c r="A80" s="3" t="s">
        <v>167</v>
      </c>
      <c r="B80" s="3" t="s">
        <v>168</v>
      </c>
    </row>
    <row r="81" spans="1:2" ht="15.5">
      <c r="A81" s="3" t="s">
        <v>169</v>
      </c>
      <c r="B81" s="3" t="s">
        <v>170</v>
      </c>
    </row>
    <row r="82" spans="1:2" ht="15.5">
      <c r="A82" s="3" t="s">
        <v>171</v>
      </c>
      <c r="B82" s="3" t="s">
        <v>172</v>
      </c>
    </row>
    <row r="83" spans="1:2" ht="15.5">
      <c r="A83" s="3" t="s">
        <v>173</v>
      </c>
      <c r="B83" s="3" t="s">
        <v>174</v>
      </c>
    </row>
    <row r="84" spans="1:2" ht="15.5">
      <c r="A84" s="3" t="s">
        <v>175</v>
      </c>
      <c r="B84" s="3" t="s">
        <v>176</v>
      </c>
    </row>
    <row r="85" spans="1:2" ht="15.5">
      <c r="A85" s="3" t="s">
        <v>177</v>
      </c>
      <c r="B85" s="3" t="s">
        <v>178</v>
      </c>
    </row>
    <row r="86" spans="1:2" ht="15.5">
      <c r="A86" s="3" t="s">
        <v>179</v>
      </c>
      <c r="B86" s="3" t="s">
        <v>180</v>
      </c>
    </row>
    <row r="87" spans="1:2" ht="15.5">
      <c r="A87" s="3" t="s">
        <v>181</v>
      </c>
      <c r="B87" s="3" t="s">
        <v>182</v>
      </c>
    </row>
    <row r="88" spans="1:2" ht="15.5">
      <c r="A88" s="3" t="s">
        <v>183</v>
      </c>
      <c r="B88" s="3" t="s">
        <v>184</v>
      </c>
    </row>
    <row r="89" spans="1:2" ht="15.5">
      <c r="A89" s="3" t="s">
        <v>185</v>
      </c>
      <c r="B89" s="3" t="s">
        <v>186</v>
      </c>
    </row>
    <row r="90" spans="1:2" ht="15.5">
      <c r="A90" s="3" t="s">
        <v>187</v>
      </c>
      <c r="B90" s="3" t="s">
        <v>188</v>
      </c>
    </row>
    <row r="91" spans="1:2" ht="15.5">
      <c r="A91" s="3" t="s">
        <v>189</v>
      </c>
      <c r="B91" s="3" t="s">
        <v>190</v>
      </c>
    </row>
    <row r="92" spans="1:2" ht="15.5">
      <c r="A92" s="3" t="s">
        <v>191</v>
      </c>
      <c r="B92" s="3" t="s">
        <v>192</v>
      </c>
    </row>
    <row r="93" spans="1:2" ht="15.5">
      <c r="A93" s="3" t="s">
        <v>193</v>
      </c>
      <c r="B93" s="3" t="s">
        <v>194</v>
      </c>
    </row>
    <row r="94" spans="1:2" ht="15.5">
      <c r="A94" s="3" t="s">
        <v>195</v>
      </c>
      <c r="B94" s="3" t="s">
        <v>196</v>
      </c>
    </row>
    <row r="95" spans="1:2" ht="15.5">
      <c r="A95" s="3" t="s">
        <v>197</v>
      </c>
      <c r="B95" s="3" t="s">
        <v>198</v>
      </c>
    </row>
    <row r="96" spans="1:2" ht="15.5">
      <c r="A96" s="3" t="s">
        <v>199</v>
      </c>
      <c r="B96" s="3" t="s">
        <v>200</v>
      </c>
    </row>
    <row r="97" spans="1:2" ht="15.5">
      <c r="A97" s="3" t="s">
        <v>201</v>
      </c>
      <c r="B97" s="3" t="s">
        <v>202</v>
      </c>
    </row>
    <row r="98" spans="1:2" ht="15.5">
      <c r="A98" s="3" t="s">
        <v>203</v>
      </c>
      <c r="B98" s="3" t="s">
        <v>204</v>
      </c>
    </row>
    <row r="99" spans="1:2" ht="15.5">
      <c r="A99" s="3" t="s">
        <v>205</v>
      </c>
      <c r="B99" s="3" t="s">
        <v>206</v>
      </c>
    </row>
    <row r="100" spans="1:2" ht="15.5">
      <c r="A100" s="3" t="s">
        <v>207</v>
      </c>
      <c r="B100" s="3" t="s">
        <v>208</v>
      </c>
    </row>
    <row r="101" spans="1:2" ht="15.5">
      <c r="A101" s="3" t="s">
        <v>209</v>
      </c>
      <c r="B101" s="3" t="s">
        <v>210</v>
      </c>
    </row>
    <row r="102" spans="1:2" ht="15.5">
      <c r="A102" s="3" t="s">
        <v>211</v>
      </c>
      <c r="B102" s="3" t="s">
        <v>212</v>
      </c>
    </row>
    <row r="103" spans="1:2" ht="15.5">
      <c r="A103" s="3" t="s">
        <v>213</v>
      </c>
      <c r="B103" s="3" t="s">
        <v>214</v>
      </c>
    </row>
    <row r="104" spans="1:2" ht="15.5">
      <c r="A104" s="3" t="s">
        <v>215</v>
      </c>
      <c r="B104" s="3" t="s">
        <v>72</v>
      </c>
    </row>
    <row r="105" spans="1:2" ht="15.5">
      <c r="A105" s="3" t="s">
        <v>216</v>
      </c>
      <c r="B105" s="3" t="s">
        <v>217</v>
      </c>
    </row>
    <row r="106" spans="1:2" ht="15.5">
      <c r="A106" s="3" t="s">
        <v>218</v>
      </c>
      <c r="B106" s="3" t="s">
        <v>219</v>
      </c>
    </row>
    <row r="107" spans="1:2" ht="15.5">
      <c r="A107" s="3" t="s">
        <v>220</v>
      </c>
      <c r="B107" s="3" t="s">
        <v>221</v>
      </c>
    </row>
    <row r="108" spans="1:2" ht="15.5">
      <c r="A108" s="3" t="s">
        <v>222</v>
      </c>
      <c r="B108" s="3" t="s">
        <v>223</v>
      </c>
    </row>
    <row r="109" spans="1:2" ht="15.5">
      <c r="A109" s="3" t="s">
        <v>224</v>
      </c>
      <c r="B109" s="3" t="s">
        <v>225</v>
      </c>
    </row>
    <row r="110" spans="1:2" ht="15.5">
      <c r="A110" s="3" t="s">
        <v>226</v>
      </c>
      <c r="B110" s="3" t="s">
        <v>227</v>
      </c>
    </row>
    <row r="111" spans="1:2" ht="15.5">
      <c r="A111" s="3" t="s">
        <v>228</v>
      </c>
      <c r="B111" s="3" t="s">
        <v>229</v>
      </c>
    </row>
    <row r="112" spans="1:2" ht="15.5">
      <c r="A112" s="3" t="s">
        <v>230</v>
      </c>
      <c r="B112" s="3" t="s">
        <v>231</v>
      </c>
    </row>
    <row r="113" spans="1:2" ht="15.5">
      <c r="A113" s="3" t="s">
        <v>232</v>
      </c>
      <c r="B113" s="3" t="s">
        <v>233</v>
      </c>
    </row>
    <row r="114" spans="1:2" ht="15.5">
      <c r="A114" s="3" t="s">
        <v>234</v>
      </c>
      <c r="B114" s="3" t="s">
        <v>235</v>
      </c>
    </row>
    <row r="115" spans="1:2" ht="15.5">
      <c r="A115" s="3" t="s">
        <v>236</v>
      </c>
      <c r="B115" s="3" t="s">
        <v>237</v>
      </c>
    </row>
    <row r="116" spans="1:2" ht="15.5">
      <c r="A116" s="3" t="s">
        <v>238</v>
      </c>
      <c r="B116" s="3" t="s">
        <v>239</v>
      </c>
    </row>
    <row r="117" spans="1:2" ht="15.5">
      <c r="A117" s="3" t="s">
        <v>240</v>
      </c>
      <c r="B117" s="3" t="s">
        <v>241</v>
      </c>
    </row>
    <row r="118" spans="1:2" ht="15.5">
      <c r="A118" s="3" t="s">
        <v>242</v>
      </c>
      <c r="B118" s="3" t="s">
        <v>243</v>
      </c>
    </row>
    <row r="119" spans="1:2" ht="15.5">
      <c r="A119" s="3" t="s">
        <v>244</v>
      </c>
      <c r="B119" s="3" t="s">
        <v>245</v>
      </c>
    </row>
    <row r="120" spans="1:2" ht="15.5">
      <c r="A120" s="3" t="s">
        <v>246</v>
      </c>
      <c r="B120" s="3" t="s">
        <v>247</v>
      </c>
    </row>
    <row r="121" spans="1:2" ht="15.5">
      <c r="A121" s="3" t="s">
        <v>248</v>
      </c>
      <c r="B121" s="3" t="s">
        <v>249</v>
      </c>
    </row>
    <row r="122" spans="1:2" ht="15.5">
      <c r="A122" s="3" t="s">
        <v>250</v>
      </c>
      <c r="B122" s="3" t="s">
        <v>251</v>
      </c>
    </row>
    <row r="123" spans="1:2" ht="15.5">
      <c r="A123" s="3" t="s">
        <v>252</v>
      </c>
      <c r="B123" s="3" t="s">
        <v>253</v>
      </c>
    </row>
    <row r="124" spans="1:2" ht="15.5">
      <c r="A124" s="3" t="s">
        <v>254</v>
      </c>
      <c r="B124" s="3" t="s">
        <v>255</v>
      </c>
    </row>
    <row r="125" spans="1:2" ht="15.5">
      <c r="A125" s="3" t="s">
        <v>256</v>
      </c>
      <c r="B125" s="3" t="s">
        <v>257</v>
      </c>
    </row>
    <row r="126" spans="1:2" ht="15.5">
      <c r="A126" s="3" t="s">
        <v>258</v>
      </c>
      <c r="B126" s="3" t="s">
        <v>259</v>
      </c>
    </row>
    <row r="127" spans="1:2" ht="15.5">
      <c r="A127" s="3" t="s">
        <v>260</v>
      </c>
      <c r="B127" s="3" t="s">
        <v>261</v>
      </c>
    </row>
    <row r="128" spans="1:2" ht="15.5">
      <c r="A128" s="3" t="s">
        <v>262</v>
      </c>
      <c r="B128" s="3" t="s">
        <v>263</v>
      </c>
    </row>
    <row r="129" spans="1:2" ht="15.5">
      <c r="A129" s="3" t="s">
        <v>264</v>
      </c>
      <c r="B129" s="3" t="s">
        <v>265</v>
      </c>
    </row>
    <row r="130" spans="1:2" ht="15.5">
      <c r="A130" s="3" t="s">
        <v>266</v>
      </c>
      <c r="B130" s="3" t="s">
        <v>267</v>
      </c>
    </row>
    <row r="131" spans="1:2" ht="15.5">
      <c r="A131" s="3" t="s">
        <v>268</v>
      </c>
      <c r="B131" s="3" t="s">
        <v>269</v>
      </c>
    </row>
    <row r="132" spans="1:2" ht="15.5">
      <c r="A132" s="3" t="s">
        <v>270</v>
      </c>
      <c r="B132" s="3" t="s">
        <v>271</v>
      </c>
    </row>
    <row r="133" spans="1:2" ht="15.5">
      <c r="A133" s="3" t="s">
        <v>272</v>
      </c>
      <c r="B133" s="3" t="s">
        <v>273</v>
      </c>
    </row>
    <row r="134" spans="1:2" ht="15.5">
      <c r="A134" s="3" t="s">
        <v>274</v>
      </c>
      <c r="B134" s="3" t="s">
        <v>275</v>
      </c>
    </row>
    <row r="135" spans="1:2" ht="15.5">
      <c r="A135" s="3" t="s">
        <v>276</v>
      </c>
      <c r="B135" s="3" t="s">
        <v>277</v>
      </c>
    </row>
    <row r="136" spans="1:2" ht="15.5">
      <c r="A136" s="3" t="s">
        <v>278</v>
      </c>
      <c r="B136" s="3" t="s">
        <v>279</v>
      </c>
    </row>
    <row r="137" spans="1:2" ht="15.5">
      <c r="A137" s="3" t="s">
        <v>280</v>
      </c>
      <c r="B137" s="3" t="s">
        <v>281</v>
      </c>
    </row>
    <row r="138" spans="1:2" ht="15.5">
      <c r="A138" s="3" t="s">
        <v>282</v>
      </c>
      <c r="B138" s="3" t="s">
        <v>283</v>
      </c>
    </row>
    <row r="139" spans="1:2" ht="15.5">
      <c r="A139" s="3" t="s">
        <v>284</v>
      </c>
      <c r="B139" s="3" t="s">
        <v>285</v>
      </c>
    </row>
    <row r="140" spans="1:2" ht="15.5">
      <c r="A140" s="3" t="s">
        <v>286</v>
      </c>
      <c r="B140" s="3" t="s">
        <v>287</v>
      </c>
    </row>
    <row r="141" spans="1:2" ht="15.5">
      <c r="A141" s="3" t="s">
        <v>288</v>
      </c>
      <c r="B141" s="3" t="s">
        <v>289</v>
      </c>
    </row>
    <row r="142" spans="1:2" ht="15.5">
      <c r="A142" s="3" t="s">
        <v>290</v>
      </c>
      <c r="B142" s="3" t="s">
        <v>291</v>
      </c>
    </row>
    <row r="143" spans="1:2" ht="15.5">
      <c r="A143" s="3" t="s">
        <v>292</v>
      </c>
      <c r="B143" s="3" t="s">
        <v>292</v>
      </c>
    </row>
    <row r="144" spans="1:2" ht="15.5">
      <c r="A144" s="3" t="s">
        <v>293</v>
      </c>
      <c r="B144" s="3" t="s">
        <v>294</v>
      </c>
    </row>
    <row r="145" spans="1:2" ht="15.5">
      <c r="A145" s="3" t="s">
        <v>295</v>
      </c>
      <c r="B145" s="3" t="s">
        <v>296</v>
      </c>
    </row>
    <row r="146" spans="1:2" ht="15.5">
      <c r="A146" s="3" t="s">
        <v>297</v>
      </c>
      <c r="B146" s="3" t="s">
        <v>298</v>
      </c>
    </row>
    <row r="147" spans="1:2" ht="15.5">
      <c r="A147" s="3" t="s">
        <v>299</v>
      </c>
      <c r="B147" s="3" t="s">
        <v>72</v>
      </c>
    </row>
    <row r="148" spans="1:2" ht="15.5">
      <c r="A148" s="3" t="s">
        <v>300</v>
      </c>
      <c r="B148" s="3" t="s">
        <v>301</v>
      </c>
    </row>
    <row r="149" spans="1:2" ht="15.5">
      <c r="A149" s="3" t="s">
        <v>302</v>
      </c>
      <c r="B149" s="3" t="s">
        <v>303</v>
      </c>
    </row>
    <row r="150" spans="1:2" ht="15.5">
      <c r="A150" s="3" t="s">
        <v>304</v>
      </c>
      <c r="B150" s="3" t="s">
        <v>305</v>
      </c>
    </row>
    <row r="151" spans="1:2" ht="15.5">
      <c r="A151" s="3" t="s">
        <v>306</v>
      </c>
      <c r="B151" s="3" t="s">
        <v>307</v>
      </c>
    </row>
    <row r="152" spans="1:2" ht="15.5">
      <c r="A152" s="3" t="s">
        <v>308</v>
      </c>
      <c r="B152" s="3" t="s">
        <v>309</v>
      </c>
    </row>
    <row r="153" spans="1:2" ht="15.5">
      <c r="A153" s="3" t="s">
        <v>310</v>
      </c>
      <c r="B153" s="3" t="s">
        <v>311</v>
      </c>
    </row>
    <row r="154" spans="1:2" ht="15.5">
      <c r="A154" s="3" t="s">
        <v>312</v>
      </c>
      <c r="B154" s="3" t="s">
        <v>313</v>
      </c>
    </row>
    <row r="155" spans="1:2" ht="15.5">
      <c r="A155" s="3" t="s">
        <v>314</v>
      </c>
      <c r="B155" s="3" t="s">
        <v>315</v>
      </c>
    </row>
    <row r="156" spans="1:2" ht="15.5">
      <c r="A156" s="3" t="s">
        <v>316</v>
      </c>
      <c r="B156" s="3" t="s">
        <v>134</v>
      </c>
    </row>
    <row r="157" spans="1:2" ht="15.5">
      <c r="A157" s="3" t="s">
        <v>317</v>
      </c>
      <c r="B157" s="3" t="s">
        <v>318</v>
      </c>
    </row>
    <row r="158" spans="1:2" ht="15.5">
      <c r="A158" s="3" t="s">
        <v>319</v>
      </c>
      <c r="B158" s="3" t="s">
        <v>320</v>
      </c>
    </row>
    <row r="159" spans="1:2" ht="15.5">
      <c r="A159" s="3" t="s">
        <v>321</v>
      </c>
      <c r="B159" s="3" t="s">
        <v>322</v>
      </c>
    </row>
    <row r="160" spans="1:2" ht="15.5">
      <c r="A160" s="3" t="s">
        <v>323</v>
      </c>
      <c r="B160" s="3" t="s">
        <v>324</v>
      </c>
    </row>
    <row r="161" spans="1:2" ht="15.5">
      <c r="A161" s="3" t="s">
        <v>325</v>
      </c>
      <c r="B161" s="3" t="s">
        <v>326</v>
      </c>
    </row>
    <row r="162" spans="1:2" ht="15.5">
      <c r="A162" s="3" t="s">
        <v>327</v>
      </c>
      <c r="B162" s="3" t="s">
        <v>328</v>
      </c>
    </row>
    <row r="163" spans="1:2" ht="15.5">
      <c r="A163" s="3" t="s">
        <v>329</v>
      </c>
      <c r="B163" s="3" t="s">
        <v>330</v>
      </c>
    </row>
    <row r="164" spans="1:2" ht="15.5">
      <c r="A164" s="3" t="s">
        <v>331</v>
      </c>
      <c r="B164" s="3" t="s">
        <v>332</v>
      </c>
    </row>
    <row r="165" spans="1:2" ht="15.5">
      <c r="A165" s="3" t="s">
        <v>333</v>
      </c>
      <c r="B165" s="3" t="s">
        <v>334</v>
      </c>
    </row>
    <row r="166" spans="1:2" ht="15.5">
      <c r="A166" s="3" t="s">
        <v>335</v>
      </c>
      <c r="B166" s="3" t="s">
        <v>336</v>
      </c>
    </row>
    <row r="167" spans="1:2" ht="15.5">
      <c r="A167" s="3" t="s">
        <v>337</v>
      </c>
      <c r="B167" s="3" t="s">
        <v>338</v>
      </c>
    </row>
    <row r="168" spans="1:2" ht="15.5">
      <c r="A168" s="3" t="s">
        <v>339</v>
      </c>
      <c r="B168" s="3" t="s">
        <v>340</v>
      </c>
    </row>
    <row r="169" spans="1:2" ht="15.5">
      <c r="A169" s="3" t="s">
        <v>341</v>
      </c>
      <c r="B169" s="3" t="s">
        <v>342</v>
      </c>
    </row>
    <row r="170" spans="1:2" ht="15.5">
      <c r="A170" s="3" t="s">
        <v>343</v>
      </c>
      <c r="B170" s="3" t="s">
        <v>344</v>
      </c>
    </row>
    <row r="171" spans="1:2" ht="15.5">
      <c r="A171" s="3" t="s">
        <v>345</v>
      </c>
      <c r="B171" s="3" t="s">
        <v>346</v>
      </c>
    </row>
    <row r="172" spans="1:2" ht="15.5">
      <c r="A172" s="3" t="s">
        <v>347</v>
      </c>
      <c r="B172" s="3" t="s">
        <v>348</v>
      </c>
    </row>
    <row r="173" spans="1:2" ht="15.5">
      <c r="A173" s="3" t="s">
        <v>349</v>
      </c>
      <c r="B173" s="3" t="s">
        <v>350</v>
      </c>
    </row>
    <row r="174" spans="1:2" ht="15.5">
      <c r="A174" s="3" t="s">
        <v>351</v>
      </c>
      <c r="B174" s="3" t="s">
        <v>352</v>
      </c>
    </row>
    <row r="175" spans="1:2" ht="15.5">
      <c r="A175" s="3" t="s">
        <v>353</v>
      </c>
      <c r="B175" s="3" t="s">
        <v>354</v>
      </c>
    </row>
    <row r="176" spans="1:2" ht="15.5">
      <c r="A176" s="3" t="s">
        <v>355</v>
      </c>
      <c r="B176" s="3" t="s">
        <v>356</v>
      </c>
    </row>
    <row r="177" spans="1:2" ht="15.5">
      <c r="A177" s="3" t="s">
        <v>357</v>
      </c>
      <c r="B177" s="3" t="s">
        <v>358</v>
      </c>
    </row>
    <row r="178" spans="1:2" ht="15.5">
      <c r="A178" s="3" t="s">
        <v>359</v>
      </c>
      <c r="B178" s="3" t="s">
        <v>360</v>
      </c>
    </row>
    <row r="179" spans="1:2" ht="15.5">
      <c r="A179" s="3" t="s">
        <v>361</v>
      </c>
      <c r="B179" s="3" t="s">
        <v>362</v>
      </c>
    </row>
    <row r="180" spans="1:2" ht="15.5">
      <c r="A180" s="3" t="s">
        <v>363</v>
      </c>
      <c r="B180" s="3" t="s">
        <v>364</v>
      </c>
    </row>
    <row r="181" spans="1:2" ht="15.5">
      <c r="A181" s="3" t="s">
        <v>365</v>
      </c>
      <c r="B181" s="3" t="s">
        <v>366</v>
      </c>
    </row>
    <row r="182" spans="1:2" ht="15.5">
      <c r="A182" s="3" t="s">
        <v>367</v>
      </c>
      <c r="B182" s="3" t="s">
        <v>368</v>
      </c>
    </row>
    <row r="183" spans="1:2" ht="15.5">
      <c r="A183" s="3" t="s">
        <v>369</v>
      </c>
      <c r="B183" s="3" t="s">
        <v>370</v>
      </c>
    </row>
    <row r="184" spans="1:2" ht="15.5">
      <c r="A184" s="3" t="s">
        <v>371</v>
      </c>
      <c r="B184" s="3" t="s">
        <v>372</v>
      </c>
    </row>
    <row r="185" spans="1:2" ht="15.5">
      <c r="A185" s="3" t="s">
        <v>373</v>
      </c>
      <c r="B185" s="3" t="s">
        <v>374</v>
      </c>
    </row>
    <row r="186" spans="1:2" ht="15.5">
      <c r="A186" s="3" t="s">
        <v>375</v>
      </c>
      <c r="B186" s="3" t="s">
        <v>376</v>
      </c>
    </row>
  </sheetData>
  <sheetProtection algorithmName="SHA-512" hashValue="Yiy+d5gFBd63cpjWlrrd1F++sYuCdi3FkQLD6v9rMrJc91bvYsyExGG4GEMzfZrd1nkwsxjvKD7heie9u0owtQ==" saltValue="OOO7OWgsIa5IRHLe5o7Imw==" spinCount="100000" sheet="1" objects="1" scenarios="1"/>
  <mergeCells count="1">
    <mergeCell ref="A1:B1"/>
  </mergeCells>
  <pageMargins left="0.7" right="0.7" top="0.75" bottom="0.75" header="0.3" footer="0.3"/>
  <pageSetup orientation="portrait" r:id="rId1"/>
  <headerFooter>
    <oddHeader>&amp;L&amp;"Calibri"&amp;15&amp;K000000 Información Pública Clasificada&amp;1#_x000D_</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CE4AA-89F8-4F9F-A725-08E3CF315813}">
  <dimension ref="A1:I2"/>
  <sheetViews>
    <sheetView workbookViewId="0">
      <selection sqref="A1:I2"/>
    </sheetView>
  </sheetViews>
  <sheetFormatPr baseColWidth="10" defaultRowHeight="12.5"/>
  <cols>
    <col min="5" max="5" width="17" customWidth="1"/>
    <col min="7" max="7" width="16.54296875" customWidth="1"/>
    <col min="9" max="9" width="17.54296875" customWidth="1"/>
  </cols>
  <sheetData>
    <row r="1" spans="1:9" ht="58.5" customHeight="1">
      <c r="A1" s="97" t="s">
        <v>395</v>
      </c>
      <c r="B1" s="97"/>
      <c r="C1" s="98"/>
      <c r="D1" s="99" t="s">
        <v>388</v>
      </c>
      <c r="E1" s="100"/>
      <c r="F1" s="99" t="s">
        <v>389</v>
      </c>
      <c r="G1" s="100"/>
      <c r="H1" s="99" t="s">
        <v>390</v>
      </c>
      <c r="I1" s="100"/>
    </row>
    <row r="2" spans="1:9" ht="15.5">
      <c r="A2" s="101" t="s">
        <v>394</v>
      </c>
      <c r="B2" s="101"/>
      <c r="C2" s="101"/>
      <c r="D2" s="102">
        <v>17850000</v>
      </c>
      <c r="E2" s="103"/>
      <c r="F2" s="102">
        <v>14280000</v>
      </c>
      <c r="G2" s="103"/>
      <c r="H2" s="102">
        <v>14899209.359999999</v>
      </c>
      <c r="I2" s="103"/>
    </row>
  </sheetData>
  <mergeCells count="8">
    <mergeCell ref="A1:C1"/>
    <mergeCell ref="D1:E1"/>
    <mergeCell ref="F1:G1"/>
    <mergeCell ref="H1:I1"/>
    <mergeCell ref="A2:C2"/>
    <mergeCell ref="D2:E2"/>
    <mergeCell ref="F2:G2"/>
    <mergeCell ref="H2:I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16582-92C0-49A3-A260-D75D082A5084}">
  <sheetPr>
    <pageSetUpPr fitToPage="1"/>
  </sheetPr>
  <dimension ref="A1:Z13"/>
  <sheetViews>
    <sheetView topLeftCell="D3" zoomScale="85" zoomScaleNormal="85" workbookViewId="0">
      <selection activeCell="K1" sqref="K1:L1048576"/>
    </sheetView>
  </sheetViews>
  <sheetFormatPr baseColWidth="10" defaultColWidth="9.1796875" defaultRowHeight="12.5"/>
  <cols>
    <col min="1" max="2" width="17.1796875" style="10" hidden="1" customWidth="1"/>
    <col min="3" max="3" width="14.54296875" style="10" hidden="1" customWidth="1"/>
    <col min="4" max="4" width="46" style="10" customWidth="1"/>
    <col min="5" max="5" width="11.7265625" style="10" customWidth="1"/>
    <col min="6" max="6" width="11.1796875" style="19" customWidth="1"/>
    <col min="7" max="14" width="20.54296875" style="10" customWidth="1"/>
    <col min="15" max="26" width="23.54296875" style="10" customWidth="1"/>
  </cols>
  <sheetData>
    <row r="1" spans="1:26" s="4" customFormat="1" ht="33.75" customHeight="1">
      <c r="A1" s="73"/>
      <c r="B1" s="74"/>
      <c r="C1" s="74"/>
      <c r="D1" s="104" t="s">
        <v>0</v>
      </c>
      <c r="E1" s="104"/>
      <c r="F1" s="104"/>
      <c r="G1" s="104"/>
      <c r="H1" s="104"/>
      <c r="I1" s="104"/>
      <c r="J1" s="104"/>
      <c r="K1" s="39">
        <v>0.16</v>
      </c>
      <c r="L1" s="21"/>
      <c r="M1" s="39">
        <v>0.16</v>
      </c>
      <c r="N1" s="21"/>
      <c r="O1" s="64"/>
      <c r="P1" s="65"/>
      <c r="Q1" s="24"/>
      <c r="R1" s="24"/>
      <c r="S1" s="24"/>
      <c r="T1" s="24"/>
      <c r="U1" s="24"/>
      <c r="V1" s="24"/>
      <c r="W1" s="24"/>
      <c r="X1" s="24"/>
      <c r="Y1" s="24"/>
      <c r="Z1" s="24"/>
    </row>
    <row r="2" spans="1:26" s="4" customFormat="1" ht="38.25" customHeight="1">
      <c r="A2" s="75"/>
      <c r="B2" s="76"/>
      <c r="C2" s="76"/>
      <c r="D2" s="95" t="s">
        <v>378</v>
      </c>
      <c r="E2" s="95"/>
      <c r="F2" s="95"/>
      <c r="G2" s="95"/>
      <c r="H2" s="95"/>
      <c r="I2" s="95"/>
      <c r="J2" s="95"/>
      <c r="K2" s="40">
        <v>0.19</v>
      </c>
      <c r="L2" s="22"/>
      <c r="M2" s="40">
        <v>0.19</v>
      </c>
      <c r="N2" s="22"/>
      <c r="O2" s="66"/>
      <c r="P2" s="67"/>
      <c r="Q2" s="24"/>
      <c r="R2" s="24"/>
      <c r="S2" s="24"/>
      <c r="T2" s="24"/>
      <c r="U2" s="24"/>
      <c r="V2" s="24"/>
      <c r="W2" s="24"/>
      <c r="X2" s="24"/>
      <c r="Y2" s="24"/>
      <c r="Z2" s="24"/>
    </row>
    <row r="3" spans="1:26" ht="15.5">
      <c r="A3" s="70"/>
      <c r="B3" s="71"/>
      <c r="C3" s="71"/>
      <c r="D3" s="71"/>
      <c r="E3" s="71"/>
      <c r="F3" s="71"/>
      <c r="G3" s="71"/>
      <c r="H3" s="71"/>
      <c r="I3" s="71"/>
      <c r="J3" s="71"/>
      <c r="K3" s="71"/>
      <c r="L3" s="71"/>
      <c r="M3" s="71"/>
      <c r="N3" s="71"/>
      <c r="O3" s="71"/>
      <c r="P3" s="72"/>
      <c r="Q3" s="25"/>
      <c r="R3" s="25"/>
      <c r="S3" s="25"/>
      <c r="T3" s="25"/>
      <c r="U3" s="25"/>
      <c r="V3" s="25"/>
      <c r="W3" s="25"/>
      <c r="X3" s="25"/>
      <c r="Y3" s="25"/>
      <c r="Z3" s="25"/>
    </row>
    <row r="4" spans="1:26" ht="58.5" customHeight="1">
      <c r="A4" s="77" t="s">
        <v>1</v>
      </c>
      <c r="B4" s="78"/>
      <c r="C4" s="78"/>
      <c r="D4" s="78"/>
      <c r="E4" s="78"/>
      <c r="F4" s="79"/>
      <c r="G4" s="52" t="s">
        <v>388</v>
      </c>
      <c r="H4" s="105"/>
      <c r="I4" s="52" t="s">
        <v>389</v>
      </c>
      <c r="J4" s="105"/>
      <c r="K4" s="52" t="s">
        <v>390</v>
      </c>
      <c r="L4" s="105"/>
      <c r="M4" s="52" t="s">
        <v>390</v>
      </c>
      <c r="N4" s="105"/>
      <c r="O4" s="68" t="s">
        <v>2</v>
      </c>
      <c r="P4" s="69"/>
      <c r="Q4" s="52" t="s">
        <v>382</v>
      </c>
      <c r="R4" s="53"/>
      <c r="S4" s="52" t="s">
        <v>383</v>
      </c>
      <c r="T4" s="53"/>
      <c r="U4" s="52" t="s">
        <v>391</v>
      </c>
      <c r="V4" s="53"/>
      <c r="W4" s="52" t="s">
        <v>392</v>
      </c>
      <c r="X4" s="53"/>
      <c r="Y4" s="52" t="s">
        <v>393</v>
      </c>
      <c r="Z4" s="53"/>
    </row>
    <row r="5" spans="1:26" s="5" customFormat="1" ht="60" customHeight="1">
      <c r="A5" s="12" t="s">
        <v>3</v>
      </c>
      <c r="B5" s="13" t="s">
        <v>4</v>
      </c>
      <c r="C5" s="13" t="s">
        <v>5</v>
      </c>
      <c r="D5" s="13" t="s">
        <v>6</v>
      </c>
      <c r="E5" s="13" t="s">
        <v>7</v>
      </c>
      <c r="F5" s="13" t="s">
        <v>8</v>
      </c>
      <c r="G5" s="13" t="s">
        <v>9</v>
      </c>
      <c r="H5" s="13" t="s">
        <v>10</v>
      </c>
      <c r="I5" s="13" t="s">
        <v>9</v>
      </c>
      <c r="J5" s="13" t="s">
        <v>10</v>
      </c>
      <c r="K5" s="13" t="s">
        <v>9</v>
      </c>
      <c r="L5" s="13" t="s">
        <v>10</v>
      </c>
      <c r="M5" s="13" t="s">
        <v>9</v>
      </c>
      <c r="N5" s="13" t="s">
        <v>10</v>
      </c>
      <c r="O5" s="13" t="s">
        <v>9</v>
      </c>
      <c r="P5" s="14" t="s">
        <v>11</v>
      </c>
      <c r="Q5" s="13" t="s">
        <v>9</v>
      </c>
      <c r="R5" s="14" t="s">
        <v>11</v>
      </c>
      <c r="S5" s="13" t="s">
        <v>9</v>
      </c>
      <c r="T5" s="14" t="s">
        <v>11</v>
      </c>
      <c r="U5" s="13" t="s">
        <v>9</v>
      </c>
      <c r="V5" s="14" t="s">
        <v>11</v>
      </c>
      <c r="W5" s="13" t="s">
        <v>9</v>
      </c>
      <c r="X5" s="14" t="s">
        <v>11</v>
      </c>
      <c r="Y5" s="13" t="s">
        <v>9</v>
      </c>
      <c r="Z5" s="14" t="s">
        <v>11</v>
      </c>
    </row>
    <row r="6" spans="1:26" ht="43.5">
      <c r="A6" s="6" t="s">
        <v>379</v>
      </c>
      <c r="B6" s="6"/>
      <c r="C6" s="7"/>
      <c r="D6" s="20" t="s">
        <v>385</v>
      </c>
      <c r="E6" s="7">
        <v>3</v>
      </c>
      <c r="F6" s="18" t="s">
        <v>222</v>
      </c>
      <c r="G6" s="17">
        <f>+'[1]Formato cotizacion'!$F$16*1.19</f>
        <v>2142000</v>
      </c>
      <c r="H6" s="17">
        <f>+G6*E6</f>
        <v>6426000</v>
      </c>
      <c r="I6" s="17">
        <f>1000000*1.19</f>
        <v>1190000</v>
      </c>
      <c r="J6" s="8">
        <f>+I6*E6</f>
        <v>3570000</v>
      </c>
      <c r="K6" s="17">
        <f>1654188*1.19</f>
        <v>1968483.72</v>
      </c>
      <c r="L6" s="8">
        <f>+K6*C6</f>
        <v>0</v>
      </c>
      <c r="M6" s="17">
        <f>1654188*1.19</f>
        <v>1968483.72</v>
      </c>
      <c r="N6" s="8">
        <f>+M6*E6</f>
        <v>5905451.1600000001</v>
      </c>
      <c r="O6" s="36">
        <f>+ROUND(AVERAGE(I6,G6,M6),0)</f>
        <v>1766828</v>
      </c>
      <c r="P6" s="36">
        <f>+O6*E6</f>
        <v>5300484</v>
      </c>
      <c r="Q6" s="9">
        <f>+ROUND(GEOMEAN(G6,I6,M6),0)</f>
        <v>1711983</v>
      </c>
      <c r="R6" s="9">
        <f>+Q6*E6</f>
        <v>5135949</v>
      </c>
      <c r="S6" s="9">
        <f>+ROUND(HARMEAN(I6,M6,G6),0)</f>
        <v>1652715</v>
      </c>
      <c r="T6" s="9">
        <f>+S6*E6</f>
        <v>4958145</v>
      </c>
      <c r="U6" s="9" cm="1">
        <f t="array" ref="U6">+ROUND(AVERAGE(SMALL((G6,I6,M6),{1;2})),0)</f>
        <v>1579242</v>
      </c>
      <c r="V6" s="9">
        <f>+U6*E6</f>
        <v>4737726</v>
      </c>
      <c r="W6" s="9" cm="1">
        <f t="array" ref="W6">+ROUND(GEOMEAN(SMALL((G6,I6,M6),{1;2})),0)</f>
        <v>1530521</v>
      </c>
      <c r="X6" s="9">
        <f>+W6*E6</f>
        <v>4591563</v>
      </c>
      <c r="Y6" s="9" cm="1">
        <f t="array" ref="Y6">+ROUND(HARMEAN(SMALL((G6,I6,M6),{1;2})),0)</f>
        <v>1483304</v>
      </c>
      <c r="Z6" s="9">
        <f>+Y6*E6</f>
        <v>4449912</v>
      </c>
    </row>
    <row r="7" spans="1:26" ht="43.5">
      <c r="A7" s="6" t="s">
        <v>380</v>
      </c>
      <c r="B7" s="6"/>
      <c r="C7" s="7"/>
      <c r="D7" s="20" t="s">
        <v>386</v>
      </c>
      <c r="E7" s="7">
        <v>3</v>
      </c>
      <c r="F7" s="18" t="s">
        <v>222</v>
      </c>
      <c r="G7" s="17">
        <f>+'[1]Formato cotizacion'!$F$17*1.19</f>
        <v>1487500</v>
      </c>
      <c r="H7" s="17">
        <f t="shared" ref="H7:H8" si="0">+G7*E7</f>
        <v>4462500</v>
      </c>
      <c r="I7" s="17">
        <f>1000000*1.19</f>
        <v>1190000</v>
      </c>
      <c r="J7" s="8">
        <f t="shared" ref="J7:J8" si="1">+I7*E7</f>
        <v>3570000</v>
      </c>
      <c r="K7" s="17">
        <f>1014205*1.19</f>
        <v>1206903.95</v>
      </c>
      <c r="L7" s="8">
        <f t="shared" ref="L7:L8" si="2">+K7*C7</f>
        <v>0</v>
      </c>
      <c r="M7" s="17">
        <f>1014205*1.19</f>
        <v>1206903.95</v>
      </c>
      <c r="N7" s="8">
        <f t="shared" ref="N7:N8" si="3">+M7*E7</f>
        <v>3620711.8499999996</v>
      </c>
      <c r="O7" s="36">
        <f>+ROUND(AVERAGE(I7,G7,M7),0)</f>
        <v>1294801</v>
      </c>
      <c r="P7" s="36">
        <f>+O7*E7</f>
        <v>3884403</v>
      </c>
      <c r="Q7" s="9">
        <f>+ROUND(GEOMEAN(G7,I7,M7),0)</f>
        <v>1287930</v>
      </c>
      <c r="R7" s="9">
        <f>+Q7*E7</f>
        <v>3863790</v>
      </c>
      <c r="S7" s="9">
        <f>+ROUND(HARMEAN(I7,M7,G7),0)</f>
        <v>1281410</v>
      </c>
      <c r="T7" s="9">
        <f>+S7*E7</f>
        <v>3844230</v>
      </c>
      <c r="U7" s="9" cm="1">
        <f t="array" ref="U7">+ROUND(AVERAGE(SMALL((G7,I7,M7),{1;2})),0)</f>
        <v>1198452</v>
      </c>
      <c r="V7" s="9">
        <f t="shared" ref="V7:V8" si="4">+U7*E7</f>
        <v>3595356</v>
      </c>
      <c r="W7" s="9" cm="1">
        <f t="array" ref="W7">+ROUND(GEOMEAN(SMALL((G7,I7,M7),{1;2})),0)</f>
        <v>1198422</v>
      </c>
      <c r="X7" s="9">
        <f t="shared" ref="X7:X8" si="5">+W7*E7</f>
        <v>3595266</v>
      </c>
      <c r="Y7" s="9" cm="1">
        <f t="array" ref="Y7">+ROUND(HARMEAN(SMALL((G7,I7,M7),{1;2})),0)</f>
        <v>1198392</v>
      </c>
      <c r="Z7" s="9">
        <f t="shared" ref="Z7:Z8" si="6">+Y7*E7</f>
        <v>3595176</v>
      </c>
    </row>
    <row r="8" spans="1:26" ht="58">
      <c r="A8" s="6" t="s">
        <v>381</v>
      </c>
      <c r="B8" s="6"/>
      <c r="C8" s="7"/>
      <c r="D8" s="20" t="s">
        <v>387</v>
      </c>
      <c r="E8" s="7">
        <v>3</v>
      </c>
      <c r="F8" s="18" t="s">
        <v>222</v>
      </c>
      <c r="G8" s="17">
        <f>+'[1]Formato cotizacion'!$F$18*1.19</f>
        <v>1487500</v>
      </c>
      <c r="H8" s="17">
        <f t="shared" si="0"/>
        <v>4462500</v>
      </c>
      <c r="I8" s="17">
        <f>1000000*1.19</f>
        <v>1190000</v>
      </c>
      <c r="J8" s="8">
        <f t="shared" si="1"/>
        <v>3570000</v>
      </c>
      <c r="K8" s="17">
        <f>1043362*1.19</f>
        <v>1241600.78</v>
      </c>
      <c r="L8" s="8">
        <f t="shared" si="2"/>
        <v>0</v>
      </c>
      <c r="M8" s="17">
        <f>1043362*1.19</f>
        <v>1241600.78</v>
      </c>
      <c r="N8" s="8">
        <f t="shared" si="3"/>
        <v>3724802.34</v>
      </c>
      <c r="O8" s="36">
        <f>+ROUND(AVERAGE(I8,G8,M8),0)</f>
        <v>1306367</v>
      </c>
      <c r="P8" s="36">
        <f>+O8*E8</f>
        <v>3919101</v>
      </c>
      <c r="Q8" s="9">
        <f>+ROUND(GEOMEAN(G8,I8,M8),0)</f>
        <v>1300156</v>
      </c>
      <c r="R8" s="9">
        <f>+Q8*E8</f>
        <v>3900468</v>
      </c>
      <c r="S8" s="9">
        <f>+ROUND(HARMEAN(I8,M8,G8),0)</f>
        <v>1294210</v>
      </c>
      <c r="T8" s="9">
        <f>+S8*E8</f>
        <v>3882630</v>
      </c>
      <c r="U8" s="9" cm="1">
        <f t="array" ref="U8">+ROUND(AVERAGE(SMALL((G8,I8,M8),{1;2})),0)</f>
        <v>1215800</v>
      </c>
      <c r="V8" s="9">
        <f t="shared" si="4"/>
        <v>3647400</v>
      </c>
      <c r="W8" s="9" cm="1">
        <f t="array" ref="W8">+ROUND(GEOMEAN(SMALL((G8,I8,M8),{1;2})),0)</f>
        <v>1215527</v>
      </c>
      <c r="X8" s="9">
        <f t="shared" si="5"/>
        <v>3646581</v>
      </c>
      <c r="Y8" s="9" cm="1">
        <f t="array" ref="Y8">+ROUND(HARMEAN(SMALL((G8,I8,M8),{1;2})),0)</f>
        <v>1215253</v>
      </c>
      <c r="Z8" s="9">
        <f t="shared" si="6"/>
        <v>3645759</v>
      </c>
    </row>
    <row r="9" spans="1:26" ht="15.5">
      <c r="A9" s="54" t="s">
        <v>12</v>
      </c>
      <c r="B9" s="54"/>
      <c r="C9" s="54"/>
      <c r="D9" s="54"/>
      <c r="E9" s="54"/>
      <c r="F9" s="54"/>
      <c r="G9" s="34"/>
      <c r="H9" s="35">
        <f>SUM(H6:H8)</f>
        <v>15351000</v>
      </c>
      <c r="I9" s="34"/>
      <c r="J9" s="35">
        <f>SUM(J6:J8)</f>
        <v>10710000</v>
      </c>
      <c r="K9" s="34"/>
      <c r="L9" s="35">
        <f>SUM(L6:L8)</f>
        <v>0</v>
      </c>
      <c r="M9" s="34"/>
      <c r="N9" s="35">
        <f>SUM(N6:N8)</f>
        <v>13250965.35</v>
      </c>
      <c r="O9" s="34"/>
      <c r="P9" s="38">
        <f>SUM(P6:P8)</f>
        <v>13103988</v>
      </c>
      <c r="Q9" s="26"/>
      <c r="R9" s="16">
        <f>SUM(R6:R8)</f>
        <v>12900207</v>
      </c>
      <c r="S9" s="26"/>
      <c r="T9" s="16">
        <f>SUM(T6:T8)</f>
        <v>12685005</v>
      </c>
      <c r="U9" s="26"/>
      <c r="V9" s="16">
        <f>SUM(V6:V8)</f>
        <v>11980482</v>
      </c>
      <c r="W9" s="26"/>
      <c r="X9" s="16">
        <f>SUM(X6:X8)</f>
        <v>11833410</v>
      </c>
      <c r="Y9" s="26"/>
      <c r="Z9" s="16">
        <f>SUM(Z6:Z8)</f>
        <v>11690847</v>
      </c>
    </row>
    <row r="10" spans="1:26">
      <c r="A10" s="55" t="s">
        <v>384</v>
      </c>
      <c r="B10" s="56"/>
      <c r="C10" s="56"/>
      <c r="D10" s="56"/>
      <c r="E10" s="56"/>
      <c r="F10" s="56"/>
      <c r="G10" s="56"/>
      <c r="H10" s="56"/>
      <c r="I10" s="56"/>
      <c r="J10" s="56"/>
      <c r="K10" s="56"/>
      <c r="L10" s="56"/>
      <c r="M10" s="56"/>
      <c r="N10" s="56"/>
      <c r="O10" s="56"/>
      <c r="P10" s="57"/>
      <c r="Q10" s="23"/>
      <c r="R10" s="23"/>
      <c r="S10" s="23"/>
      <c r="T10" s="23"/>
      <c r="U10" s="23"/>
      <c r="V10" s="23"/>
      <c r="W10" s="23"/>
      <c r="X10" s="23"/>
      <c r="Y10" s="23"/>
      <c r="Z10" s="23"/>
    </row>
    <row r="11" spans="1:26">
      <c r="A11" s="58"/>
      <c r="B11" s="59"/>
      <c r="C11" s="59"/>
      <c r="D11" s="59"/>
      <c r="E11" s="59"/>
      <c r="F11" s="59"/>
      <c r="G11" s="59"/>
      <c r="H11" s="59"/>
      <c r="I11" s="59"/>
      <c r="J11" s="59"/>
      <c r="K11" s="59"/>
      <c r="L11" s="59"/>
      <c r="M11" s="59"/>
      <c r="N11" s="59"/>
      <c r="O11" s="59"/>
      <c r="P11" s="60"/>
      <c r="Q11" s="23"/>
      <c r="R11" s="23"/>
      <c r="S11" s="23"/>
      <c r="T11" s="23"/>
      <c r="U11" s="23"/>
      <c r="V11" s="23"/>
      <c r="W11" s="23"/>
      <c r="X11" s="23"/>
      <c r="Y11" s="23"/>
      <c r="Z11" s="23"/>
    </row>
    <row r="12" spans="1:26">
      <c r="A12" s="58"/>
      <c r="B12" s="59"/>
      <c r="C12" s="59"/>
      <c r="D12" s="59"/>
      <c r="E12" s="59"/>
      <c r="F12" s="59"/>
      <c r="G12" s="59"/>
      <c r="H12" s="59"/>
      <c r="I12" s="59"/>
      <c r="J12" s="59"/>
      <c r="K12" s="59"/>
      <c r="L12" s="59"/>
      <c r="M12" s="59"/>
      <c r="N12" s="59"/>
      <c r="O12" s="59"/>
      <c r="P12" s="60"/>
      <c r="Q12" s="23"/>
      <c r="R12" s="23"/>
      <c r="S12" s="23"/>
      <c r="T12" s="23"/>
      <c r="U12" s="23"/>
      <c r="V12" s="23"/>
      <c r="W12" s="23"/>
      <c r="X12" s="23"/>
      <c r="Y12" s="23"/>
      <c r="Z12" s="23"/>
    </row>
    <row r="13" spans="1:26" ht="13" thickBot="1">
      <c r="A13" s="61"/>
      <c r="B13" s="62"/>
      <c r="C13" s="62"/>
      <c r="D13" s="62"/>
      <c r="E13" s="62"/>
      <c r="F13" s="62"/>
      <c r="G13" s="62"/>
      <c r="H13" s="62"/>
      <c r="I13" s="62"/>
      <c r="J13" s="62"/>
      <c r="K13" s="62"/>
      <c r="L13" s="62"/>
      <c r="M13" s="62"/>
      <c r="N13" s="62"/>
      <c r="O13" s="62"/>
      <c r="P13" s="63"/>
      <c r="Q13" s="23"/>
      <c r="R13" s="23"/>
      <c r="S13" s="23"/>
      <c r="T13" s="23"/>
      <c r="U13" s="23"/>
      <c r="V13" s="23"/>
      <c r="W13" s="23"/>
      <c r="X13" s="23"/>
      <c r="Y13" s="23"/>
      <c r="Z13" s="23"/>
    </row>
  </sheetData>
  <mergeCells count="18">
    <mergeCell ref="Y4:Z4"/>
    <mergeCell ref="A9:F9"/>
    <mergeCell ref="A1:C2"/>
    <mergeCell ref="D1:J1"/>
    <mergeCell ref="O1:P2"/>
    <mergeCell ref="D2:J2"/>
    <mergeCell ref="A3:P3"/>
    <mergeCell ref="A4:F4"/>
    <mergeCell ref="G4:H4"/>
    <mergeCell ref="I4:J4"/>
    <mergeCell ref="M4:N4"/>
    <mergeCell ref="O4:P4"/>
    <mergeCell ref="K4:L4"/>
    <mergeCell ref="A10:P13"/>
    <mergeCell ref="Q4:R4"/>
    <mergeCell ref="S4:T4"/>
    <mergeCell ref="U4:V4"/>
    <mergeCell ref="W4:X4"/>
  </mergeCells>
  <conditionalFormatting sqref="D1:D2">
    <cfRule type="duplicateValues" dxfId="0" priority="1"/>
  </conditionalFormatting>
  <printOptions horizontalCentered="1"/>
  <pageMargins left="0.74803149606299213" right="0.74803149606299213" top="0.98425196850393704" bottom="0.98425196850393704" header="0.51181102362204722" footer="0.51181102362204722"/>
  <pageSetup paperSize="41" scale="65" orientation="landscape" r:id="rId1"/>
  <headerFooter>
    <oddHeader>&amp;L&amp;"Calibri"&amp;15&amp;K000000 Información Pública Clasificada&amp;1#_x000D_</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E54DA227-E1C3-4F86-97DC-ABE6CCD5A55F}">
          <x14:formula1>
            <xm:f>'listado de unidades'!$A$3:$A$186</xm:f>
          </x14:formula1>
          <xm:sqref>F6:F8</xm:sqref>
        </x14:dataValidation>
      </x14:dataValidations>
    </ext>
  </extLst>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Estudio de mercado</vt:lpstr>
      <vt:lpstr>Resumen</vt:lpstr>
      <vt:lpstr>listado de unidades</vt:lpstr>
      <vt:lpstr>Hoja1</vt:lpstr>
      <vt:lpstr>Unitarios</vt:lpstr>
      <vt:lpstr>'Estudio de mercado'!Área_de_impresión</vt:lpstr>
      <vt:lpstr>Unitarios!Área_de_impresión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Vasquez Sanchez</dc:creator>
  <cp:keywords/>
  <dc:description/>
  <cp:lastModifiedBy>Camila Gutierrez</cp:lastModifiedBy>
  <cp:revision/>
  <dcterms:created xsi:type="dcterms:W3CDTF">2018-02-12T16:24:15Z</dcterms:created>
  <dcterms:modified xsi:type="dcterms:W3CDTF">2026-04-23T04:58:21Z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2023-08-21T00:40:25Z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7e40e8fb-58dc-429c-b5f8-43fc5e87340d</vt:lpwstr>
  </property>
  <property fmtid="{D5CDD505-2E9C-101B-9397-08002B2CF9AE}" pid="8" name="MSIP_Label_52b498cd-7a81-4486-9103-65b5717baee6_ContentBits">
    <vt:lpwstr>1</vt:lpwstr>
  </property>
</Properties>
</file>