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eadres.sharepoint.com/sites/contratacionDGTIC/Documentos compartidos/General/2. Jurídica/2026/5. PROYECTOS/23. BPM AURAQUANTIC/1. CONTRACTUAL/2. PREPLIEGO/"/>
    </mc:Choice>
  </mc:AlternateContent>
  <xr:revisionPtr revIDLastSave="719" documentId="13_ncr:1_{B5111C5E-CCF5-4C85-8110-38497579EF32}" xr6:coauthVersionLast="47" xr6:coauthVersionMax="47" xr10:uidLastSave="{DBF84E3E-A09B-434F-82FE-A8D15D53D231}"/>
  <bookViews>
    <workbookView xWindow="-120" yWindow="-120" windowWidth="29040" windowHeight="15840" firstSheet="2" xr2:uid="{5351D030-8BC8-4B3F-88F3-DA7778106D01}"/>
  </bookViews>
  <sheets>
    <sheet name="Análisis de Mercado" sheetId="1" r:id="rId1"/>
    <sheet name="INSTRUCTIVO DILIGENCIAMIENTO" sheetId="2" state="hidden" r:id="rId2"/>
    <sheet name="ANALISIS AJUSTADO REALIDAD JCEB" sheetId="5" r:id="rId3"/>
    <sheet name="ANALISIS AJUSTADO REALIDAD " sheetId="4" r:id="rId4"/>
    <sheet name="Hoja3" sheetId="3"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15" i="1" l="1"/>
  <c r="AH17" i="1"/>
  <c r="F23" i="5"/>
  <c r="C4" i="5"/>
  <c r="C3" i="5"/>
  <c r="E31" i="5"/>
  <c r="B3" i="5"/>
  <c r="B5" i="5"/>
  <c r="C5" i="5"/>
  <c r="F20" i="5"/>
  <c r="F19" i="5"/>
  <c r="F18" i="5"/>
  <c r="F17" i="5"/>
  <c r="F16" i="5"/>
  <c r="F15" i="5"/>
  <c r="F8" i="5"/>
  <c r="D3" i="5"/>
  <c r="E3" i="5"/>
  <c r="F3" i="5"/>
  <c r="D4" i="5"/>
  <c r="E4" i="5"/>
  <c r="F4" i="5" s="1"/>
  <c r="D5" i="5"/>
  <c r="E5" i="5"/>
  <c r="F5" i="5"/>
  <c r="I4" i="5" s="1"/>
  <c r="E5" i="4"/>
  <c r="E4" i="4"/>
  <c r="AF16" i="1"/>
  <c r="AF17" i="1"/>
  <c r="AG17" i="1" s="1"/>
  <c r="AI17" i="1" s="1"/>
  <c r="AF18" i="1"/>
  <c r="AG18" i="1" s="1"/>
  <c r="AH18" i="1" s="1"/>
  <c r="AI18" i="1" s="1"/>
  <c r="AF20" i="1"/>
  <c r="AF21" i="1"/>
  <c r="AG21" i="1" s="1"/>
  <c r="AF22" i="1"/>
  <c r="AF23" i="1"/>
  <c r="AF25" i="1"/>
  <c r="AF15" i="1"/>
  <c r="AG25" i="1"/>
  <c r="AG16" i="1"/>
  <c r="AH16" i="1" s="1"/>
  <c r="AI16" i="1" s="1"/>
  <c r="AH22" i="1"/>
  <c r="AI22" i="1" s="1"/>
  <c r="AH23" i="1"/>
  <c r="AI23" i="1" s="1"/>
  <c r="AG20" i="1"/>
  <c r="W15" i="1"/>
  <c r="AG22" i="1"/>
  <c r="AG23" i="1"/>
  <c r="Z16" i="1"/>
  <c r="Z17" i="1"/>
  <c r="Z18" i="1"/>
  <c r="Z20" i="1"/>
  <c r="Z21" i="1"/>
  <c r="Z22" i="1"/>
  <c r="Z23" i="1"/>
  <c r="Z25" i="1"/>
  <c r="Y16" i="1"/>
  <c r="Y17" i="1"/>
  <c r="Y18" i="1"/>
  <c r="Y20" i="1"/>
  <c r="Y21" i="1"/>
  <c r="Y22" i="1"/>
  <c r="Y23" i="1"/>
  <c r="Y25" i="1"/>
  <c r="M25" i="1"/>
  <c r="R25" i="1" s="1"/>
  <c r="Y15" i="1"/>
  <c r="M23" i="1"/>
  <c r="N23" i="1" s="1"/>
  <c r="O23" i="1" s="1"/>
  <c r="M22" i="1"/>
  <c r="U16" i="1"/>
  <c r="U17" i="1"/>
  <c r="U18" i="1"/>
  <c r="U20" i="1"/>
  <c r="U21" i="1"/>
  <c r="M21" i="1"/>
  <c r="S21" i="1" s="1"/>
  <c r="T16" i="1"/>
  <c r="T17" i="1"/>
  <c r="T18" i="1"/>
  <c r="T20" i="1"/>
  <c r="U15" i="1"/>
  <c r="T15" i="1"/>
  <c r="M20" i="1"/>
  <c r="S20" i="1" s="1"/>
  <c r="M18" i="1"/>
  <c r="S16" i="1"/>
  <c r="S17" i="1"/>
  <c r="S18" i="1"/>
  <c r="S22" i="1"/>
  <c r="S23" i="1"/>
  <c r="S25" i="1"/>
  <c r="S15" i="1"/>
  <c r="M17" i="1"/>
  <c r="R16" i="1"/>
  <c r="R17" i="1"/>
  <c r="R18" i="1"/>
  <c r="R20" i="1"/>
  <c r="R21" i="1"/>
  <c r="T21" i="1" s="1"/>
  <c r="R15" i="1"/>
  <c r="M16" i="1"/>
  <c r="M15" i="1"/>
  <c r="J16" i="1"/>
  <c r="J17" i="1"/>
  <c r="J18" i="1"/>
  <c r="J20" i="1"/>
  <c r="J21" i="1"/>
  <c r="J22" i="1"/>
  <c r="J23" i="1"/>
  <c r="J25" i="1"/>
  <c r="J15" i="1"/>
  <c r="H16" i="1"/>
  <c r="H17" i="1"/>
  <c r="H18" i="1"/>
  <c r="H20" i="1"/>
  <c r="H21" i="1"/>
  <c r="H22" i="1"/>
  <c r="H23" i="1"/>
  <c r="H25" i="1"/>
  <c r="G16" i="1"/>
  <c r="G17" i="1"/>
  <c r="G18" i="1"/>
  <c r="G20" i="1"/>
  <c r="G21" i="1"/>
  <c r="G22" i="1"/>
  <c r="G23" i="1"/>
  <c r="G25" i="1"/>
  <c r="F16" i="1"/>
  <c r="F17" i="1"/>
  <c r="F18" i="1"/>
  <c r="F20" i="1"/>
  <c r="F21" i="1"/>
  <c r="F22" i="1"/>
  <c r="F23" i="1"/>
  <c r="F25" i="1"/>
  <c r="N21" i="1"/>
  <c r="F6" i="5" l="1"/>
  <c r="I3" i="5"/>
  <c r="AH25" i="1"/>
  <c r="AI25" i="1" s="1"/>
  <c r="AH21" i="1"/>
  <c r="AI21" i="1" s="1"/>
  <c r="AH20" i="1"/>
  <c r="AI20" i="1" s="1"/>
  <c r="T25" i="1"/>
  <c r="U25" i="1"/>
  <c r="R23" i="1"/>
  <c r="R22" i="1"/>
  <c r="N22" i="1"/>
  <c r="O22" i="1" s="1"/>
  <c r="O21" i="1"/>
  <c r="N25" i="1"/>
  <c r="O25" i="1" s="1"/>
  <c r="I6" i="5" l="1"/>
  <c r="F9" i="5"/>
  <c r="U23" i="1"/>
  <c r="T23" i="1"/>
  <c r="T22" i="1"/>
  <c r="U22" i="1"/>
  <c r="N20" i="1"/>
  <c r="O20" i="1" s="1"/>
  <c r="N16" i="1"/>
  <c r="O16" i="1" s="1"/>
  <c r="N15" i="1"/>
  <c r="O16" i="3"/>
  <c r="O13" i="3"/>
  <c r="O12" i="3"/>
  <c r="O11" i="3"/>
  <c r="O10" i="3"/>
  <c r="O8" i="3"/>
  <c r="O7" i="3"/>
  <c r="O6" i="3"/>
  <c r="O5" i="3"/>
  <c r="P22" i="1"/>
  <c r="P16" i="1"/>
  <c r="F15" i="1"/>
  <c r="G15" i="1" s="1"/>
  <c r="H15" i="1" s="1"/>
  <c r="P25" i="1"/>
  <c r="O15" i="1" l="1"/>
  <c r="P15" i="1" s="1"/>
  <c r="N17" i="1"/>
  <c r="N18" i="1"/>
  <c r="P20" i="1"/>
  <c r="P23" i="1"/>
  <c r="P21" i="1"/>
  <c r="O18" i="1" l="1"/>
  <c r="P18" i="1" s="1"/>
  <c r="O17" i="1"/>
  <c r="P17" i="1" s="1"/>
  <c r="D3" i="4"/>
  <c r="D4" i="4"/>
  <c r="F4" i="4" s="1"/>
  <c r="F8" i="4"/>
  <c r="D5" i="4"/>
  <c r="F5" i="4" s="1"/>
  <c r="R7" i="3"/>
  <c r="S22" i="3" s="1"/>
  <c r="R5" i="3"/>
  <c r="Q5" i="3"/>
  <c r="P5" i="3"/>
  <c r="M5" i="3"/>
  <c r="K8" i="3"/>
  <c r="K7" i="3"/>
  <c r="K6" i="3"/>
  <c r="K5" i="3"/>
  <c r="H19" i="3"/>
  <c r="E3" i="4" l="1"/>
  <c r="F3" i="4" s="1"/>
  <c r="F6" i="4" s="1"/>
  <c r="F9" i="4" s="1"/>
  <c r="P32" i="1"/>
  <c r="R28" i="3"/>
  <c r="R29" i="3" s="1"/>
  <c r="Q1048576" i="3"/>
  <c r="S21" i="3"/>
  <c r="K16" i="3"/>
  <c r="L16" i="3" s="1"/>
  <c r="M16" i="3" s="1"/>
  <c r="G16" i="3"/>
  <c r="H16" i="3" s="1"/>
  <c r="K13" i="3"/>
  <c r="L13" i="3" s="1"/>
  <c r="M13" i="3" s="1"/>
  <c r="G13" i="3"/>
  <c r="H13" i="3" s="1"/>
  <c r="K12" i="3"/>
  <c r="L12" i="3" s="1"/>
  <c r="M12" i="3" s="1"/>
  <c r="G12" i="3"/>
  <c r="H12" i="3" s="1"/>
  <c r="K11" i="3"/>
  <c r="L11" i="3" s="1"/>
  <c r="M11" i="3" s="1"/>
  <c r="G11" i="3"/>
  <c r="H11" i="3" s="1"/>
  <c r="K10" i="3"/>
  <c r="L10" i="3" s="1"/>
  <c r="M10" i="3" s="1"/>
  <c r="G10" i="3"/>
  <c r="H10" i="3" s="1"/>
  <c r="L8" i="3"/>
  <c r="M8" i="3" s="1"/>
  <c r="G8" i="3"/>
  <c r="H8" i="3" s="1"/>
  <c r="L7" i="3"/>
  <c r="M7" i="3" s="1"/>
  <c r="G7" i="3"/>
  <c r="H7" i="3" s="1"/>
  <c r="L6" i="3"/>
  <c r="M6" i="3" s="1"/>
  <c r="G6" i="3"/>
  <c r="H6" i="3" s="1"/>
  <c r="L5" i="3"/>
  <c r="G5" i="3"/>
  <c r="H5" i="3" s="1"/>
  <c r="P6" i="3" l="1"/>
  <c r="I6" i="3"/>
  <c r="S6" i="3"/>
  <c r="R6" i="3"/>
  <c r="Q6" i="3"/>
  <c r="S7" i="3"/>
  <c r="Q7" i="3"/>
  <c r="P7" i="3"/>
  <c r="I7" i="3"/>
  <c r="S8" i="3"/>
  <c r="R8" i="3"/>
  <c r="Q8" i="3"/>
  <c r="P8" i="3"/>
  <c r="I8" i="3"/>
  <c r="I10" i="3"/>
  <c r="S10" i="3"/>
  <c r="R10" i="3"/>
  <c r="Q10" i="3"/>
  <c r="P10" i="3"/>
  <c r="S11" i="3"/>
  <c r="R11" i="3"/>
  <c r="Q11" i="3"/>
  <c r="P11" i="3"/>
  <c r="I11" i="3"/>
  <c r="S12" i="3"/>
  <c r="R12" i="3"/>
  <c r="Q12" i="3"/>
  <c r="P12" i="3"/>
  <c r="I12" i="3"/>
  <c r="S13" i="3"/>
  <c r="R13" i="3"/>
  <c r="Q13" i="3"/>
  <c r="P13" i="3"/>
  <c r="I13" i="3"/>
  <c r="S16" i="3"/>
  <c r="R16" i="3"/>
  <c r="Q23" i="3" s="1"/>
  <c r="Q16" i="3"/>
  <c r="P16" i="3"/>
  <c r="I16" i="3"/>
  <c r="S5" i="3"/>
  <c r="I5" i="3"/>
  <c r="K17" i="1" l="1"/>
  <c r="L17" i="1" s="1"/>
  <c r="K18" i="1"/>
  <c r="L18" i="1" s="1"/>
  <c r="K20" i="1"/>
  <c r="L20" i="1" s="1"/>
  <c r="K21" i="1"/>
  <c r="L21" i="1" s="1"/>
  <c r="K22" i="1"/>
  <c r="L22" i="1" s="1"/>
  <c r="K23" i="1"/>
  <c r="L23" i="1" s="1"/>
  <c r="K25" i="1"/>
  <c r="L25" i="1" s="1"/>
  <c r="H32" i="1" l="1"/>
  <c r="W20" i="1"/>
  <c r="AD25" i="1"/>
  <c r="AD23" i="1"/>
  <c r="AA22" i="1"/>
  <c r="AB21" i="1"/>
  <c r="AD20" i="1"/>
  <c r="AD18" i="1"/>
  <c r="AA17" i="1"/>
  <c r="AA16" i="1"/>
  <c r="AB16" i="1" l="1"/>
  <c r="AD16" i="1"/>
  <c r="W21" i="1"/>
  <c r="W22" i="1"/>
  <c r="W23" i="1"/>
  <c r="W25" i="1"/>
  <c r="AA23" i="1"/>
  <c r="AA20" i="1"/>
  <c r="AA21" i="1"/>
  <c r="AB22" i="1"/>
  <c r="AD21" i="1"/>
  <c r="AB23" i="1"/>
  <c r="AD22" i="1"/>
  <c r="AA25" i="1"/>
  <c r="AA18" i="1"/>
  <c r="AB17" i="1"/>
  <c r="AB20" i="1"/>
  <c r="AB25" i="1"/>
  <c r="AB18" i="1"/>
  <c r="AD17" i="1"/>
  <c r="Z15" i="1"/>
  <c r="AA15" i="1" s="1"/>
  <c r="W18" i="1" l="1"/>
  <c r="W17" i="1"/>
  <c r="W16" i="1"/>
  <c r="K16" i="1" l="1"/>
  <c r="L16" i="1" s="1"/>
  <c r="AG15" i="1"/>
  <c r="AH15" i="1" s="1"/>
  <c r="AI31" i="1" s="1"/>
  <c r="K15" i="1"/>
  <c r="L15" i="1" s="1"/>
  <c r="L32" i="1" l="1"/>
  <c r="AD15" i="1"/>
  <c r="AB15" i="1"/>
</calcChain>
</file>

<file path=xl/sharedStrings.xml><?xml version="1.0" encoding="utf-8"?>
<sst xmlns="http://schemas.openxmlformats.org/spreadsheetml/2006/main" count="234" uniqueCount="140">
  <si>
    <t>ANÁLISIS DE MERCADO</t>
  </si>
  <si>
    <t>CODIGO: GLC-CONT-FO-006</t>
  </si>
  <si>
    <t>VERSIÓN: 2</t>
  </si>
  <si>
    <t>OBJETO: Contratar los servicios para la automatización y digitalización de trámites y procesos de negocio sobre la plataforma de software BPMS AuraQuantic de la ADRES, así como la adquisición, renovación y gestión del licenciamiento requerido, incluyendo su soporte técnico, mantenimiento y actualización. ID-023-DGTIC</t>
  </si>
  <si>
    <t>PLAZO EJECUCIÓN: Siete (7) meses</t>
  </si>
  <si>
    <t>FECHA DEL ANÁLISIS: 09/04/2026</t>
  </si>
  <si>
    <t>INFORMACIÓN ESTUDIO DE MERCADO</t>
  </si>
  <si>
    <t>COTIZACIÓN 1</t>
  </si>
  <si>
    <t>COTIZACIÓN 2</t>
  </si>
  <si>
    <t>HISTORICO</t>
  </si>
  <si>
    <t>PRESUPUESTO OFICIAL ESTIMADO - POE</t>
  </si>
  <si>
    <t>ÍTEM</t>
  </si>
  <si>
    <t xml:space="preserve">DESCRIPCIÓN -                                                    </t>
  </si>
  <si>
    <t>UNIDAD DE MEDIDA</t>
  </si>
  <si>
    <t>CANTIDAD</t>
  </si>
  <si>
    <t>INDEPRO</t>
  </si>
  <si>
    <t xml:space="preserve">TODOSISTEMAS </t>
  </si>
  <si>
    <t>INDEPRO
ADRES-CTO-800-2024</t>
  </si>
  <si>
    <t>MEDIDA DE TENDENCIA:</t>
  </si>
  <si>
    <t>PODA</t>
  </si>
  <si>
    <t>MEDIDA DE TENDENCIA: MEDIA ARTIMÉTICAGEOMETRICA 0-10% - MEDIA GEOMETRICA 11-30% - MEDIA ARMONICA 31% EN ADELANTE</t>
  </si>
  <si>
    <t>VALOR UNITARIO</t>
  </si>
  <si>
    <t>VALOR DEL IVA</t>
  </si>
  <si>
    <t>VALOR UNITARIO INCLUIDO IVA</t>
  </si>
  <si>
    <t>V/TOTAL INCLUIDO IVA</t>
  </si>
  <si>
    <t>PROMEDIO</t>
  </si>
  <si>
    <t>DESVIACION ESTANDAR</t>
  </si>
  <si>
    <t>MINIMO</t>
  </si>
  <si>
    <t>MAXIMO</t>
  </si>
  <si>
    <t>COEFICIENTE</t>
  </si>
  <si>
    <t>OBSERVACIONES</t>
  </si>
  <si>
    <t>LICENCIAMIENTO ON PREMISES DE USO PERPETUO</t>
  </si>
  <si>
    <t>Licencia nominativa usuario empleado configuración mínima*</t>
  </si>
  <si>
    <t>Unidad</t>
  </si>
  <si>
    <t>En atención a las observaciones realizadas por el ingeniero Juan Carlos, se revisó y ajustó el nuevo presupuesto del contrato ADRES-CTO-800-2024, particularmente en lo relacionado con la proyección del consumo de horas. Se valida la aplicación de la media geométrica como medida estadística para la estimación mensual (658 horas/mes), considerando su idoneidad para modelar comportamientos no lineales y mitigar el impacto de valores atípicos que podrían distorsionar el promedio.</t>
  </si>
  <si>
    <t>Licencia nominativa usuario externo configuración mínima *</t>
  </si>
  <si>
    <t>Licencia concurrente usuario empleado configuración mínima*</t>
  </si>
  <si>
    <t>Licencia concurrente usuario externo configuración mínima *</t>
  </si>
  <si>
    <t xml:space="preserve">SERVICIO DE SOPORTE Y ACTUALIZACION DE LICENCIAS DE LA PLATAFORMA AURAQUANTIC </t>
  </si>
  <si>
    <t>2 años</t>
  </si>
  <si>
    <t xml:space="preserve">FORTALECIMIENTO DE PROYECTOS </t>
  </si>
  <si>
    <t>Valor Hora Integral</t>
  </si>
  <si>
    <t>Hora</t>
  </si>
  <si>
    <t>VALOR TOTAL</t>
  </si>
  <si>
    <t>POE - 2026</t>
  </si>
  <si>
    <t>PROYECTÓ</t>
  </si>
  <si>
    <t xml:space="preserve">NOMBRE: MAGDALENA PERLAZA </t>
  </si>
  <si>
    <t xml:space="preserve">CARGO: CONTRATISTA PROFESIONAL </t>
  </si>
  <si>
    <t>FIRMA: _________________________</t>
  </si>
  <si>
    <r>
      <t xml:space="preserve">OBJETO:  </t>
    </r>
    <r>
      <rPr>
        <b/>
        <sz val="11"/>
        <color rgb="FF0070C0"/>
        <rFont val="Arial"/>
        <family val="2"/>
      </rPr>
      <t xml:space="preserve">  </t>
    </r>
    <r>
      <rPr>
        <b/>
        <sz val="11"/>
        <color rgb="FF808080"/>
        <rFont val="Arial"/>
        <family val="2"/>
      </rPr>
      <t>ESCRIBIR EL OBJETO  SOBRE EL CUAL SE SOLICITA EL ANÁLISIS DEL MERCADO</t>
    </r>
  </si>
  <si>
    <r>
      <t>PLAZO EJECUCIÓN:</t>
    </r>
    <r>
      <rPr>
        <b/>
        <sz val="11"/>
        <color rgb="FF0070C0"/>
        <rFont val="Arial"/>
        <family val="2"/>
      </rPr>
      <t xml:space="preserve"> </t>
    </r>
    <r>
      <rPr>
        <b/>
        <sz val="11"/>
        <color rgb="FF808080"/>
        <rFont val="Arial"/>
        <family val="2"/>
      </rPr>
      <t>EN MESES, DÍAS, AÑOS O PLAZO CIERTO ES DECIR HASTA EL DÍA ** DEL MES ** DEL AÑO **</t>
    </r>
  </si>
  <si>
    <r>
      <t>FECHA DEL ANÁLISIS:</t>
    </r>
    <r>
      <rPr>
        <b/>
        <sz val="11"/>
        <color rgb="FF0070C0"/>
        <rFont val="Arial"/>
        <family val="2"/>
      </rPr>
      <t xml:space="preserve"> </t>
    </r>
    <r>
      <rPr>
        <b/>
        <sz val="11"/>
        <color rgb="FF808080"/>
        <rFont val="Arial"/>
        <family val="2"/>
      </rPr>
      <t>FECHA EN LA CUAL SE  REALIZA EL  DOCUMENTO</t>
    </r>
  </si>
  <si>
    <t xml:space="preserve">INDEXACIÓN HISTÓRICOS </t>
  </si>
  <si>
    <t>Si aplica</t>
  </si>
  <si>
    <t>ITEM-</t>
  </si>
  <si>
    <t>DESCRIPCIÓN</t>
  </si>
  <si>
    <t>INCLUIR EL NOMBRE PROVEEDOR ACTUAL</t>
  </si>
  <si>
    <t xml:space="preserve">INCLUIR LA  CANTIDAD DE   COLUMNAS NECESARIAS ACORDE AL NÚMERO DE  COTIZANTES </t>
  </si>
  <si>
    <r>
      <t xml:space="preserve">MEDIDA DE TENDENCIA:  </t>
    </r>
    <r>
      <rPr>
        <b/>
        <sz val="11"/>
        <color rgb="FF0070C0"/>
        <rFont val="Arial"/>
        <family val="2"/>
      </rPr>
      <t xml:space="preserve">ESCRIBIR LA MEDIDAD DE TENDENCIA  ESCOGIDA </t>
    </r>
  </si>
  <si>
    <t>Número consecutivo</t>
  </si>
  <si>
    <t xml:space="preserve">-Especificación del ítem </t>
  </si>
  <si>
    <t>unidad de medida del ítem</t>
  </si>
  <si>
    <t>Número</t>
  </si>
  <si>
    <t>INCLUIR EL NUMERO DE CONTRATO</t>
  </si>
  <si>
    <t xml:space="preserve"> </t>
  </si>
  <si>
    <t>VALOR UNITARIO ANTES DE IVA</t>
  </si>
  <si>
    <t>OBSERVACIONES:</t>
  </si>
  <si>
    <t>SI APLICA</t>
  </si>
  <si>
    <t xml:space="preserve">SE PRESENTA EL RESULTADO CUANTITATIVO  DEL ANÁLISIS </t>
  </si>
  <si>
    <t>VALOR TOTAL   =&gt;</t>
  </si>
  <si>
    <t>Valores verificados aritméticamente</t>
  </si>
  <si>
    <t>Incluir las sumatoria de los precios</t>
  </si>
  <si>
    <t>PRESUPUESTO</t>
  </si>
  <si>
    <t>incluir el valor total del presupuesto</t>
  </si>
  <si>
    <t>Valores totales registrados en Formato Cotización del Proveedor</t>
  </si>
  <si>
    <t>incluir el valor cotizado</t>
  </si>
  <si>
    <r>
      <t>SERVICIOS A PRESTAR</t>
    </r>
    <r>
      <rPr>
        <sz val="10"/>
        <color rgb="FF000000"/>
        <rFont val="Arial"/>
        <family val="2"/>
      </rPr>
      <t> </t>
    </r>
  </si>
  <si>
    <t>CANTIDAD REQUERIDA</t>
  </si>
  <si>
    <t xml:space="preserve">VALOR UNITARIO </t>
  </si>
  <si>
    <t>IVA</t>
  </si>
  <si>
    <t xml:space="preserve">VALOR TOTAL REQUERIDO </t>
  </si>
  <si>
    <r>
      <t>TOTAL</t>
    </r>
    <r>
      <rPr>
        <sz val="10"/>
        <color rgb="FF000000"/>
        <rFont val="Arial"/>
        <family val="2"/>
      </rPr>
      <t> </t>
    </r>
  </si>
  <si>
    <t>LICENCIAS</t>
  </si>
  <si>
    <t>HORAS</t>
  </si>
  <si>
    <r>
      <t>TOTAL</t>
    </r>
    <r>
      <rPr>
        <sz val="11"/>
        <color rgb="FF000000"/>
        <rFont val="Aptos Narrow"/>
        <family val="2"/>
      </rPr>
      <t> </t>
    </r>
  </si>
  <si>
    <t>TOTAL</t>
  </si>
  <si>
    <t>VALOR PAA</t>
  </si>
  <si>
    <t>DIFERENCIA</t>
  </si>
  <si>
    <t>CONSUMO HORAS</t>
  </si>
  <si>
    <t>CONSUMO CTO 800-2024</t>
  </si>
  <si>
    <t>Justificación Horas</t>
  </si>
  <si>
    <t>MES</t>
  </si>
  <si>
    <r>
      <t xml:space="preserve">Teniendo en cuenta el consumo de horas del contrato </t>
    </r>
    <r>
      <rPr>
        <b/>
        <sz val="8"/>
        <color theme="1"/>
        <rFont val="Aptos Narrow"/>
        <family val="2"/>
        <scheme val="minor"/>
      </rPr>
      <t>ADRES-CTO-800-2024</t>
    </r>
    <r>
      <rPr>
        <sz val="8"/>
        <color theme="1"/>
        <rFont val="Aptos Narrow"/>
        <family val="2"/>
        <scheme val="minor"/>
      </rPr>
      <t xml:space="preserve">, se realizó el cálculo de medidas estadísticas tomando como medida seleccionada la </t>
    </r>
    <r>
      <rPr>
        <b/>
        <sz val="8"/>
        <color theme="1"/>
        <rFont val="Aptos Narrow"/>
        <family val="2"/>
        <scheme val="minor"/>
      </rPr>
      <t>media geométrica</t>
    </r>
    <r>
      <rPr>
        <sz val="8"/>
        <color theme="1"/>
        <rFont val="Aptos Narrow"/>
        <family val="2"/>
        <scheme val="minor"/>
      </rPr>
      <t xml:space="preserve"> en una estimación mensual de</t>
    </r>
    <r>
      <rPr>
        <b/>
        <sz val="8"/>
        <color theme="1"/>
        <rFont val="Aptos Narrow"/>
        <family val="2"/>
        <scheme val="minor"/>
      </rPr>
      <t xml:space="preserve"> 658 horas mes</t>
    </r>
    <r>
      <rPr>
        <sz val="8"/>
        <color theme="1"/>
        <rFont val="Aptos Narrow"/>
        <family val="2"/>
        <scheme val="minor"/>
      </rPr>
      <t>. La elección de la</t>
    </r>
    <r>
      <rPr>
        <b/>
        <sz val="8"/>
        <color theme="1"/>
        <rFont val="Aptos Narrow"/>
        <family val="2"/>
        <scheme val="minor"/>
      </rPr>
      <t xml:space="preserve"> media geométrica</t>
    </r>
    <r>
      <rPr>
        <sz val="8"/>
        <color theme="1"/>
        <rFont val="Aptos Narrow"/>
        <family val="2"/>
        <scheme val="minor"/>
      </rPr>
      <t xml:space="preserve"> para proyectar el consumo de horas se justifica por su capacidad para modelar con precisión procesos que no son lineales, sino que dependen de tasas de variación, tal como se evidenció el consumo dentro de la ejecución del contrato. A diferencia de la media aritmética, que simplemente suma magnitudes, la geométrica trata los datos como factores de crecimiento, lo que resulta fundamental en contratos de servicios donde el consumo de un periodo suele estar influenciado por la inercia o las tendencias de uso del periodo anterior.
Además, este criterio actúa como un filtro natural contra la volatilidad. Al calcularse mediante el producto de los valores en lugar de su suma, la media geométrica mitiga el impacto desproporcionado de los "picos" de consumo excepcionales que suelen inflar artificialmente el promedio aritmético. Esto ofrece una proyección más real y robusta, evitando que un evento fortuito o una crisis puntual en el servicio dicte un presupuesto futuro irrealmente alto.
Frente a alternativas como la mediana o la media podada, la geométrica es superior porque no ignora los valores extremos, sino que los integra con un peso logarítmico ponderado. Mientras que la mediana puede ocultar tendencias crecientes al enfocarse solo en el dato central y la poda descarta información que podría ser relevante, la media geométrica captura la esencia del comportamiento histórico del contrato, garantizando una planificación financiera más estable y técnicamente sustentada.</t>
    </r>
  </si>
  <si>
    <t>ENERO</t>
  </si>
  <si>
    <t>FEBRERO</t>
  </si>
  <si>
    <t>MEDIA ARITMETICA ALTA</t>
  </si>
  <si>
    <t>MARZO</t>
  </si>
  <si>
    <t>MEDIA ARITMETICA BAJA</t>
  </si>
  <si>
    <t>ABRIL</t>
  </si>
  <si>
    <t>MEDIA GEOMÉTRICA</t>
  </si>
  <si>
    <t>MAYO</t>
  </si>
  <si>
    <t>MEDIANA</t>
  </si>
  <si>
    <t>JULIO</t>
  </si>
  <si>
    <t>MEDIA PODADA</t>
  </si>
  <si>
    <t>AGOSTO</t>
  </si>
  <si>
    <t>SEPTIEMBRE</t>
  </si>
  <si>
    <t>CANTIDAD MESES</t>
  </si>
  <si>
    <t>OCTUBRE</t>
  </si>
  <si>
    <t>TOTAL DE HORAS</t>
  </si>
  <si>
    <t>NOVIEMBRE</t>
  </si>
  <si>
    <t>DICIEMBRE</t>
  </si>
  <si>
    <t>Empleados</t>
  </si>
  <si>
    <t>Estimación crecimiento</t>
  </si>
  <si>
    <t>Justificación</t>
  </si>
  <si>
    <t>Nombradas</t>
  </si>
  <si>
    <t>Concurrentes</t>
  </si>
  <si>
    <t>La plataforma AURAQUANTIC cuenta actualmente con un esquema de licenciamiento compuesto por cuatro tipos diferentes. Considerando este marco y los flujos que han sido implementados, se proyecta un crecimiento en el número de usuarios internos. Este aumento está relacionado con la estabilización de procesos como trámites, reintegros y OFAS, lo que favorece una mayor utilización de la plataforma por parte del personal interno. Además, se contempla la posibilidad de permitir un crecimiento controlado para la incorporación de nuevos flujos, en función de la ejecución del nuevo contrato. De esta manera, se mantiene abierta la opción de ampliar el uso de la plataforma conforme las necesidades y prioridades que surjan durante la vigencia contractual.
Es fundamental precisar que la estimación de usuarios y flujos no debe considerarse como un parámetro rígido dentro de la ejecución del contrato. El desarrollo y despliegue de los flujos dependerá de la dinámica propia del contrato y de los procesos que se decidan priorizar, permitiendo así una gestión flexible. El objetivo principal será siempre la optimización del uso de licencias, tanto para usuarios internos como externos, adaptándose a las circunstancias y necesidades que se presenten a lo largo del tiempo.</t>
  </si>
  <si>
    <t>Externos</t>
  </si>
  <si>
    <t>EMPRESA 1 - INDEPRO</t>
  </si>
  <si>
    <t xml:space="preserve">EMPRESA 2 - TODOSISTEMAS </t>
  </si>
  <si>
    <t xml:space="preserve">HISTORICOS </t>
  </si>
  <si>
    <t>DESVIACIÓN ESTANDAR</t>
  </si>
  <si>
    <t>MAXIMOS</t>
  </si>
  <si>
    <t>MINIMOS</t>
  </si>
  <si>
    <t>ITEM</t>
  </si>
  <si>
    <t>Valor Unitario</t>
  </si>
  <si>
    <t>Iva</t>
  </si>
  <si>
    <t>VALOR UNITARIO IVA INCLUIDO</t>
  </si>
  <si>
    <t>Valor Unitario + IVA 2025</t>
  </si>
  <si>
    <t>Valor unitario indexado 2026</t>
  </si>
  <si>
    <t xml:space="preserve">COMPONENTE EJECUCIÓN </t>
  </si>
  <si>
    <t>Componente 1 - Licenciamiento </t>
  </si>
  <si>
    <t>ADQUISICION DE LICENCIAMIENTO ON PREMISES DE USO PERPETUO</t>
  </si>
  <si>
    <t xml:space="preserve">Componente 2 – Fortalecimiento de proyectos </t>
  </si>
  <si>
    <t>Detalle</t>
  </si>
  <si>
    <t>PAA</t>
  </si>
  <si>
    <t>licencias</t>
  </si>
  <si>
    <t>horas maximo</t>
  </si>
  <si>
    <t>licencia minima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</si>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</sst>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44" formatCode="_-&quot;$&quot;\ * #,##0.00_-;\-&quot;$&quot;\ * #,##0.00_-;_-&quot;$&quot;\ * &quot;-&quot;??_-;_-@_-"/>
    <numFmt numFmtId="164" formatCode="&quot;$&quot;\ #,##0"/>
    <numFmt numFmtId="165" formatCode="&quot;$&quot;\ #,##0.00"/>
    <numFmt numFmtId="166" formatCode="_-&quot;$&quot;\ * #,##0_-;\-&quot;$&quot;\ * #,##0_-;_-&quot;$&quot;\ * &quot;-&quot;??_-;_-@_-"/>
  </numFmts>
  <fonts count="42">
    <font>
      <sz val="11"/>
      <color theme="1"/>
      <name val="Aptos Narrow"/>
      <family val="2"/>
      <scheme val="minor"/>
    </font>
    <font>
      <sz val="11"/>
      <color theme="1"/>
      <name val="Aptos Narrow"/>
      <family val="2"/>
      <scheme val="minor"/>
    </font>
    <font>
      <sz val="10"/>
      <name val="Arial"/>
      <family val="2"/>
    </font>
    <font>
      <sz val="11"/>
      <name val="Arial"/>
      <family val="2"/>
    </font>
    <font>
      <sz val="11"/>
      <name val="Arial"/>
      <family val="2"/>
      <charset val="1"/>
    </font>
    <font>
      <b/>
      <sz val="11"/>
      <name val="Arial"/>
      <family val="2"/>
    </font>
    <font>
      <sz val="11"/>
      <color theme="1"/>
      <name val="Arial"/>
      <family val="2"/>
    </font>
    <font>
      <sz val="11"/>
      <color theme="0"/>
      <name val="Arial"/>
      <family val="2"/>
    </font>
    <font>
      <sz val="11"/>
      <color theme="1"/>
      <name val="Arial Narrow"/>
      <family val="2"/>
    </font>
    <font>
      <b/>
      <sz val="10"/>
      <color rgb="FF000000"/>
      <name val="Arial"/>
      <family val="2"/>
    </font>
    <font>
      <sz val="10"/>
      <color rgb="FF000000"/>
      <name val="Arial"/>
      <family val="2"/>
    </font>
    <font>
      <sz val="10"/>
      <color rgb="FF000000"/>
      <name val="Aptos Narrow"/>
      <family val="2"/>
      <scheme val="minor"/>
    </font>
    <font>
      <b/>
      <sz val="11"/>
      <color rgb="FF0070C0"/>
      <name val="Arial"/>
      <family val="2"/>
    </font>
    <font>
      <b/>
      <sz val="11"/>
      <color rgb="FF808080"/>
      <name val="Arial"/>
      <family val="2"/>
    </font>
    <font>
      <b/>
      <sz val="11"/>
      <color rgb="FFFFFFFF"/>
      <name val="Arial"/>
      <family val="2"/>
    </font>
    <font>
      <sz val="11"/>
      <name val="Calibri"/>
      <family val="2"/>
    </font>
    <font>
      <sz val="11"/>
      <color rgb="FF000000"/>
      <name val="Arial"/>
      <family val="2"/>
    </font>
    <font>
      <sz val="11"/>
      <color rgb="FF000000"/>
      <name val="Calibri"/>
      <family val="2"/>
    </font>
    <font>
      <b/>
      <sz val="11"/>
      <color rgb="FF00B0F0"/>
      <name val="Arial"/>
      <family val="2"/>
    </font>
    <font>
      <sz val="11"/>
      <color rgb="FFFFFFFF"/>
      <name val="Arial"/>
      <family val="2"/>
    </font>
    <font>
      <b/>
      <sz val="10"/>
      <color rgb="FF000000"/>
      <name val="Aptos Narrow"/>
      <family val="2"/>
      <scheme val="minor"/>
    </font>
    <font>
      <sz val="10"/>
      <color theme="1"/>
      <name val="Arial"/>
      <family val="2"/>
    </font>
    <font>
      <sz val="10"/>
      <color theme="1"/>
      <name val="Aptos Narrow"/>
      <family val="2"/>
      <scheme val="minor"/>
    </font>
    <font>
      <b/>
      <sz val="10"/>
      <name val="Arial Narrow"/>
      <family val="2"/>
    </font>
    <font>
      <sz val="10"/>
      <color rgb="FF000000"/>
      <name val="Arial "/>
    </font>
    <font>
      <b/>
      <sz val="10"/>
      <color rgb="FF000000"/>
      <name val="Arial "/>
    </font>
    <font>
      <sz val="10"/>
      <color theme="1"/>
      <name val="Arial "/>
    </font>
    <font>
      <b/>
      <sz val="10"/>
      <color theme="0"/>
      <name val="Arial "/>
    </font>
    <font>
      <b/>
      <sz val="10"/>
      <name val="Arial"/>
      <family val="2"/>
    </font>
    <font>
      <b/>
      <sz val="10"/>
      <color theme="0"/>
      <name val="Arial"/>
      <family val="2"/>
    </font>
    <font>
      <b/>
      <sz val="10"/>
      <name val="Arial "/>
    </font>
    <font>
      <sz val="11"/>
      <color rgb="FF000000"/>
      <name val="Aptos Narrow"/>
      <family val="2"/>
    </font>
    <font>
      <b/>
      <sz val="11"/>
      <color rgb="FF000000"/>
      <name val="Aptos Narrow"/>
      <family val="2"/>
    </font>
    <font>
      <sz val="11"/>
      <name val="Arial"/>
    </font>
    <font>
      <b/>
      <sz val="11"/>
      <name val="Arial"/>
    </font>
    <font>
      <b/>
      <sz val="11"/>
      <color theme="1"/>
      <name val="Aptos Narrow"/>
      <family val="2"/>
      <scheme val="minor"/>
    </font>
    <font>
      <b/>
      <sz val="10"/>
      <color rgb="FF000000"/>
      <name val="Arial"/>
    </font>
    <font>
      <sz val="10"/>
      <color theme="1"/>
      <name val="Arial"/>
    </font>
    <font>
      <sz val="11"/>
      <color rgb="FF000000"/>
      <name val="Aptos Narrow"/>
    </font>
    <font>
      <b/>
      <sz val="11"/>
      <color rgb="FF000000"/>
      <name val="Aptos Narrow"/>
    </font>
    <font>
      <sz val="8"/>
      <color theme="1"/>
      <name val="Aptos Narrow"/>
      <family val="2"/>
      <scheme val="minor"/>
    </font>
    <font>
      <b/>
      <sz val="8"/>
      <color theme="1"/>
      <name val="Aptos Narrow"/>
      <family val="2"/>
      <scheme val="minor"/>
    </font>
  </fonts>
  <fills count="1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00B0F0"/>
        <bgColor rgb="FF000000"/>
      </patternFill>
    </fill>
    <fill>
      <patternFill patternType="solid">
        <fgColor rgb="FF0070C0"/>
        <bgColor rgb="FF000000"/>
      </patternFill>
    </fill>
    <fill>
      <patternFill patternType="solid">
        <fgColor rgb="FFA6A6A6"/>
        <bgColor rgb="FF000000"/>
      </patternFill>
    </fill>
    <fill>
      <patternFill patternType="solid">
        <fgColor rgb="FFFFFFFF"/>
        <bgColor rgb="FF000000"/>
      </patternFill>
    </fill>
    <fill>
      <patternFill patternType="solid">
        <fgColor theme="4" tint="0.79998168889431442"/>
        <bgColor indexed="64"/>
      </patternFill>
    </fill>
    <fill>
      <patternFill patternType="solid">
        <fgColor rgb="FFFFFF00"/>
        <bgColor indexed="64"/>
      </patternFill>
    </fill>
    <fill>
      <patternFill patternType="solid">
        <fgColor rgb="FFB7B7B7"/>
        <bgColor rgb="FFB7B7B7"/>
      </patternFill>
    </fill>
    <fill>
      <patternFill patternType="solid">
        <fgColor theme="8" tint="0.79998168889431442"/>
        <bgColor indexed="64"/>
      </patternFill>
    </fill>
    <fill>
      <patternFill patternType="solid">
        <fgColor rgb="FFDAE9F8"/>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89999084444715716"/>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diagonal/>
    </border>
    <border>
      <left style="thin">
        <color indexed="64"/>
      </left>
      <right/>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style="hair">
        <color indexed="64"/>
      </bottom>
      <diagonal/>
    </border>
    <border>
      <left style="hair">
        <color indexed="64"/>
      </left>
      <right style="medium">
        <color indexed="64"/>
      </right>
      <top style="medium">
        <color indexed="64"/>
      </top>
      <bottom/>
      <diagonal/>
    </border>
    <border>
      <left style="hair">
        <color indexed="64"/>
      </left>
      <right style="medium">
        <color indexed="64"/>
      </right>
      <top/>
      <bottom style="hair">
        <color indexed="64"/>
      </bottom>
      <diagonal/>
    </border>
    <border>
      <left/>
      <right style="medium">
        <color indexed="64"/>
      </right>
      <top/>
      <bottom style="thin">
        <color indexed="64"/>
      </bottom>
      <diagonal/>
    </border>
    <border>
      <left style="thin">
        <color indexed="64"/>
      </left>
      <right style="medium">
        <color indexed="64"/>
      </right>
      <top/>
      <bottom/>
      <diagonal/>
    </border>
    <border>
      <left style="hair">
        <color indexed="64"/>
      </left>
      <right/>
      <top style="medium">
        <color indexed="64"/>
      </top>
      <bottom/>
      <diagonal/>
    </border>
    <border>
      <left style="hair">
        <color indexed="64"/>
      </left>
      <right/>
      <top/>
      <bottom style="hair">
        <color indexed="64"/>
      </bottom>
      <diagonal/>
    </border>
    <border>
      <left/>
      <right style="hair">
        <color indexed="64"/>
      </right>
      <top style="medium">
        <color indexed="64"/>
      </top>
      <bottom/>
      <diagonal/>
    </border>
    <border>
      <left/>
      <right style="hair">
        <color indexed="64"/>
      </right>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2" fillId="0" borderId="0"/>
    <xf numFmtId="44" fontId="1" fillId="0" borderId="0" applyFont="0" applyFill="0" applyBorder="0" applyAlignment="0" applyProtection="0"/>
  </cellStyleXfs>
  <cellXfs count="338">
    <xf numFmtId="0" fontId="0" fillId="0" borderId="0" xfId="0"/>
    <xf numFmtId="0" fontId="3" fillId="0" borderId="0" xfId="2" applyFont="1"/>
    <xf numFmtId="0" fontId="4" fillId="0" borderId="0" xfId="2" applyFont="1"/>
    <xf numFmtId="0" fontId="3" fillId="0" borderId="0" xfId="2" applyFont="1" applyAlignment="1">
      <alignment horizontal="center"/>
    </xf>
    <xf numFmtId="0" fontId="3" fillId="0" borderId="0" xfId="2" applyFont="1" applyAlignment="1">
      <alignment horizontal="center" vertical="center"/>
    </xf>
    <xf numFmtId="0" fontId="5" fillId="0" borderId="0" xfId="2" applyFont="1" applyAlignment="1">
      <alignment horizontal="center" vertical="center"/>
    </xf>
    <xf numFmtId="0" fontId="3" fillId="0" borderId="0" xfId="0" applyFont="1" applyAlignment="1">
      <alignment vertical="center"/>
    </xf>
    <xf numFmtId="14" fontId="5" fillId="0" borderId="0" xfId="0" applyNumberFormat="1" applyFont="1" applyAlignment="1">
      <alignment horizontal="left" vertical="center"/>
    </xf>
    <xf numFmtId="14" fontId="5" fillId="0" borderId="0" xfId="0" applyNumberFormat="1" applyFont="1" applyAlignment="1">
      <alignment vertical="center"/>
    </xf>
    <xf numFmtId="0" fontId="5" fillId="0" borderId="0" xfId="0" applyFont="1" applyAlignment="1">
      <alignment vertical="center"/>
    </xf>
    <xf numFmtId="0" fontId="1" fillId="0" borderId="0" xfId="0" applyFont="1"/>
    <xf numFmtId="164" fontId="3" fillId="0" borderId="17" xfId="0" applyNumberFormat="1" applyFont="1" applyBorder="1" applyAlignment="1">
      <alignment horizontal="right" vertical="center"/>
    </xf>
    <xf numFmtId="164" fontId="3" fillId="0" borderId="0" xfId="0" applyNumberFormat="1" applyFont="1" applyAlignment="1">
      <alignment vertical="center"/>
    </xf>
    <xf numFmtId="0" fontId="3" fillId="0" borderId="7" xfId="0" applyFont="1" applyBorder="1" applyAlignment="1">
      <alignment vertical="center"/>
    </xf>
    <xf numFmtId="164" fontId="3" fillId="0" borderId="0" xfId="0" applyNumberFormat="1" applyFont="1" applyAlignment="1">
      <alignment horizontal="center" vertical="center"/>
    </xf>
    <xf numFmtId="165" fontId="3" fillId="0" borderId="0" xfId="0" applyNumberFormat="1" applyFont="1" applyAlignment="1">
      <alignment vertical="center"/>
    </xf>
    <xf numFmtId="0" fontId="5" fillId="0" borderId="0" xfId="0" applyFont="1" applyAlignment="1">
      <alignment horizontal="center" vertical="center"/>
    </xf>
    <xf numFmtId="164" fontId="3" fillId="0" borderId="0" xfId="0" applyNumberFormat="1" applyFont="1" applyAlignment="1">
      <alignment horizontal="left" vertical="center"/>
    </xf>
    <xf numFmtId="164" fontId="5" fillId="0" borderId="0" xfId="0" applyNumberFormat="1" applyFont="1" applyAlignment="1">
      <alignment vertical="center"/>
    </xf>
    <xf numFmtId="164" fontId="5" fillId="0" borderId="0" xfId="0" applyNumberFormat="1" applyFont="1" applyAlignment="1">
      <alignment horizontal="right" vertical="center"/>
    </xf>
    <xf numFmtId="164" fontId="3" fillId="0" borderId="6" xfId="0" applyNumberFormat="1" applyFont="1" applyBorder="1" applyAlignment="1">
      <alignment vertical="center"/>
    </xf>
    <xf numFmtId="0" fontId="7" fillId="0" borderId="0" xfId="0" applyFont="1" applyAlignment="1">
      <alignment vertical="center"/>
    </xf>
    <xf numFmtId="0" fontId="3" fillId="2" borderId="4" xfId="2" applyFont="1" applyFill="1" applyBorder="1"/>
    <xf numFmtId="0" fontId="3" fillId="2" borderId="0" xfId="2" applyFont="1" applyFill="1"/>
    <xf numFmtId="0" fontId="3" fillId="0" borderId="8" xfId="0" applyFont="1" applyBorder="1" applyAlignment="1">
      <alignment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5" fillId="0" borderId="0" xfId="0" applyFont="1" applyAlignment="1">
      <alignment horizontal="left" vertical="center"/>
    </xf>
    <xf numFmtId="0" fontId="8" fillId="0" borderId="6" xfId="0" applyFont="1" applyBorder="1" applyAlignment="1">
      <alignment vertical="top" wrapText="1"/>
    </xf>
    <xf numFmtId="0" fontId="9" fillId="0" borderId="6" xfId="0" applyFont="1" applyBorder="1" applyAlignment="1">
      <alignment horizontal="center" vertical="center"/>
    </xf>
    <xf numFmtId="0" fontId="3" fillId="0" borderId="6" xfId="2" applyFont="1" applyBorder="1" applyAlignment="1">
      <alignment horizontal="center"/>
    </xf>
    <xf numFmtId="0" fontId="10" fillId="0" borderId="6" xfId="0" applyFont="1" applyBorder="1" applyAlignment="1">
      <alignment horizontal="center" vertical="center"/>
    </xf>
    <xf numFmtId="0" fontId="11" fillId="0" borderId="6" xfId="0" applyFont="1" applyBorder="1"/>
    <xf numFmtId="0" fontId="8" fillId="0" borderId="6" xfId="0" applyFont="1" applyBorder="1" applyAlignment="1">
      <alignment horizontal="center" vertical="center" wrapText="1"/>
    </xf>
    <xf numFmtId="165" fontId="5" fillId="0" borderId="22" xfId="0" applyNumberFormat="1" applyFont="1" applyBorder="1" applyAlignment="1">
      <alignment horizontal="right" vertical="center"/>
    </xf>
    <xf numFmtId="0" fontId="3" fillId="0" borderId="0" xfId="0" applyFont="1"/>
    <xf numFmtId="0" fontId="4" fillId="0" borderId="0" xfId="0" applyFont="1"/>
    <xf numFmtId="0" fontId="3" fillId="0" borderId="0" xfId="0" applyFont="1" applyAlignment="1">
      <alignment horizontal="center"/>
    </xf>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5" fillId="0" borderId="4" xfId="0" applyFont="1" applyBorder="1" applyAlignment="1">
      <alignment vertical="center"/>
    </xf>
    <xf numFmtId="0" fontId="5"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17" xfId="0" applyFont="1" applyBorder="1" applyAlignment="1">
      <alignment horizontal="center" vertical="center" wrapText="1"/>
    </xf>
    <xf numFmtId="0" fontId="5"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18" xfId="0" applyFont="1" applyBorder="1" applyAlignment="1">
      <alignment horizontal="center" vertical="center" wrapText="1"/>
    </xf>
    <xf numFmtId="0" fontId="13" fillId="0" borderId="18" xfId="0" applyFont="1" applyBorder="1" applyAlignment="1">
      <alignment horizontal="center" vertical="center" wrapText="1"/>
    </xf>
    <xf numFmtId="0" fontId="5"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19" xfId="0" applyFont="1" applyBorder="1" applyAlignment="1">
      <alignment horizontal="center" vertical="center" wrapText="1"/>
    </xf>
    <xf numFmtId="0" fontId="16" fillId="7" borderId="17" xfId="0" applyFont="1" applyFill="1" applyBorder="1" applyAlignment="1">
      <alignment horizontal="center" vertical="center"/>
    </xf>
    <xf numFmtId="0" fontId="3" fillId="7" borderId="18" xfId="0" applyFont="1" applyFill="1" applyBorder="1" applyAlignment="1">
      <alignment horizontal="justify" vertical="center" wrapText="1"/>
    </xf>
    <xf numFmtId="0" fontId="16" fillId="0" borderId="18" xfId="0" applyFont="1" applyBorder="1" applyAlignment="1">
      <alignment horizontal="center" vertical="center"/>
    </xf>
    <xf numFmtId="0" fontId="16" fillId="7" borderId="19" xfId="0" applyFont="1" applyFill="1" applyBorder="1" applyAlignment="1">
      <alignment horizontal="center" vertical="center" wrapText="1"/>
    </xf>
    <xf numFmtId="0" fontId="3" fillId="0" borderId="17" xfId="0" applyFont="1" applyBorder="1" applyAlignment="1">
      <alignment horizontal="right" vertical="center"/>
    </xf>
    <xf numFmtId="0" fontId="3" fillId="0" borderId="18" xfId="0" applyFont="1" applyBorder="1" applyAlignment="1">
      <alignment horizontal="right" vertical="center"/>
    </xf>
    <xf numFmtId="0" fontId="3" fillId="0" borderId="20" xfId="0" applyFont="1" applyBorder="1" applyAlignment="1">
      <alignment horizontal="right" vertical="center"/>
    </xf>
    <xf numFmtId="0" fontId="3" fillId="0" borderId="36" xfId="0" applyFont="1" applyBorder="1" applyAlignment="1">
      <alignment horizontal="right" vertical="center"/>
    </xf>
    <xf numFmtId="0" fontId="3" fillId="0" borderId="37" xfId="0" applyFont="1" applyBorder="1" applyAlignment="1">
      <alignment horizontal="right" vertical="center"/>
    </xf>
    <xf numFmtId="0" fontId="3" fillId="0" borderId="39" xfId="0" applyFont="1" applyBorder="1" applyAlignment="1">
      <alignment horizontal="right" vertical="center"/>
    </xf>
    <xf numFmtId="0" fontId="17" fillId="0" borderId="0" xfId="0" applyFont="1"/>
    <xf numFmtId="0" fontId="18" fillId="0" borderId="6" xfId="0" applyFont="1" applyBorder="1" applyAlignment="1">
      <alignment vertical="center"/>
    </xf>
    <xf numFmtId="0" fontId="18" fillId="0" borderId="21" xfId="0" applyFont="1" applyBorder="1" applyAlignment="1">
      <alignment vertical="center"/>
    </xf>
    <xf numFmtId="0" fontId="3" fillId="0" borderId="8" xfId="0" applyFont="1" applyBorder="1" applyAlignment="1">
      <alignment vertical="center" wrapText="1"/>
    </xf>
    <xf numFmtId="0" fontId="3" fillId="0" borderId="8" xfId="0" applyFont="1" applyBorder="1" applyAlignment="1">
      <alignment horizontal="center" vertical="center"/>
    </xf>
    <xf numFmtId="0" fontId="12" fillId="0" borderId="22" xfId="0" applyFont="1" applyBorder="1" applyAlignment="1">
      <alignment horizontal="right" vertical="center" wrapText="1"/>
    </xf>
    <xf numFmtId="0" fontId="12" fillId="0" borderId="0" xfId="0" applyFont="1" applyAlignment="1">
      <alignment vertical="center"/>
    </xf>
    <xf numFmtId="0" fontId="3" fillId="0" borderId="4" xfId="0" applyFont="1" applyBorder="1" applyAlignment="1">
      <alignment vertical="center"/>
    </xf>
    <xf numFmtId="0" fontId="5" fillId="0" borderId="8" xfId="0" applyFont="1" applyBorder="1" applyAlignment="1">
      <alignment horizontal="left" vertical="center"/>
    </xf>
    <xf numFmtId="0" fontId="12" fillId="0" borderId="22" xfId="0" applyFont="1" applyBorder="1" applyAlignment="1">
      <alignment vertical="center" wrapText="1"/>
    </xf>
    <xf numFmtId="0" fontId="3" fillId="0" borderId="9" xfId="0" applyFont="1" applyBorder="1" applyAlignment="1">
      <alignment vertical="center"/>
    </xf>
    <xf numFmtId="0" fontId="19" fillId="0" borderId="0" xfId="0" applyFont="1"/>
    <xf numFmtId="0" fontId="19" fillId="0" borderId="0" xfId="0" applyFont="1" applyAlignment="1">
      <alignment vertical="center"/>
    </xf>
    <xf numFmtId="0" fontId="19" fillId="0" borderId="0" xfId="0" applyFont="1" applyAlignment="1">
      <alignment horizontal="center" vertical="center"/>
    </xf>
    <xf numFmtId="6" fontId="19" fillId="0" borderId="0" xfId="0" applyNumberFormat="1" applyFont="1" applyAlignment="1">
      <alignment horizontal="center" vertical="center"/>
    </xf>
    <xf numFmtId="0" fontId="14" fillId="0" borderId="0" xfId="0" applyFont="1" applyAlignment="1">
      <alignment horizontal="center" vertical="center"/>
    </xf>
    <xf numFmtId="0" fontId="3" fillId="7" borderId="0" xfId="0" applyFont="1" applyFill="1"/>
    <xf numFmtId="0" fontId="4" fillId="7" borderId="0" xfId="0" applyFont="1" applyFill="1"/>
    <xf numFmtId="0" fontId="3" fillId="7" borderId="0" xfId="0" applyFont="1" applyFill="1" applyAlignment="1">
      <alignment horizontal="center"/>
    </xf>
    <xf numFmtId="8" fontId="10" fillId="0" borderId="6" xfId="3" applyNumberFormat="1" applyFont="1" applyBorder="1" applyAlignment="1">
      <alignment horizontal="center" vertical="center"/>
    </xf>
    <xf numFmtId="44" fontId="10" fillId="0" borderId="6" xfId="0" applyNumberFormat="1" applyFont="1" applyBorder="1" applyAlignment="1">
      <alignment horizontal="center" vertical="center"/>
    </xf>
    <xf numFmtId="44" fontId="9" fillId="0" borderId="6" xfId="0" applyNumberFormat="1" applyFont="1" applyBorder="1" applyAlignment="1">
      <alignment horizontal="center" vertical="center"/>
    </xf>
    <xf numFmtId="44" fontId="10" fillId="0" borderId="6" xfId="3" applyFont="1" applyBorder="1" applyAlignment="1">
      <alignment horizontal="center" vertical="center"/>
    </xf>
    <xf numFmtId="8" fontId="9" fillId="0" borderId="6" xfId="0" applyNumberFormat="1" applyFont="1" applyBorder="1" applyAlignment="1">
      <alignment horizontal="center" vertical="center"/>
    </xf>
    <xf numFmtId="44" fontId="10" fillId="11" borderId="6" xfId="3" applyFont="1" applyFill="1" applyBorder="1" applyAlignment="1">
      <alignment horizontal="center" vertical="center"/>
    </xf>
    <xf numFmtId="44" fontId="10" fillId="11" borderId="6" xfId="0" applyNumberFormat="1" applyFont="1" applyFill="1" applyBorder="1" applyAlignment="1">
      <alignment horizontal="center" vertical="center"/>
    </xf>
    <xf numFmtId="44" fontId="9" fillId="11" borderId="6" xfId="0" applyNumberFormat="1" applyFont="1" applyFill="1" applyBorder="1" applyAlignment="1">
      <alignment horizontal="center" vertical="center"/>
    </xf>
    <xf numFmtId="0" fontId="22" fillId="0" borderId="0" xfId="0" applyFont="1"/>
    <xf numFmtId="0" fontId="22" fillId="0" borderId="6" xfId="0" applyFont="1" applyBorder="1"/>
    <xf numFmtId="0" fontId="9" fillId="0" borderId="6" xfId="0" applyFont="1" applyBorder="1" applyAlignment="1">
      <alignment horizontal="center" vertical="center" wrapText="1"/>
    </xf>
    <xf numFmtId="0" fontId="9" fillId="0" borderId="21" xfId="0" applyFont="1" applyBorder="1" applyAlignment="1">
      <alignment horizontal="center" vertical="center" wrapText="1"/>
    </xf>
    <xf numFmtId="0" fontId="22" fillId="0" borderId="0" xfId="0" applyFont="1" applyAlignment="1">
      <alignment horizontal="right"/>
    </xf>
    <xf numFmtId="44" fontId="22" fillId="0" borderId="0" xfId="3" applyFont="1"/>
    <xf numFmtId="166" fontId="22" fillId="0" borderId="0" xfId="3" applyNumberFormat="1" applyFont="1"/>
    <xf numFmtId="44" fontId="22" fillId="0" borderId="0" xfId="0" applyNumberFormat="1" applyFont="1" applyAlignment="1">
      <alignment horizontal="right"/>
    </xf>
    <xf numFmtId="2" fontId="22" fillId="0" borderId="0" xfId="0" applyNumberFormat="1" applyFont="1"/>
    <xf numFmtId="0" fontId="22" fillId="9" borderId="0" xfId="0" applyFont="1" applyFill="1"/>
    <xf numFmtId="2" fontId="22" fillId="9" borderId="0" xfId="0" applyNumberFormat="1" applyFont="1" applyFill="1"/>
    <xf numFmtId="0" fontId="22" fillId="0" borderId="0" xfId="0" applyFont="1" applyAlignment="1">
      <alignment vertical="center" wrapText="1"/>
    </xf>
    <xf numFmtId="44" fontId="22" fillId="0" borderId="0" xfId="0" applyNumberFormat="1" applyFont="1"/>
    <xf numFmtId="0" fontId="23" fillId="3" borderId="6" xfId="0" applyFont="1" applyFill="1" applyBorder="1" applyAlignment="1">
      <alignment vertical="center" wrapText="1"/>
    </xf>
    <xf numFmtId="165" fontId="3" fillId="0" borderId="6" xfId="0" applyNumberFormat="1" applyFont="1" applyBorder="1" applyAlignment="1">
      <alignment vertical="center"/>
    </xf>
    <xf numFmtId="8" fontId="24" fillId="0" borderId="6" xfId="3" applyNumberFormat="1" applyFont="1" applyBorder="1" applyAlignment="1">
      <alignment horizontal="center" vertical="center"/>
    </xf>
    <xf numFmtId="44" fontId="24" fillId="0" borderId="6" xfId="0" applyNumberFormat="1" applyFont="1" applyBorder="1" applyAlignment="1">
      <alignment horizontal="center" vertical="center"/>
    </xf>
    <xf numFmtId="44" fontId="25" fillId="0" borderId="6" xfId="0" applyNumberFormat="1" applyFont="1" applyBorder="1" applyAlignment="1">
      <alignment horizontal="center" vertical="center"/>
    </xf>
    <xf numFmtId="44" fontId="26" fillId="0" borderId="6" xfId="3" applyFont="1" applyBorder="1" applyAlignment="1">
      <alignment horizontal="center" vertical="center" wrapText="1"/>
    </xf>
    <xf numFmtId="44" fontId="24" fillId="0" borderId="6" xfId="3" applyFont="1" applyBorder="1" applyAlignment="1">
      <alignment horizontal="center" vertical="center"/>
    </xf>
    <xf numFmtId="0" fontId="27" fillId="3" borderId="6" xfId="0" applyFont="1" applyFill="1" applyBorder="1" applyAlignment="1">
      <alignment vertical="center" wrapText="1"/>
    </xf>
    <xf numFmtId="44" fontId="25" fillId="0" borderId="6" xfId="3" applyFont="1" applyFill="1" applyBorder="1" applyAlignment="1">
      <alignment horizontal="center" vertical="center"/>
    </xf>
    <xf numFmtId="0" fontId="21" fillId="0" borderId="0" xfId="0" applyFont="1"/>
    <xf numFmtId="0" fontId="21" fillId="0" borderId="6" xfId="0" applyFont="1" applyBorder="1" applyAlignment="1">
      <alignment vertical="top" wrapText="1"/>
    </xf>
    <xf numFmtId="44" fontId="21" fillId="0" borderId="6" xfId="3" applyFont="1" applyBorder="1" applyAlignment="1">
      <alignment horizontal="center" vertical="center" wrapText="1"/>
    </xf>
    <xf numFmtId="0" fontId="29" fillId="3" borderId="6" xfId="0" applyFont="1" applyFill="1" applyBorder="1" applyAlignment="1">
      <alignment vertical="center" wrapText="1"/>
    </xf>
    <xf numFmtId="0" fontId="10" fillId="0" borderId="6" xfId="0" applyFont="1" applyBorder="1"/>
    <xf numFmtId="0" fontId="21" fillId="0" borderId="6" xfId="0" applyFont="1" applyBorder="1" applyAlignment="1">
      <alignment horizontal="center" vertical="center" wrapText="1"/>
    </xf>
    <xf numFmtId="166" fontId="21" fillId="0" borderId="6" xfId="3" applyNumberFormat="1" applyFont="1" applyBorder="1"/>
    <xf numFmtId="166" fontId="21" fillId="0" borderId="6" xfId="0" applyNumberFormat="1" applyFont="1" applyBorder="1"/>
    <xf numFmtId="44" fontId="21" fillId="0" borderId="6" xfId="3" applyFont="1" applyBorder="1"/>
    <xf numFmtId="0" fontId="30" fillId="3" borderId="6" xfId="0" applyFont="1" applyFill="1" applyBorder="1" applyAlignment="1">
      <alignment vertical="center" wrapText="1"/>
    </xf>
    <xf numFmtId="44" fontId="26" fillId="0" borderId="6" xfId="3" applyFont="1" applyBorder="1"/>
    <xf numFmtId="44" fontId="26" fillId="0" borderId="6" xfId="0" applyNumberFormat="1" applyFont="1" applyBorder="1"/>
    <xf numFmtId="44" fontId="26" fillId="9" borderId="6" xfId="0" applyNumberFormat="1" applyFont="1" applyFill="1" applyBorder="1"/>
    <xf numFmtId="0" fontId="26" fillId="10" borderId="6" xfId="0" applyFont="1" applyFill="1" applyBorder="1" applyAlignment="1">
      <alignment vertical="top" wrapText="1"/>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6" fillId="2" borderId="6" xfId="0" applyFont="1" applyFill="1" applyBorder="1" applyAlignment="1" applyProtection="1">
      <alignment horizontal="center" vertical="center" wrapText="1"/>
      <protection locked="0"/>
    </xf>
    <xf numFmtId="165" fontId="3" fillId="0" borderId="6" xfId="0" applyNumberFormat="1" applyFont="1" applyBorder="1" applyAlignment="1">
      <alignment horizontal="right" vertical="center"/>
    </xf>
    <xf numFmtId="9" fontId="3" fillId="0" borderId="6" xfId="1" applyFont="1" applyBorder="1" applyAlignment="1">
      <alignment horizontal="center" vertical="center"/>
    </xf>
    <xf numFmtId="0" fontId="9" fillId="12" borderId="6" xfId="0" applyFont="1" applyFill="1" applyBorder="1" applyAlignment="1">
      <alignment horizontal="center" vertical="center" wrapText="1"/>
    </xf>
    <xf numFmtId="44" fontId="31" fillId="0" borderId="6" xfId="3" applyFont="1" applyBorder="1" applyAlignment="1">
      <alignment horizontal="right" vertical="center" wrapText="1"/>
    </xf>
    <xf numFmtId="44" fontId="32" fillId="12" borderId="6" xfId="3" applyFont="1" applyFill="1" applyBorder="1" applyAlignment="1">
      <alignment horizontal="right" vertical="center" wrapText="1"/>
    </xf>
    <xf numFmtId="44" fontId="31" fillId="0" borderId="6" xfId="0" applyNumberFormat="1" applyFont="1" applyBorder="1" applyAlignment="1">
      <alignment horizontal="right" vertical="center" wrapText="1"/>
    </xf>
    <xf numFmtId="164" fontId="5" fillId="16" borderId="6" xfId="0" applyNumberFormat="1" applyFont="1" applyFill="1" applyBorder="1" applyAlignment="1">
      <alignment horizontal="center" vertical="center" wrapText="1"/>
    </xf>
    <xf numFmtId="0" fontId="5" fillId="16" borderId="6" xfId="0" applyFont="1" applyFill="1" applyBorder="1" applyAlignment="1">
      <alignment horizontal="center" vertical="center" wrapText="1"/>
    </xf>
    <xf numFmtId="164" fontId="5" fillId="0" borderId="0" xfId="0" applyNumberFormat="1" applyFont="1" applyAlignment="1">
      <alignment horizontal="center" vertical="center" wrapText="1"/>
    </xf>
    <xf numFmtId="164" fontId="5" fillId="16" borderId="25" xfId="0" applyNumberFormat="1" applyFont="1" applyFill="1" applyBorder="1" applyAlignment="1">
      <alignment horizontal="center" vertical="center" wrapText="1"/>
    </xf>
    <xf numFmtId="164" fontId="5" fillId="0" borderId="22" xfId="0" applyNumberFormat="1" applyFont="1" applyBorder="1" applyAlignment="1">
      <alignment horizontal="right" vertical="center"/>
    </xf>
    <xf numFmtId="164" fontId="5" fillId="16" borderId="21" xfId="0" applyNumberFormat="1" applyFont="1" applyFill="1" applyBorder="1" applyAlignment="1">
      <alignment vertical="center" wrapText="1"/>
    </xf>
    <xf numFmtId="164" fontId="5" fillId="16" borderId="24" xfId="0" applyNumberFormat="1" applyFont="1" applyFill="1" applyBorder="1" applyAlignment="1">
      <alignment vertical="center" wrapText="1"/>
    </xf>
    <xf numFmtId="164" fontId="5" fillId="16" borderId="25" xfId="0" applyNumberFormat="1" applyFont="1" applyFill="1" applyBorder="1" applyAlignment="1">
      <alignment vertical="center" wrapText="1"/>
    </xf>
    <xf numFmtId="164" fontId="33" fillId="0" borderId="6" xfId="0" applyNumberFormat="1" applyFont="1" applyBorder="1" applyAlignment="1">
      <alignment vertical="center"/>
    </xf>
    <xf numFmtId="164" fontId="34" fillId="16" borderId="24" xfId="0" applyNumberFormat="1" applyFont="1" applyFill="1" applyBorder="1" applyAlignment="1">
      <alignment vertical="center" wrapText="1"/>
    </xf>
    <xf numFmtId="165" fontId="33" fillId="0" borderId="6" xfId="0" applyNumberFormat="1" applyFont="1" applyBorder="1" applyAlignment="1">
      <alignment horizontal="right" vertical="center"/>
    </xf>
    <xf numFmtId="0" fontId="35" fillId="0" borderId="0" xfId="0" applyFont="1"/>
    <xf numFmtId="44" fontId="35" fillId="0" borderId="0" xfId="3" applyFont="1"/>
    <xf numFmtId="44" fontId="35" fillId="0" borderId="0" xfId="0" applyNumberFormat="1" applyFont="1"/>
    <xf numFmtId="165" fontId="3" fillId="0" borderId="0" xfId="2" applyNumberFormat="1" applyFont="1"/>
    <xf numFmtId="0" fontId="33" fillId="0" borderId="0" xfId="2" applyFont="1"/>
    <xf numFmtId="0" fontId="33" fillId="0" borderId="6" xfId="2" applyFont="1" applyBorder="1" applyAlignment="1">
      <alignment horizontal="center"/>
    </xf>
    <xf numFmtId="0" fontId="36" fillId="12" borderId="6" xfId="0" applyFont="1" applyFill="1" applyBorder="1" applyAlignment="1">
      <alignment horizontal="center" vertical="center" wrapText="1"/>
    </xf>
    <xf numFmtId="0" fontId="37" fillId="0" borderId="6" xfId="0" applyFont="1" applyBorder="1" applyAlignment="1">
      <alignment vertical="top" wrapText="1"/>
    </xf>
    <xf numFmtId="0" fontId="37" fillId="0" borderId="6" xfId="0" applyFont="1" applyBorder="1" applyAlignment="1">
      <alignment horizontal="center" vertical="center" wrapText="1"/>
    </xf>
    <xf numFmtId="44" fontId="38" fillId="0" borderId="6" xfId="3" applyFont="1" applyBorder="1" applyAlignment="1">
      <alignment horizontal="right" vertical="center" wrapText="1"/>
    </xf>
    <xf numFmtId="44" fontId="38" fillId="0" borderId="6" xfId="0" applyNumberFormat="1" applyFont="1" applyBorder="1" applyAlignment="1">
      <alignment horizontal="right" vertical="center" wrapText="1"/>
    </xf>
    <xf numFmtId="44" fontId="39" fillId="12" borderId="6" xfId="3" applyFont="1" applyFill="1" applyBorder="1" applyAlignment="1">
      <alignment horizontal="right" vertical="center" wrapText="1"/>
    </xf>
    <xf numFmtId="0" fontId="0" fillId="0" borderId="6" xfId="0" applyBorder="1"/>
    <xf numFmtId="0" fontId="0" fillId="2" borderId="6" xfId="0" applyFill="1" applyBorder="1"/>
    <xf numFmtId="44" fontId="0" fillId="0" borderId="6" xfId="0" applyNumberFormat="1" applyBorder="1"/>
    <xf numFmtId="0" fontId="35" fillId="17" borderId="6" xfId="0" applyFont="1" applyFill="1" applyBorder="1"/>
    <xf numFmtId="0" fontId="40" fillId="0" borderId="0" xfId="0" applyFont="1" applyAlignment="1">
      <alignment wrapText="1"/>
    </xf>
    <xf numFmtId="0" fontId="35" fillId="9" borderId="6" xfId="0" applyFont="1" applyFill="1" applyBorder="1"/>
    <xf numFmtId="0" fontId="35" fillId="0" borderId="6" xfId="0" applyFont="1" applyBorder="1"/>
    <xf numFmtId="0" fontId="33" fillId="0" borderId="0" xfId="0" applyFont="1" applyAlignment="1">
      <alignment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64" fontId="5" fillId="0" borderId="2"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0" fontId="5" fillId="16" borderId="6" xfId="2" applyFont="1" applyFill="1" applyBorder="1" applyAlignment="1">
      <alignment horizontal="center"/>
    </xf>
    <xf numFmtId="0" fontId="5" fillId="16" borderId="6" xfId="0" applyFont="1" applyFill="1" applyBorder="1" applyAlignment="1">
      <alignment horizontal="center" vertical="center" wrapText="1"/>
    </xf>
    <xf numFmtId="164" fontId="3" fillId="0" borderId="53" xfId="0" applyNumberFormat="1" applyFont="1" applyBorder="1" applyAlignment="1">
      <alignment horizontal="left" vertical="center" wrapText="1"/>
    </xf>
    <xf numFmtId="164" fontId="3" fillId="0" borderId="54" xfId="0" applyNumberFormat="1" applyFont="1" applyBorder="1" applyAlignment="1">
      <alignment horizontal="left" vertical="center" wrapText="1"/>
    </xf>
    <xf numFmtId="164" fontId="3" fillId="0" borderId="0" xfId="0" applyNumberFormat="1" applyFont="1" applyAlignment="1">
      <alignment horizontal="left" vertical="center" wrapText="1"/>
    </xf>
    <xf numFmtId="164" fontId="3" fillId="0" borderId="55" xfId="0" applyNumberFormat="1" applyFont="1" applyBorder="1" applyAlignment="1">
      <alignment horizontal="left" vertical="center" wrapText="1"/>
    </xf>
    <xf numFmtId="164" fontId="3" fillId="0" borderId="34" xfId="0" applyNumberFormat="1" applyFont="1" applyBorder="1" applyAlignment="1">
      <alignment horizontal="left" vertical="center" wrapText="1"/>
    </xf>
    <xf numFmtId="164" fontId="3" fillId="0" borderId="35" xfId="0" applyNumberFormat="1" applyFont="1" applyBorder="1" applyAlignment="1">
      <alignment horizontal="left" vertical="center" wrapText="1"/>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5" fillId="0" borderId="6" xfId="0" applyFont="1" applyBorder="1" applyAlignment="1">
      <alignment horizontal="center" vertical="center" wrapText="1"/>
    </xf>
    <xf numFmtId="0" fontId="5" fillId="14" borderId="25" xfId="0" applyFont="1" applyFill="1" applyBorder="1" applyAlignment="1">
      <alignment horizontal="center" vertical="center" wrapText="1"/>
    </xf>
    <xf numFmtId="0" fontId="5" fillId="14" borderId="6" xfId="0" applyFont="1" applyFill="1" applyBorder="1" applyAlignment="1">
      <alignment horizontal="center" vertical="center" wrapText="1"/>
    </xf>
    <xf numFmtId="0" fontId="5" fillId="15" borderId="6"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34" fillId="0" borderId="10" xfId="0" applyFont="1" applyBorder="1" applyAlignment="1">
      <alignment horizontal="center" vertical="center"/>
    </xf>
    <xf numFmtId="0" fontId="34" fillId="0" borderId="11" xfId="0" applyFont="1" applyBorder="1" applyAlignment="1">
      <alignment horizontal="center" vertical="center"/>
    </xf>
    <xf numFmtId="0" fontId="34" fillId="0" borderId="12" xfId="0" applyFont="1" applyBorder="1" applyAlignment="1">
      <alignment horizontal="center" vertical="center"/>
    </xf>
    <xf numFmtId="164" fontId="5" fillId="16" borderId="21" xfId="0" applyNumberFormat="1" applyFont="1" applyFill="1" applyBorder="1" applyAlignment="1">
      <alignment horizontal="center" vertical="center" wrapText="1"/>
    </xf>
    <xf numFmtId="164" fontId="5" fillId="16" borderId="24" xfId="0" applyNumberFormat="1" applyFont="1" applyFill="1" applyBorder="1" applyAlignment="1">
      <alignment horizontal="center" vertical="center" wrapText="1"/>
    </xf>
    <xf numFmtId="164" fontId="5" fillId="16" borderId="25" xfId="0" applyNumberFormat="1" applyFont="1" applyFill="1" applyBorder="1" applyAlignment="1">
      <alignment horizontal="center" vertical="center" wrapText="1"/>
    </xf>
    <xf numFmtId="0" fontId="3" fillId="0" borderId="1" xfId="2" applyFont="1" applyBorder="1" applyAlignment="1">
      <alignment horizontal="center" vertical="center"/>
    </xf>
    <xf numFmtId="0" fontId="3" fillId="0" borderId="2" xfId="2" applyFont="1" applyBorder="1" applyAlignment="1">
      <alignment horizontal="center" vertical="center"/>
    </xf>
    <xf numFmtId="0" fontId="3" fillId="0" borderId="4" xfId="2" applyFont="1" applyBorder="1" applyAlignment="1">
      <alignment horizontal="center" vertical="center"/>
    </xf>
    <xf numFmtId="0" fontId="3" fillId="0" borderId="0" xfId="2" applyFont="1" applyAlignment="1">
      <alignment horizontal="center" vertical="center"/>
    </xf>
    <xf numFmtId="0" fontId="3" fillId="0" borderId="7" xfId="2" applyFont="1" applyBorder="1" applyAlignment="1">
      <alignment horizontal="center" vertical="center"/>
    </xf>
    <xf numFmtId="0" fontId="3" fillId="0" borderId="8" xfId="2" applyFont="1" applyBorder="1" applyAlignment="1">
      <alignment horizontal="center" vertical="center"/>
    </xf>
    <xf numFmtId="0" fontId="5" fillId="0" borderId="1" xfId="2" applyFont="1" applyBorder="1" applyAlignment="1">
      <alignment horizontal="center" vertical="center" wrapText="1"/>
    </xf>
    <xf numFmtId="0" fontId="5" fillId="0" borderId="2" xfId="2" applyFont="1" applyBorder="1" applyAlignment="1">
      <alignment horizontal="center" vertical="center" wrapText="1"/>
    </xf>
    <xf numFmtId="0" fontId="5" fillId="0" borderId="3" xfId="2" applyFont="1" applyBorder="1" applyAlignment="1">
      <alignment horizontal="center" vertical="center" wrapText="1"/>
    </xf>
    <xf numFmtId="0" fontId="5" fillId="0" borderId="4" xfId="2" applyFont="1" applyBorder="1" applyAlignment="1">
      <alignment horizontal="center" vertical="center" wrapText="1"/>
    </xf>
    <xf numFmtId="0" fontId="5" fillId="0" borderId="0" xfId="2" applyFont="1" applyAlignment="1">
      <alignment horizontal="center" vertical="center" wrapText="1"/>
    </xf>
    <xf numFmtId="0" fontId="5" fillId="0" borderId="5" xfId="2" applyFont="1" applyBorder="1" applyAlignment="1">
      <alignment horizontal="center" vertical="center" wrapText="1"/>
    </xf>
    <xf numFmtId="0" fontId="5" fillId="0" borderId="7" xfId="2" applyFont="1" applyBorder="1" applyAlignment="1">
      <alignment horizontal="center" vertical="center" wrapText="1"/>
    </xf>
    <xf numFmtId="0" fontId="5" fillId="0" borderId="8" xfId="2" applyFont="1" applyBorder="1" applyAlignment="1">
      <alignment horizontal="center" vertical="center" wrapText="1"/>
    </xf>
    <xf numFmtId="0" fontId="5" fillId="0" borderId="9" xfId="2" applyFont="1" applyBorder="1" applyAlignment="1">
      <alignment horizontal="center" vertical="center" wrapText="1"/>
    </xf>
    <xf numFmtId="0" fontId="5" fillId="0" borderId="26" xfId="2" applyFont="1" applyBorder="1" applyAlignment="1">
      <alignment horizontal="center" vertical="center"/>
    </xf>
    <xf numFmtId="0" fontId="5" fillId="0" borderId="17" xfId="2" applyFont="1" applyBorder="1" applyAlignment="1">
      <alignment horizontal="center" vertical="center"/>
    </xf>
    <xf numFmtId="0" fontId="5" fillId="0" borderId="13" xfId="2" applyFont="1" applyBorder="1" applyAlignment="1">
      <alignment horizontal="center" vertical="center"/>
    </xf>
    <xf numFmtId="0" fontId="5" fillId="0" borderId="36" xfId="2" applyFont="1" applyBorder="1" applyAlignment="1">
      <alignment horizontal="center" vertical="center"/>
    </xf>
    <xf numFmtId="0" fontId="5" fillId="0" borderId="6" xfId="0" quotePrefix="1" applyFont="1" applyBorder="1" applyAlignment="1">
      <alignment vertical="center" wrapText="1"/>
    </xf>
    <xf numFmtId="0" fontId="5" fillId="0" borderId="0" xfId="0" applyFont="1" applyAlignment="1">
      <alignment horizontal="left" vertical="center" wrapText="1"/>
    </xf>
    <xf numFmtId="0" fontId="5" fillId="13" borderId="21" xfId="0" applyFont="1" applyFill="1" applyBorder="1" applyAlignment="1">
      <alignment horizontal="center" vertical="center" wrapText="1"/>
    </xf>
    <xf numFmtId="0" fontId="5" fillId="13" borderId="24" xfId="0" applyFont="1" applyFill="1" applyBorder="1" applyAlignment="1">
      <alignment horizontal="center" vertical="center" wrapText="1"/>
    </xf>
    <xf numFmtId="0" fontId="5" fillId="13" borderId="25" xfId="0" applyFont="1" applyFill="1" applyBorder="1" applyAlignment="1">
      <alignment horizontal="center" vertical="center" wrapText="1"/>
    </xf>
    <xf numFmtId="0" fontId="5" fillId="0" borderId="6" xfId="0" quotePrefix="1" applyFont="1" applyBorder="1" applyAlignment="1">
      <alignment vertical="center"/>
    </xf>
    <xf numFmtId="0" fontId="5" fillId="0" borderId="0" xfId="0" applyFont="1" applyAlignment="1">
      <alignment horizontal="left" vertical="center"/>
    </xf>
    <xf numFmtId="0" fontId="5" fillId="0" borderId="6" xfId="0" applyFont="1" applyBorder="1" applyAlignment="1">
      <alignment vertical="center"/>
    </xf>
    <xf numFmtId="0" fontId="5" fillId="0" borderId="6" xfId="0" applyFont="1" applyBorder="1" applyAlignment="1">
      <alignment horizontal="center" vertical="center"/>
    </xf>
    <xf numFmtId="0" fontId="5" fillId="0" borderId="2" xfId="0" applyFont="1" applyBorder="1" applyAlignment="1">
      <alignment horizontal="center" vertical="center" wrapText="1"/>
    </xf>
    <xf numFmtId="164" fontId="5" fillId="0" borderId="10" xfId="0" applyNumberFormat="1" applyFont="1" applyBorder="1" applyAlignment="1">
      <alignment horizontal="right" vertical="center"/>
    </xf>
    <xf numFmtId="164" fontId="5" fillId="0" borderId="12" xfId="0" applyNumberFormat="1" applyFont="1" applyBorder="1" applyAlignment="1">
      <alignment horizontal="right" vertical="center"/>
    </xf>
    <xf numFmtId="0" fontId="3" fillId="0" borderId="21" xfId="0" applyFont="1" applyBorder="1" applyAlignment="1">
      <alignment horizontal="justify" vertical="center" wrapText="1"/>
    </xf>
    <xf numFmtId="0" fontId="3" fillId="0" borderId="25" xfId="0" applyFont="1" applyBorder="1" applyAlignment="1">
      <alignment horizontal="justify" vertical="center" wrapText="1"/>
    </xf>
    <xf numFmtId="0" fontId="5" fillId="0" borderId="10" xfId="0" applyFont="1" applyBorder="1" applyAlignment="1">
      <alignment horizontal="right" vertical="center"/>
    </xf>
    <xf numFmtId="0" fontId="5" fillId="0" borderId="11" xfId="0" applyFont="1" applyBorder="1" applyAlignment="1">
      <alignment horizontal="right" vertical="center"/>
    </xf>
    <xf numFmtId="0" fontId="3" fillId="0" borderId="0" xfId="0" applyFont="1" applyAlignment="1">
      <alignment vertical="center"/>
    </xf>
    <xf numFmtId="0" fontId="12" fillId="0" borderId="50" xfId="0" applyFont="1" applyBorder="1" applyAlignment="1">
      <alignment horizontal="center" vertical="center"/>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5" fillId="6" borderId="42" xfId="0" applyFont="1" applyFill="1" applyBorder="1" applyAlignment="1">
      <alignment horizontal="center" vertical="center" wrapText="1"/>
    </xf>
    <xf numFmtId="0" fontId="5" fillId="6" borderId="43"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5" borderId="14" xfId="0" applyFont="1" applyFill="1" applyBorder="1" applyAlignment="1">
      <alignment horizontal="center" vertical="center" wrapText="1"/>
    </xf>
    <xf numFmtId="0" fontId="5" fillId="5" borderId="37" xfId="0" applyFont="1" applyFill="1" applyBorder="1" applyAlignment="1">
      <alignment horizontal="center" vertical="center" wrapText="1"/>
    </xf>
    <xf numFmtId="0" fontId="5" fillId="5" borderId="38" xfId="0" applyFont="1" applyFill="1" applyBorder="1" applyAlignment="1">
      <alignment horizontal="center" vertical="center" wrapText="1"/>
    </xf>
    <xf numFmtId="0" fontId="5" fillId="5" borderId="39" xfId="0" applyFont="1" applyFill="1" applyBorder="1" applyAlignment="1">
      <alignment horizontal="center" vertical="center" wrapText="1"/>
    </xf>
    <xf numFmtId="0" fontId="15" fillId="0" borderId="16" xfId="0" applyFont="1" applyBorder="1"/>
    <xf numFmtId="0" fontId="5" fillId="6" borderId="40" xfId="0" applyFont="1" applyFill="1" applyBorder="1" applyAlignment="1">
      <alignment horizontal="center" vertical="center" wrapText="1"/>
    </xf>
    <xf numFmtId="0" fontId="5" fillId="6" borderId="41" xfId="0" applyFont="1" applyFill="1" applyBorder="1" applyAlignment="1">
      <alignment horizontal="center" vertical="center" wrapText="1"/>
    </xf>
    <xf numFmtId="0" fontId="5" fillId="6" borderId="46" xfId="0" applyFont="1" applyFill="1" applyBorder="1" applyAlignment="1">
      <alignment horizontal="center" vertical="center" wrapText="1"/>
    </xf>
    <xf numFmtId="0" fontId="5" fillId="6" borderId="47" xfId="0" applyFont="1" applyFill="1" applyBorder="1" applyAlignment="1">
      <alignment horizontal="center" vertical="center" wrapText="1"/>
    </xf>
    <xf numFmtId="0" fontId="5" fillId="6" borderId="48" xfId="0" applyFont="1" applyFill="1" applyBorder="1" applyAlignment="1">
      <alignment horizontal="center" vertical="center" wrapText="1"/>
    </xf>
    <xf numFmtId="0" fontId="5" fillId="6" borderId="49"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37"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39"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36"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4" borderId="34" xfId="0" applyFont="1" applyFill="1" applyBorder="1" applyAlignment="1">
      <alignment horizontal="center" vertical="center" wrapText="1"/>
    </xf>
    <xf numFmtId="0" fontId="14" fillId="4" borderId="44"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32" xfId="0" applyFont="1" applyFill="1" applyBorder="1" applyAlignment="1">
      <alignment horizontal="center" vertical="center" wrapText="1"/>
    </xf>
    <xf numFmtId="0" fontId="14" fillId="5" borderId="33" xfId="0" applyFont="1" applyFill="1" applyBorder="1" applyAlignment="1">
      <alignment horizontal="center" vertical="center" wrapText="1"/>
    </xf>
    <xf numFmtId="0" fontId="14" fillId="5" borderId="34" xfId="0" applyFont="1" applyFill="1" applyBorder="1" applyAlignment="1">
      <alignment horizontal="center" vertical="center" wrapText="1"/>
    </xf>
    <xf numFmtId="0" fontId="14" fillId="5" borderId="35" xfId="0" applyFont="1" applyFill="1" applyBorder="1" applyAlignment="1">
      <alignment horizontal="center" vertical="center" wrapText="1"/>
    </xf>
    <xf numFmtId="0" fontId="15" fillId="0" borderId="45" xfId="0" applyFont="1" applyBorder="1"/>
    <xf numFmtId="0" fontId="5" fillId="6"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0" borderId="1" xfId="0" applyFont="1" applyBorder="1" applyAlignment="1">
      <alignment vertical="center"/>
    </xf>
    <xf numFmtId="0" fontId="5" fillId="0" borderId="7" xfId="0" applyFont="1" applyBorder="1" applyAlignment="1">
      <alignment vertical="center"/>
    </xf>
    <xf numFmtId="0" fontId="5" fillId="0" borderId="2" xfId="0" applyFont="1" applyBorder="1" applyAlignment="1">
      <alignment vertical="center"/>
    </xf>
    <xf numFmtId="0" fontId="5" fillId="0" borderId="8" xfId="0" applyFont="1" applyBorder="1" applyAlignment="1">
      <alignment vertical="center"/>
    </xf>
    <xf numFmtId="0" fontId="5" fillId="0" borderId="3" xfId="0" applyFont="1" applyBorder="1" applyAlignment="1">
      <alignment vertical="center"/>
    </xf>
    <xf numFmtId="0" fontId="5" fillId="0" borderId="9" xfId="0" applyFont="1" applyBorder="1" applyAlignment="1">
      <alignment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7" xfId="0" applyFont="1" applyBorder="1" applyAlignment="1">
      <alignment horizontal="center" vertical="center"/>
    </xf>
    <xf numFmtId="0" fontId="5" fillId="0" borderId="23" xfId="0" applyFont="1" applyBorder="1" applyAlignment="1">
      <alignment vertical="center" wrapText="1"/>
    </xf>
    <xf numFmtId="0" fontId="5" fillId="0" borderId="24" xfId="0" applyFont="1" applyBorder="1" applyAlignment="1">
      <alignment vertical="center" wrapText="1"/>
    </xf>
    <xf numFmtId="0" fontId="5" fillId="0" borderId="25" xfId="0" applyFont="1" applyBorder="1" applyAlignment="1">
      <alignment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3" fillId="0" borderId="5" xfId="0" applyFont="1" applyBorder="1" applyAlignment="1">
      <alignment vertical="center"/>
    </xf>
    <xf numFmtId="0" fontId="3"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31" xfId="0" applyFont="1" applyBorder="1" applyAlignment="1">
      <alignment horizontal="left" vertical="center" wrapText="1"/>
    </xf>
    <xf numFmtId="0" fontId="5" fillId="0" borderId="31" xfId="0" applyFont="1" applyBorder="1" applyAlignment="1">
      <alignment horizontal="left" vertical="center"/>
    </xf>
    <xf numFmtId="0" fontId="35" fillId="0" borderId="0" xfId="0" applyFont="1" applyAlignment="1">
      <alignment horizontal="center"/>
    </xf>
    <xf numFmtId="0" fontId="40" fillId="0" borderId="0" xfId="0" applyFont="1" applyAlignment="1">
      <alignment horizontal="left" wrapText="1"/>
    </xf>
    <xf numFmtId="0" fontId="35" fillId="17" borderId="6" xfId="0" applyFont="1" applyFill="1" applyBorder="1" applyAlignment="1">
      <alignment horizontal="center"/>
    </xf>
    <xf numFmtId="0" fontId="35" fillId="17" borderId="21" xfId="0" applyFont="1" applyFill="1" applyBorder="1" applyAlignment="1">
      <alignment horizontal="center"/>
    </xf>
    <xf numFmtId="0" fontId="35" fillId="17" borderId="25" xfId="0" applyFont="1" applyFill="1" applyBorder="1" applyAlignment="1">
      <alignment horizontal="center"/>
    </xf>
    <xf numFmtId="0" fontId="0" fillId="0" borderId="6" xfId="0" applyBorder="1" applyAlignment="1">
      <alignment horizontal="center"/>
    </xf>
    <xf numFmtId="0" fontId="39" fillId="12" borderId="6" xfId="0" applyFont="1" applyFill="1" applyBorder="1" applyAlignment="1">
      <alignment horizontal="left" vertical="center" wrapText="1"/>
    </xf>
    <xf numFmtId="0" fontId="32" fillId="12" borderId="6" xfId="0" applyFont="1" applyFill="1" applyBorder="1" applyAlignment="1">
      <alignment horizontal="left" vertical="center" wrapText="1"/>
    </xf>
    <xf numFmtId="0" fontId="26" fillId="10" borderId="15" xfId="0" applyFont="1" applyFill="1" applyBorder="1" applyAlignment="1">
      <alignment horizontal="center" vertical="top" wrapText="1"/>
    </xf>
    <xf numFmtId="0" fontId="26" fillId="10" borderId="53" xfId="0" applyFont="1" applyFill="1" applyBorder="1" applyAlignment="1">
      <alignment horizontal="center" vertical="top" wrapText="1"/>
    </xf>
    <xf numFmtId="0" fontId="9" fillId="0" borderId="21" xfId="0" applyFont="1" applyBorder="1" applyAlignment="1">
      <alignment horizontal="center"/>
    </xf>
    <xf numFmtId="0" fontId="9" fillId="0" borderId="24" xfId="0" applyFont="1" applyBorder="1" applyAlignment="1">
      <alignment horizontal="center"/>
    </xf>
    <xf numFmtId="0" fontId="9" fillId="0" borderId="25" xfId="0" applyFont="1" applyBorder="1" applyAlignment="1">
      <alignment horizontal="center"/>
    </xf>
    <xf numFmtId="0" fontId="20" fillId="0" borderId="21" xfId="0" applyFont="1" applyBorder="1" applyAlignment="1">
      <alignment horizontal="center"/>
    </xf>
    <xf numFmtId="0" fontId="20" fillId="0" borderId="24" xfId="0" applyFont="1" applyBorder="1" applyAlignment="1">
      <alignment horizontal="center"/>
    </xf>
    <xf numFmtId="0" fontId="20" fillId="0" borderId="25" xfId="0" applyFont="1" applyBorder="1" applyAlignment="1">
      <alignment horizontal="center"/>
    </xf>
    <xf numFmtId="0" fontId="20" fillId="0" borderId="6" xfId="0" applyFont="1" applyBorder="1" applyAlignment="1">
      <alignment horizontal="center"/>
    </xf>
    <xf numFmtId="0" fontId="10" fillId="0" borderId="14" xfId="0" applyFont="1" applyBorder="1" applyAlignment="1">
      <alignment horizontal="center" vertical="center" textRotation="90" wrapText="1"/>
    </xf>
    <xf numFmtId="0" fontId="10" fillId="0" borderId="29" xfId="0" applyFont="1" applyBorder="1" applyAlignment="1">
      <alignment horizontal="center" vertical="center" textRotation="90" wrapText="1"/>
    </xf>
    <xf numFmtId="0" fontId="28" fillId="3" borderId="21" xfId="0" applyFont="1" applyFill="1" applyBorder="1" applyAlignment="1">
      <alignment horizontal="center" vertical="center" wrapText="1"/>
    </xf>
    <xf numFmtId="0" fontId="28" fillId="3" borderId="25" xfId="0" applyFont="1" applyFill="1" applyBorder="1" applyAlignment="1">
      <alignment horizontal="center" vertical="center" wrapText="1"/>
    </xf>
    <xf numFmtId="0" fontId="28" fillId="3" borderId="24" xfId="0" applyFont="1" applyFill="1" applyBorder="1" applyAlignment="1">
      <alignment horizontal="center" vertical="center" wrapText="1"/>
    </xf>
    <xf numFmtId="0" fontId="21" fillId="10" borderId="15" xfId="0" applyFont="1" applyFill="1" applyBorder="1" applyAlignment="1">
      <alignment horizontal="center" vertical="top" wrapText="1"/>
    </xf>
    <xf numFmtId="0" fontId="21" fillId="10" borderId="53" xfId="0" applyFont="1" applyFill="1" applyBorder="1" applyAlignment="1">
      <alignment horizontal="center" vertical="top" wrapText="1"/>
    </xf>
    <xf numFmtId="0" fontId="25" fillId="0" borderId="6" xfId="0" applyFont="1" applyBorder="1" applyAlignment="1">
      <alignment horizontal="center" vertical="center" wrapText="1"/>
    </xf>
    <xf numFmtId="0" fontId="25" fillId="8" borderId="6" xfId="0" applyFont="1" applyFill="1" applyBorder="1" applyAlignment="1">
      <alignment horizontal="center" vertical="center" wrapText="1"/>
    </xf>
    <xf numFmtId="0" fontId="21" fillId="10" borderId="6" xfId="0" applyFont="1" applyFill="1" applyBorder="1" applyAlignment="1">
      <alignment horizontal="center" vertical="top" wrapText="1"/>
    </xf>
  </cellXfs>
  <cellStyles count="4">
    <cellStyle name="Moneda" xfId="3" builtinId="4"/>
    <cellStyle name="Normal" xfId="0" builtinId="0"/>
    <cellStyle name="Normal 2" xfId="2" xr:uid="{B535FAC7-A52F-44F8-B4E1-0529690AE83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1115786</xdr:colOff>
      <xdr:row>1</xdr:row>
      <xdr:rowOff>13607</xdr:rowOff>
    </xdr:from>
    <xdr:to>
      <xdr:col>1</xdr:col>
      <xdr:colOff>2449286</xdr:colOff>
      <xdr:row>6</xdr:row>
      <xdr:rowOff>141514</xdr:rowOff>
    </xdr:to>
    <xdr:pic>
      <xdr:nvPicPr>
        <xdr:cNvPr id="2" name="Imagen 1" descr="Logotipo&#10;&#10;El contenido generado por IA puede ser incorrecto.">
          <a:extLst>
            <a:ext uri="{FF2B5EF4-FFF2-40B4-BE49-F238E27FC236}">
              <a16:creationId xmlns:a16="http://schemas.microsoft.com/office/drawing/2014/main" id="{EA36C833-89E1-4F20-A705-B93A5A2970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887" t="12764" r="7523" b="11565"/>
        <a:stretch>
          <a:fillRect/>
        </a:stretch>
      </xdr:blipFill>
      <xdr:spPr bwMode="auto">
        <a:xfrm>
          <a:off x="1592036" y="137432"/>
          <a:ext cx="1333500" cy="9375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557EE-1C2A-4498-8BB5-12524AA07DE7}">
  <dimension ref="A1:OE1048556"/>
  <sheetViews>
    <sheetView tabSelected="1" zoomScale="70" zoomScaleNormal="70" workbookViewId="0">
      <selection activeCell="AI25" sqref="AI25"/>
    </sheetView>
  </sheetViews>
  <sheetFormatPr baseColWidth="10" defaultColWidth="11.42578125" defaultRowHeight="14.25"/>
  <cols>
    <col min="1" max="1" width="10.140625" style="1" bestFit="1" customWidth="1"/>
    <col min="2" max="2" width="64.140625" style="2" customWidth="1"/>
    <col min="3" max="3" width="12.7109375" style="3" bestFit="1" customWidth="1"/>
    <col min="4" max="4" width="12.42578125" style="3" customWidth="1"/>
    <col min="5" max="11" width="18.85546875" style="3" customWidth="1"/>
    <col min="12" max="12" width="20.28515625" style="3" customWidth="1"/>
    <col min="13" max="15" width="18.85546875" style="3" customWidth="1"/>
    <col min="16" max="16" width="20" style="3" customWidth="1"/>
    <col min="17" max="17" width="4.5703125" style="1" customWidth="1"/>
    <col min="18" max="18" width="15.42578125" style="1" customWidth="1"/>
    <col min="19" max="19" width="17.42578125" style="1" customWidth="1"/>
    <col min="20" max="20" width="15.42578125" style="1" customWidth="1"/>
    <col min="21" max="21" width="15.28515625" style="1" customWidth="1"/>
    <col min="22" max="22" width="3.85546875" style="1" customWidth="1"/>
    <col min="23" max="23" width="17.140625" style="1" customWidth="1"/>
    <col min="24" max="24" width="4.5703125" style="1" customWidth="1"/>
    <col min="25" max="25" width="14.42578125" style="1" customWidth="1"/>
    <col min="26" max="26" width="17.7109375" style="1" customWidth="1"/>
    <col min="27" max="28" width="15.85546875" style="1" customWidth="1"/>
    <col min="29" max="29" width="7.140625" style="1" customWidth="1"/>
    <col min="30" max="30" width="18.5703125" style="1" customWidth="1"/>
    <col min="31" max="31" width="11.42578125" style="1" customWidth="1"/>
    <col min="32" max="34" width="18.85546875" style="1" customWidth="1"/>
    <col min="35" max="35" width="25" style="1" bestFit="1" customWidth="1"/>
    <col min="36" max="36" width="11.42578125" style="1"/>
    <col min="37" max="37" width="69.5703125" style="1" customWidth="1"/>
    <col min="38" max="38" width="11.85546875" style="1" bestFit="1" customWidth="1"/>
    <col min="39" max="39" width="11.42578125" style="1"/>
    <col min="40" max="40" width="11.42578125" style="1" bestFit="1" customWidth="1"/>
    <col min="41" max="16384" width="11.42578125" style="1"/>
  </cols>
  <sheetData>
    <row r="1" spans="1:37" ht="9.75" customHeight="1" thickBot="1"/>
    <row r="2" spans="1:37" s="4" customFormat="1" ht="14.25" customHeight="1">
      <c r="A2" s="203"/>
      <c r="B2" s="204"/>
      <c r="C2" s="204"/>
      <c r="D2" s="209" t="s">
        <v>0</v>
      </c>
      <c r="E2" s="210"/>
      <c r="F2" s="210"/>
      <c r="G2" s="210"/>
      <c r="H2" s="210"/>
      <c r="I2" s="210"/>
      <c r="J2" s="210"/>
      <c r="K2" s="210"/>
      <c r="L2" s="210"/>
      <c r="M2" s="210"/>
      <c r="N2" s="210"/>
      <c r="O2" s="211"/>
      <c r="P2" s="218" t="s">
        <v>1</v>
      </c>
    </row>
    <row r="3" spans="1:37" s="4" customFormat="1" ht="14.25" customHeight="1">
      <c r="A3" s="205"/>
      <c r="B3" s="206"/>
      <c r="C3" s="206"/>
      <c r="D3" s="212"/>
      <c r="E3" s="213"/>
      <c r="F3" s="213"/>
      <c r="G3" s="213"/>
      <c r="H3" s="213"/>
      <c r="I3" s="213"/>
      <c r="J3" s="213"/>
      <c r="K3" s="213"/>
      <c r="L3" s="213"/>
      <c r="M3" s="213"/>
      <c r="N3" s="213"/>
      <c r="O3" s="214"/>
      <c r="P3" s="219"/>
    </row>
    <row r="4" spans="1:37" s="4" customFormat="1" ht="33" customHeight="1">
      <c r="A4" s="205"/>
      <c r="B4" s="206"/>
      <c r="C4" s="206"/>
      <c r="D4" s="212"/>
      <c r="E4" s="213"/>
      <c r="F4" s="213"/>
      <c r="G4" s="213"/>
      <c r="H4" s="213"/>
      <c r="I4" s="213"/>
      <c r="J4" s="213"/>
      <c r="K4" s="213"/>
      <c r="L4" s="213"/>
      <c r="M4" s="213"/>
      <c r="N4" s="213"/>
      <c r="O4" s="214"/>
      <c r="P4" s="220" t="s">
        <v>2</v>
      </c>
    </row>
    <row r="5" spans="1:37" s="4" customFormat="1" ht="33" hidden="1" customHeight="1" thickBot="1">
      <c r="A5" s="207"/>
      <c r="B5" s="208"/>
      <c r="C5" s="208"/>
      <c r="D5" s="215"/>
      <c r="E5" s="216"/>
      <c r="F5" s="216"/>
      <c r="G5" s="216"/>
      <c r="H5" s="216"/>
      <c r="I5" s="216"/>
      <c r="J5" s="216"/>
      <c r="K5" s="216"/>
      <c r="L5" s="216"/>
      <c r="M5" s="216"/>
      <c r="N5" s="216"/>
      <c r="O5" s="217"/>
      <c r="P5" s="221"/>
    </row>
    <row r="6" spans="1:37" s="4" customFormat="1" ht="18" customHeight="1">
      <c r="D6" s="5"/>
      <c r="E6" s="5"/>
      <c r="F6" s="5"/>
      <c r="G6" s="5"/>
      <c r="H6" s="5"/>
      <c r="I6" s="5"/>
      <c r="J6" s="5"/>
      <c r="K6" s="5"/>
      <c r="L6" s="5"/>
      <c r="M6" s="5"/>
      <c r="N6" s="5"/>
      <c r="O6" s="5"/>
      <c r="P6" s="5"/>
    </row>
    <row r="7" spans="1:37" s="6" customFormat="1" ht="18" customHeight="1">
      <c r="A7" s="222" t="s">
        <v>3</v>
      </c>
      <c r="B7" s="222"/>
      <c r="C7" s="222"/>
      <c r="D7" s="223"/>
      <c r="E7" s="223"/>
      <c r="F7" s="223"/>
      <c r="G7" s="223"/>
      <c r="H7" s="223"/>
      <c r="I7" s="223"/>
      <c r="J7" s="223"/>
      <c r="K7" s="223"/>
      <c r="L7" s="223"/>
      <c r="M7" s="223"/>
      <c r="N7" s="223"/>
      <c r="O7" s="223"/>
      <c r="P7" s="223"/>
    </row>
    <row r="8" spans="1:37" s="6" customFormat="1" ht="18.75" customHeight="1">
      <c r="A8" s="227" t="s">
        <v>4</v>
      </c>
      <c r="B8" s="227"/>
      <c r="C8" s="227"/>
      <c r="D8" s="228"/>
      <c r="E8" s="228"/>
      <c r="F8" s="228"/>
      <c r="G8" s="228"/>
      <c r="H8" s="228"/>
      <c r="I8" s="228"/>
      <c r="J8" s="228"/>
      <c r="K8" s="228"/>
      <c r="L8" s="228"/>
      <c r="M8" s="228"/>
      <c r="N8" s="228"/>
      <c r="O8" s="228"/>
      <c r="P8" s="228"/>
    </row>
    <row r="9" spans="1:37" s="6" customFormat="1" ht="15" customHeight="1">
      <c r="A9" s="229" t="s">
        <v>5</v>
      </c>
      <c r="B9" s="229"/>
      <c r="C9" s="229"/>
      <c r="D9" s="7"/>
      <c r="E9" s="7"/>
      <c r="F9" s="7"/>
      <c r="G9" s="7"/>
      <c r="H9" s="7"/>
      <c r="I9" s="8"/>
      <c r="J9" s="8"/>
      <c r="K9" s="8"/>
      <c r="L9" s="8"/>
      <c r="M9" s="8"/>
      <c r="N9" s="8"/>
      <c r="O9" s="8"/>
      <c r="P9" s="8"/>
    </row>
    <row r="10" spans="1:37" s="6" customFormat="1" ht="15" customHeight="1" thickBot="1">
      <c r="A10" s="9"/>
      <c r="B10" s="8"/>
      <c r="C10" s="8"/>
      <c r="D10" s="8"/>
      <c r="E10" s="8"/>
      <c r="F10" s="8"/>
      <c r="G10" s="8"/>
      <c r="H10" s="8"/>
      <c r="I10" s="8"/>
      <c r="J10" s="8"/>
      <c r="K10" s="8"/>
      <c r="L10" s="8"/>
      <c r="M10" s="8"/>
      <c r="N10" s="8"/>
      <c r="O10" s="8"/>
      <c r="P10" s="8"/>
    </row>
    <row r="11" spans="1:37" s="6" customFormat="1" ht="45.75" customHeight="1">
      <c r="A11" s="230" t="s">
        <v>6</v>
      </c>
      <c r="B11" s="230"/>
      <c r="C11" s="230"/>
      <c r="D11" s="230"/>
      <c r="E11" s="231" t="s">
        <v>7</v>
      </c>
      <c r="F11" s="173"/>
      <c r="G11" s="173"/>
      <c r="H11" s="174"/>
      <c r="I11" s="172" t="s">
        <v>8</v>
      </c>
      <c r="J11" s="173"/>
      <c r="K11" s="173"/>
      <c r="L11" s="174"/>
      <c r="M11" s="169" t="s">
        <v>9</v>
      </c>
      <c r="N11" s="170"/>
      <c r="O11" s="170"/>
      <c r="P11" s="171"/>
      <c r="R11" s="128"/>
      <c r="S11" s="129"/>
      <c r="T11" s="129"/>
      <c r="U11" s="130"/>
      <c r="V11" s="9"/>
      <c r="W11" s="9"/>
      <c r="Y11" s="128"/>
      <c r="Z11" s="129"/>
      <c r="AA11" s="129"/>
      <c r="AB11" s="130"/>
      <c r="AF11" s="172" t="s">
        <v>10</v>
      </c>
      <c r="AG11" s="173"/>
      <c r="AH11" s="173"/>
      <c r="AI11" s="174"/>
      <c r="AJ11" s="186"/>
      <c r="AK11" s="187"/>
    </row>
    <row r="12" spans="1:37" s="6" customFormat="1" ht="90.6" customHeight="1" thickBot="1">
      <c r="A12" s="190" t="s">
        <v>11</v>
      </c>
      <c r="B12" s="190" t="s">
        <v>12</v>
      </c>
      <c r="C12" s="190" t="s">
        <v>13</v>
      </c>
      <c r="D12" s="190" t="s">
        <v>14</v>
      </c>
      <c r="E12" s="191" t="s">
        <v>15</v>
      </c>
      <c r="F12" s="192"/>
      <c r="G12" s="192"/>
      <c r="H12" s="192"/>
      <c r="I12" s="193" t="s">
        <v>16</v>
      </c>
      <c r="J12" s="193"/>
      <c r="K12" s="193"/>
      <c r="L12" s="193"/>
      <c r="M12" s="224" t="s">
        <v>17</v>
      </c>
      <c r="N12" s="225"/>
      <c r="O12" s="225"/>
      <c r="P12" s="226"/>
      <c r="Q12" s="185"/>
      <c r="R12" s="178" t="s">
        <v>18</v>
      </c>
      <c r="S12" s="178"/>
      <c r="T12" s="178"/>
      <c r="U12" s="178"/>
      <c r="V12" s="185"/>
      <c r="W12" s="139"/>
      <c r="X12" s="185"/>
      <c r="Y12" s="178" t="s">
        <v>19</v>
      </c>
      <c r="Z12" s="178"/>
      <c r="AA12" s="178"/>
      <c r="AB12" s="178"/>
      <c r="AC12" s="185"/>
      <c r="AD12" s="139"/>
      <c r="AE12" s="185"/>
      <c r="AF12" s="178" t="s">
        <v>20</v>
      </c>
      <c r="AG12" s="178"/>
      <c r="AH12" s="178"/>
      <c r="AI12" s="178"/>
      <c r="AJ12" s="188"/>
      <c r="AK12" s="189"/>
    </row>
    <row r="13" spans="1:37" s="6" customFormat="1" ht="27.75" customHeight="1">
      <c r="A13" s="190"/>
      <c r="B13" s="190"/>
      <c r="C13" s="190"/>
      <c r="D13" s="190"/>
      <c r="E13" s="141" t="s">
        <v>21</v>
      </c>
      <c r="F13" s="138" t="s">
        <v>22</v>
      </c>
      <c r="G13" s="138" t="s">
        <v>23</v>
      </c>
      <c r="H13" s="138" t="s">
        <v>24</v>
      </c>
      <c r="I13" s="138" t="s">
        <v>21</v>
      </c>
      <c r="J13" s="138" t="s">
        <v>22</v>
      </c>
      <c r="K13" s="138" t="s">
        <v>23</v>
      </c>
      <c r="L13" s="138" t="s">
        <v>24</v>
      </c>
      <c r="M13" s="138" t="s">
        <v>21</v>
      </c>
      <c r="N13" s="138" t="s">
        <v>22</v>
      </c>
      <c r="O13" s="138" t="s">
        <v>23</v>
      </c>
      <c r="P13" s="138" t="s">
        <v>24</v>
      </c>
      <c r="Q13" s="185"/>
      <c r="R13" s="138" t="s">
        <v>25</v>
      </c>
      <c r="S13" s="138" t="s">
        <v>26</v>
      </c>
      <c r="T13" s="138" t="s">
        <v>27</v>
      </c>
      <c r="U13" s="138" t="s">
        <v>28</v>
      </c>
      <c r="V13" s="185"/>
      <c r="W13" s="138" t="s">
        <v>29</v>
      </c>
      <c r="X13" s="185"/>
      <c r="Y13" s="138" t="s">
        <v>25</v>
      </c>
      <c r="Z13" s="138" t="s">
        <v>26</v>
      </c>
      <c r="AA13" s="138" t="s">
        <v>27</v>
      </c>
      <c r="AB13" s="138" t="s">
        <v>28</v>
      </c>
      <c r="AC13" s="185"/>
      <c r="AD13" s="138" t="s">
        <v>29</v>
      </c>
      <c r="AE13" s="185"/>
      <c r="AF13" s="138" t="s">
        <v>21</v>
      </c>
      <c r="AG13" s="138" t="s">
        <v>22</v>
      </c>
      <c r="AH13" s="138" t="s">
        <v>23</v>
      </c>
      <c r="AI13" s="138" t="s">
        <v>24</v>
      </c>
      <c r="AJ13" s="175" t="s">
        <v>30</v>
      </c>
      <c r="AK13" s="176"/>
    </row>
    <row r="14" spans="1:37" s="6" customFormat="1" ht="15">
      <c r="A14" s="194" t="s">
        <v>31</v>
      </c>
      <c r="B14" s="195"/>
      <c r="C14" s="195"/>
      <c r="D14" s="196"/>
      <c r="E14" s="200"/>
      <c r="F14" s="201"/>
      <c r="G14" s="201"/>
      <c r="H14" s="202"/>
      <c r="I14" s="200"/>
      <c r="J14" s="201"/>
      <c r="K14" s="201"/>
      <c r="L14" s="202"/>
      <c r="M14" s="200"/>
      <c r="N14" s="201"/>
      <c r="O14" s="201"/>
      <c r="P14" s="202"/>
      <c r="Q14" s="185"/>
      <c r="R14" s="200"/>
      <c r="S14" s="201"/>
      <c r="T14" s="201"/>
      <c r="U14" s="202"/>
      <c r="V14" s="185"/>
      <c r="W14" s="138"/>
      <c r="X14" s="185"/>
      <c r="Y14" s="200"/>
      <c r="Z14" s="201"/>
      <c r="AA14" s="201"/>
      <c r="AB14" s="202"/>
      <c r="AC14" s="185"/>
      <c r="AD14" s="138"/>
      <c r="AE14" s="185"/>
      <c r="AF14" s="200"/>
      <c r="AG14" s="201"/>
      <c r="AH14" s="201"/>
      <c r="AI14" s="202"/>
      <c r="AJ14" s="140"/>
      <c r="AK14" s="140"/>
    </row>
    <row r="15" spans="1:37" s="6" customFormat="1" ht="16.5">
      <c r="A15" s="29">
        <v>1</v>
      </c>
      <c r="B15" s="28" t="s">
        <v>32</v>
      </c>
      <c r="C15" s="31" t="s">
        <v>33</v>
      </c>
      <c r="D15" s="131">
        <v>2</v>
      </c>
      <c r="E15" s="148">
        <v>5890600</v>
      </c>
      <c r="F15" s="132">
        <f>ROUND((E15*19%),0)</f>
        <v>1119214</v>
      </c>
      <c r="G15" s="132">
        <f>ROUND((F15+E15),0)</f>
        <v>7009814</v>
      </c>
      <c r="H15" s="132">
        <f>ROUND((D15*G15),0)</f>
        <v>14019628</v>
      </c>
      <c r="I15" s="148">
        <v>5750000</v>
      </c>
      <c r="J15" s="132">
        <f>ROUND((I15*19%),0)</f>
        <v>1092500</v>
      </c>
      <c r="K15" s="132">
        <f>+ROUND(I15+J15,0)</f>
        <v>6842500</v>
      </c>
      <c r="L15" s="132">
        <f>+ROUND(K15*$D15,0)</f>
        <v>13685000</v>
      </c>
      <c r="M15" s="148">
        <f>ROUND((6527528.729/1.19),0)</f>
        <v>5485318</v>
      </c>
      <c r="N15" s="132">
        <f>ROUND((M15*19%),0)</f>
        <v>1042210</v>
      </c>
      <c r="O15" s="132">
        <f>ROUND((M15+N15),0)</f>
        <v>6527528</v>
      </c>
      <c r="P15" s="132">
        <f>+ROUND(O15*$D15,0)</f>
        <v>13055056</v>
      </c>
      <c r="Q15" s="185"/>
      <c r="R15" s="20">
        <f>+ROUND(AVERAGE(I15,M15,E15,),0)</f>
        <v>4281480</v>
      </c>
      <c r="S15" s="20">
        <f>+ROUND(STDEV(I15,M15,E15,),0)</f>
        <v>2859261</v>
      </c>
      <c r="T15" s="146">
        <f>+R15-S15</f>
        <v>1422219</v>
      </c>
      <c r="U15" s="146">
        <f>+R15+S15</f>
        <v>7140741</v>
      </c>
      <c r="V15" s="185"/>
      <c r="W15" s="133">
        <f>+S15/R15</f>
        <v>0.66782070685837602</v>
      </c>
      <c r="X15" s="185"/>
      <c r="Y15" s="20">
        <f>+ROUND(AVERAGE(I15,M15,E15,),0)</f>
        <v>4281480</v>
      </c>
      <c r="Z15" s="20">
        <f>+ROUND(STDEV(I15,M15,E15,),0)</f>
        <v>2859261</v>
      </c>
      <c r="AA15" s="20">
        <f>+Y15-Z15</f>
        <v>1422219</v>
      </c>
      <c r="AB15" s="20">
        <f>+Y15+Z15</f>
        <v>7140741</v>
      </c>
      <c r="AC15" s="185"/>
      <c r="AD15" s="133">
        <f>+Z15/Y15</f>
        <v>0.66782070685837602</v>
      </c>
      <c r="AE15" s="185"/>
      <c r="AF15" s="106">
        <f>+ROUND(HARMEAN(I15,M15,E15),0)</f>
        <v>5703640</v>
      </c>
      <c r="AG15" s="106">
        <f>+ROUND(AF15*19%,0)</f>
        <v>1083692</v>
      </c>
      <c r="AH15" s="106">
        <f>+ROUND(AF15+AG15,0)</f>
        <v>6787332</v>
      </c>
      <c r="AI15" s="106">
        <f>ROUND(AH15*D15,0)</f>
        <v>13574664</v>
      </c>
      <c r="AJ15" s="179" t="s">
        <v>34</v>
      </c>
      <c r="AK15" s="180"/>
    </row>
    <row r="16" spans="1:37" s="6" customFormat="1" ht="16.5" hidden="1">
      <c r="A16" s="29">
        <v>2</v>
      </c>
      <c r="B16" s="28" t="s">
        <v>35</v>
      </c>
      <c r="C16" s="31" t="s">
        <v>33</v>
      </c>
      <c r="D16" s="131">
        <v>1</v>
      </c>
      <c r="E16" s="148">
        <v>841600</v>
      </c>
      <c r="F16" s="132">
        <f t="shared" ref="F16:F25" si="0">ROUND((E16*19%),0)</f>
        <v>159904</v>
      </c>
      <c r="G16" s="132">
        <f t="shared" ref="G16:G25" si="1">ROUND((F16+E16),0)</f>
        <v>1001504</v>
      </c>
      <c r="H16" s="132">
        <f t="shared" ref="H16:H25" si="2">ROUND((D16*G16),0)</f>
        <v>1001504</v>
      </c>
      <c r="I16" s="148">
        <v>690000</v>
      </c>
      <c r="J16" s="132">
        <f t="shared" ref="J16:J25" si="3">ROUND((I16*19%),0)</f>
        <v>131100</v>
      </c>
      <c r="K16" s="132">
        <f t="shared" ref="K16:K25" si="4">+ROUND(I16+J16,0)</f>
        <v>821100</v>
      </c>
      <c r="L16" s="132">
        <f t="shared" ref="L16:L25" si="5">+ROUND(K16*$D16,0)</f>
        <v>821100</v>
      </c>
      <c r="M16" s="148">
        <f>ROUND((932527.076/1.19),0)</f>
        <v>783636</v>
      </c>
      <c r="N16" s="132">
        <f>ROUND((M16*19%),0)</f>
        <v>148891</v>
      </c>
      <c r="O16" s="132">
        <f t="shared" ref="O16:O25" si="6">ROUND((M16+N16),0)</f>
        <v>932527</v>
      </c>
      <c r="P16" s="132">
        <f t="shared" ref="P16:P25" si="7">+ROUND(O16*$D16,0)</f>
        <v>932527</v>
      </c>
      <c r="Q16" s="185"/>
      <c r="R16" s="20">
        <f t="shared" ref="R16:R25" si="8">+ROUND(AVERAGE(I16,M16,E16,),0)</f>
        <v>578809</v>
      </c>
      <c r="S16" s="20">
        <f t="shared" ref="S16:S25" si="9">+ROUND(STDEV(I16,M16,E16,),0)</f>
        <v>390895</v>
      </c>
      <c r="T16" s="146">
        <f t="shared" ref="T16:T25" si="10">+R16-S16</f>
        <v>187914</v>
      </c>
      <c r="U16" s="146">
        <f t="shared" ref="U16:U25" si="11">+R16+S16</f>
        <v>969704</v>
      </c>
      <c r="V16" s="185"/>
      <c r="W16" s="133">
        <f t="shared" ref="W16:W25" si="12">+S16/R16</f>
        <v>0.67534367986676092</v>
      </c>
      <c r="X16" s="185"/>
      <c r="Y16" s="20">
        <f t="shared" ref="Y16:Y25" si="13">+ROUND(AVERAGE(I16,M16,E16,),0)</f>
        <v>578809</v>
      </c>
      <c r="Z16" s="20">
        <f t="shared" ref="Z16:Z25" si="14">+ROUND(STDEV(I16,M16,E16,),0)</f>
        <v>390895</v>
      </c>
      <c r="AA16" s="20">
        <f t="shared" ref="AA16:AA25" si="15">+Y16-Z16</f>
        <v>187914</v>
      </c>
      <c r="AB16" s="20">
        <f t="shared" ref="AB16:AB25" si="16">+Y16+Z16</f>
        <v>969704</v>
      </c>
      <c r="AC16" s="185"/>
      <c r="AD16" s="133">
        <f t="shared" ref="AD16:AD25" si="17">+Z16/Y16</f>
        <v>0.67534367986676092</v>
      </c>
      <c r="AE16" s="185"/>
      <c r="AF16" s="106">
        <f t="shared" ref="AF16:AF25" si="18">+ROUND(HARMEAN(I16,M16,E16),0)</f>
        <v>766559</v>
      </c>
      <c r="AG16" s="106">
        <f t="shared" ref="AG16:AG25" si="19">+ROUND(AF16*19%,0)</f>
        <v>145646</v>
      </c>
      <c r="AH16" s="106">
        <f t="shared" ref="AH16:AH25" si="20">+ROUND(AF16+AG16,0)</f>
        <v>912205</v>
      </c>
      <c r="AI16" s="106">
        <f t="shared" ref="AI16:AI25" si="21">ROUND(AH16*D16,0)</f>
        <v>912205</v>
      </c>
      <c r="AJ16" s="181"/>
      <c r="AK16" s="182"/>
    </row>
    <row r="17" spans="1:40" s="6" customFormat="1" ht="16.5">
      <c r="A17" s="29">
        <v>2</v>
      </c>
      <c r="B17" s="28" t="s">
        <v>36</v>
      </c>
      <c r="C17" s="31" t="s">
        <v>33</v>
      </c>
      <c r="D17" s="131">
        <v>2</v>
      </c>
      <c r="E17" s="148">
        <v>23562400</v>
      </c>
      <c r="F17" s="132">
        <f t="shared" si="0"/>
        <v>4476856</v>
      </c>
      <c r="G17" s="132">
        <f t="shared" si="1"/>
        <v>28039256</v>
      </c>
      <c r="H17" s="132">
        <f t="shared" si="2"/>
        <v>56078512</v>
      </c>
      <c r="I17" s="148">
        <v>23000000</v>
      </c>
      <c r="J17" s="132">
        <f t="shared" si="3"/>
        <v>4370000</v>
      </c>
      <c r="K17" s="132">
        <f t="shared" si="4"/>
        <v>27370000</v>
      </c>
      <c r="L17" s="132">
        <f t="shared" si="5"/>
        <v>54740000</v>
      </c>
      <c r="M17" s="148">
        <f>ROUND((26110118.069/1.19),0)</f>
        <v>21941276</v>
      </c>
      <c r="N17" s="132">
        <f>ROUND((M17*19%),0)</f>
        <v>4168842</v>
      </c>
      <c r="O17" s="132">
        <f t="shared" si="6"/>
        <v>26110118</v>
      </c>
      <c r="P17" s="132">
        <f t="shared" si="7"/>
        <v>52220236</v>
      </c>
      <c r="Q17" s="185"/>
      <c r="R17" s="20">
        <f t="shared" si="8"/>
        <v>17125919</v>
      </c>
      <c r="S17" s="20">
        <f t="shared" si="9"/>
        <v>11437043</v>
      </c>
      <c r="T17" s="146">
        <f t="shared" si="10"/>
        <v>5688876</v>
      </c>
      <c r="U17" s="146">
        <f t="shared" si="11"/>
        <v>28562962</v>
      </c>
      <c r="V17" s="185"/>
      <c r="W17" s="133">
        <f t="shared" si="12"/>
        <v>0.667820687462086</v>
      </c>
      <c r="X17" s="185"/>
      <c r="Y17" s="20">
        <f t="shared" si="13"/>
        <v>17125919</v>
      </c>
      <c r="Z17" s="20">
        <f t="shared" si="14"/>
        <v>11437043</v>
      </c>
      <c r="AA17" s="20">
        <f t="shared" si="15"/>
        <v>5688876</v>
      </c>
      <c r="AB17" s="20">
        <f t="shared" si="16"/>
        <v>28562962</v>
      </c>
      <c r="AC17" s="185"/>
      <c r="AD17" s="133">
        <f t="shared" si="17"/>
        <v>0.667820687462086</v>
      </c>
      <c r="AE17" s="185"/>
      <c r="AF17" s="106">
        <f t="shared" si="18"/>
        <v>22814563</v>
      </c>
      <c r="AG17" s="106">
        <f t="shared" si="19"/>
        <v>4334767</v>
      </c>
      <c r="AH17" s="106">
        <f>+ROUND(AF17+AG17,0)</f>
        <v>27149330</v>
      </c>
      <c r="AI17" s="106">
        <f t="shared" si="21"/>
        <v>54298660</v>
      </c>
      <c r="AJ17" s="181"/>
      <c r="AK17" s="182"/>
    </row>
    <row r="18" spans="1:40" s="6" customFormat="1" ht="16.5" hidden="1">
      <c r="A18" s="29">
        <v>4</v>
      </c>
      <c r="B18" s="28" t="s">
        <v>37</v>
      </c>
      <c r="C18" s="31" t="s">
        <v>33</v>
      </c>
      <c r="D18" s="131">
        <v>1</v>
      </c>
      <c r="E18" s="148">
        <v>3366400</v>
      </c>
      <c r="F18" s="132">
        <f t="shared" si="0"/>
        <v>639616</v>
      </c>
      <c r="G18" s="132">
        <f t="shared" si="1"/>
        <v>4006016</v>
      </c>
      <c r="H18" s="132">
        <f t="shared" si="2"/>
        <v>4006016</v>
      </c>
      <c r="I18" s="148">
        <v>2760000</v>
      </c>
      <c r="J18" s="132">
        <f t="shared" si="3"/>
        <v>524400</v>
      </c>
      <c r="K18" s="132">
        <f t="shared" si="4"/>
        <v>3284400</v>
      </c>
      <c r="L18" s="132">
        <f t="shared" si="5"/>
        <v>3284400</v>
      </c>
      <c r="M18" s="148">
        <f>ROUND((3730044.193/1.19),0)</f>
        <v>3134491</v>
      </c>
      <c r="N18" s="132">
        <f>ROUND((M18*19%),0)</f>
        <v>595553</v>
      </c>
      <c r="O18" s="132">
        <f t="shared" si="6"/>
        <v>3730044</v>
      </c>
      <c r="P18" s="132">
        <f t="shared" si="7"/>
        <v>3730044</v>
      </c>
      <c r="Q18" s="185"/>
      <c r="R18" s="20">
        <f t="shared" si="8"/>
        <v>2315223</v>
      </c>
      <c r="S18" s="20">
        <f t="shared" si="9"/>
        <v>1563570</v>
      </c>
      <c r="T18" s="146">
        <f t="shared" si="10"/>
        <v>751653</v>
      </c>
      <c r="U18" s="146">
        <f t="shared" si="11"/>
        <v>3878793</v>
      </c>
      <c r="V18" s="185"/>
      <c r="W18" s="133">
        <f t="shared" si="12"/>
        <v>0.67534315268982725</v>
      </c>
      <c r="X18" s="185"/>
      <c r="Y18" s="20">
        <f t="shared" si="13"/>
        <v>2315223</v>
      </c>
      <c r="Z18" s="20">
        <f t="shared" si="14"/>
        <v>1563570</v>
      </c>
      <c r="AA18" s="20">
        <f t="shared" si="15"/>
        <v>751653</v>
      </c>
      <c r="AB18" s="20">
        <f t="shared" si="16"/>
        <v>3878793</v>
      </c>
      <c r="AC18" s="185"/>
      <c r="AD18" s="133">
        <f t="shared" si="17"/>
        <v>0.67534315268982725</v>
      </c>
      <c r="AE18" s="185"/>
      <c r="AF18" s="106">
        <f t="shared" si="18"/>
        <v>3066221</v>
      </c>
      <c r="AG18" s="106">
        <f t="shared" si="19"/>
        <v>582582</v>
      </c>
      <c r="AH18" s="106">
        <f t="shared" si="20"/>
        <v>3648803</v>
      </c>
      <c r="AI18" s="106">
        <f t="shared" si="21"/>
        <v>3648803</v>
      </c>
      <c r="AJ18" s="181"/>
      <c r="AK18" s="182"/>
    </row>
    <row r="19" spans="1:40" s="6" customFormat="1" ht="26.25" customHeight="1">
      <c r="A19" s="178" t="s">
        <v>38</v>
      </c>
      <c r="B19" s="178"/>
      <c r="C19" s="178"/>
      <c r="D19" s="178"/>
      <c r="E19" s="147"/>
      <c r="F19" s="143"/>
      <c r="G19" s="143"/>
      <c r="H19" s="143"/>
      <c r="I19" s="147"/>
      <c r="J19" s="143"/>
      <c r="K19" s="144"/>
      <c r="L19" s="145"/>
      <c r="M19" s="147"/>
      <c r="N19" s="144"/>
      <c r="O19" s="144"/>
      <c r="P19" s="145"/>
      <c r="Q19" s="185"/>
      <c r="R19" s="144"/>
      <c r="S19" s="144"/>
      <c r="T19" s="147"/>
      <c r="U19" s="147"/>
      <c r="V19" s="185"/>
      <c r="W19" s="138"/>
      <c r="X19" s="185"/>
      <c r="Y19" s="144"/>
      <c r="Z19" s="144"/>
      <c r="AA19" s="144"/>
      <c r="AB19" s="145"/>
      <c r="AC19" s="185"/>
      <c r="AD19" s="138"/>
      <c r="AE19" s="185"/>
      <c r="AF19" s="144"/>
      <c r="AG19" s="144"/>
      <c r="AH19" s="145"/>
      <c r="AI19" s="145"/>
      <c r="AJ19" s="181"/>
      <c r="AK19" s="182"/>
    </row>
    <row r="20" spans="1:40" ht="16.5">
      <c r="A20" s="29">
        <v>3</v>
      </c>
      <c r="B20" s="28" t="s">
        <v>32</v>
      </c>
      <c r="C20" s="31" t="s">
        <v>39</v>
      </c>
      <c r="D20" s="30">
        <v>2</v>
      </c>
      <c r="E20" s="148">
        <v>2121000</v>
      </c>
      <c r="F20" s="132">
        <f t="shared" si="0"/>
        <v>402990</v>
      </c>
      <c r="G20" s="132">
        <f t="shared" si="1"/>
        <v>2523990</v>
      </c>
      <c r="H20" s="132">
        <f t="shared" si="2"/>
        <v>5047980</v>
      </c>
      <c r="I20" s="148">
        <v>2070000</v>
      </c>
      <c r="J20" s="132">
        <f t="shared" si="3"/>
        <v>393300</v>
      </c>
      <c r="K20" s="132">
        <f t="shared" si="4"/>
        <v>2463300</v>
      </c>
      <c r="L20" s="132">
        <f t="shared" si="5"/>
        <v>4926600</v>
      </c>
      <c r="M20" s="148">
        <f>ROUND((1957959.399/1.19),0)</f>
        <v>1645344</v>
      </c>
      <c r="N20" s="132">
        <f>ROUND((M20*19%),0)</f>
        <v>312615</v>
      </c>
      <c r="O20" s="132">
        <f t="shared" si="6"/>
        <v>1957959</v>
      </c>
      <c r="P20" s="132">
        <f t="shared" si="7"/>
        <v>3915918</v>
      </c>
      <c r="Q20" s="185"/>
      <c r="R20" s="20">
        <f t="shared" si="8"/>
        <v>1459086</v>
      </c>
      <c r="S20" s="20">
        <f t="shared" si="9"/>
        <v>995820</v>
      </c>
      <c r="T20" s="146">
        <f t="shared" si="10"/>
        <v>463266</v>
      </c>
      <c r="U20" s="146">
        <f t="shared" si="11"/>
        <v>2454906</v>
      </c>
      <c r="V20" s="185"/>
      <c r="W20" s="133">
        <f t="shared" si="12"/>
        <v>0.68249575419132247</v>
      </c>
      <c r="X20" s="185"/>
      <c r="Y20" s="20">
        <f t="shared" si="13"/>
        <v>1459086</v>
      </c>
      <c r="Z20" s="20">
        <f t="shared" si="14"/>
        <v>995820</v>
      </c>
      <c r="AA20" s="20">
        <f t="shared" si="15"/>
        <v>463266</v>
      </c>
      <c r="AB20" s="20">
        <f t="shared" si="16"/>
        <v>2454906</v>
      </c>
      <c r="AC20" s="185"/>
      <c r="AD20" s="133">
        <f t="shared" si="17"/>
        <v>0.68249575419132247</v>
      </c>
      <c r="AE20" s="185"/>
      <c r="AF20" s="106">
        <f t="shared" si="18"/>
        <v>1920193</v>
      </c>
      <c r="AG20" s="106">
        <f t="shared" si="19"/>
        <v>364837</v>
      </c>
      <c r="AH20" s="106">
        <f t="shared" si="20"/>
        <v>2285030</v>
      </c>
      <c r="AI20" s="106">
        <f t="shared" si="21"/>
        <v>4570060</v>
      </c>
      <c r="AJ20" s="181"/>
      <c r="AK20" s="182"/>
    </row>
    <row r="21" spans="1:40" ht="16.5" hidden="1">
      <c r="A21" s="29">
        <v>6</v>
      </c>
      <c r="B21" s="28" t="s">
        <v>35</v>
      </c>
      <c r="C21" s="31" t="s">
        <v>39</v>
      </c>
      <c r="D21" s="30">
        <v>1</v>
      </c>
      <c r="E21" s="148">
        <v>299900</v>
      </c>
      <c r="F21" s="132">
        <f t="shared" si="0"/>
        <v>56981</v>
      </c>
      <c r="G21" s="132">
        <f t="shared" si="1"/>
        <v>356881</v>
      </c>
      <c r="H21" s="132">
        <f t="shared" si="2"/>
        <v>356881</v>
      </c>
      <c r="I21" s="148">
        <v>248400</v>
      </c>
      <c r="J21" s="132">
        <f t="shared" si="3"/>
        <v>47196</v>
      </c>
      <c r="K21" s="132">
        <f t="shared" si="4"/>
        <v>295596</v>
      </c>
      <c r="L21" s="132">
        <f t="shared" si="5"/>
        <v>295596</v>
      </c>
      <c r="M21" s="148">
        <f>ROUND((280356.352/1.19),0)</f>
        <v>235594</v>
      </c>
      <c r="N21" s="132">
        <f>ROUND((M21*19%),0)</f>
        <v>44763</v>
      </c>
      <c r="O21" s="132">
        <f t="shared" si="6"/>
        <v>280357</v>
      </c>
      <c r="P21" s="132">
        <f t="shared" si="7"/>
        <v>280357</v>
      </c>
      <c r="Q21" s="185"/>
      <c r="R21" s="20">
        <f t="shared" si="8"/>
        <v>195974</v>
      </c>
      <c r="S21" s="20">
        <f t="shared" si="9"/>
        <v>133572</v>
      </c>
      <c r="T21" s="146">
        <f t="shared" si="10"/>
        <v>62402</v>
      </c>
      <c r="U21" s="146">
        <f t="shared" si="11"/>
        <v>329546</v>
      </c>
      <c r="V21" s="185"/>
      <c r="W21" s="133">
        <f t="shared" si="12"/>
        <v>0.68158020961964338</v>
      </c>
      <c r="X21" s="185"/>
      <c r="Y21" s="20">
        <f t="shared" si="13"/>
        <v>195974</v>
      </c>
      <c r="Z21" s="20">
        <f t="shared" si="14"/>
        <v>133572</v>
      </c>
      <c r="AA21" s="20">
        <f t="shared" si="15"/>
        <v>62402</v>
      </c>
      <c r="AB21" s="20">
        <f t="shared" si="16"/>
        <v>329546</v>
      </c>
      <c r="AC21" s="185"/>
      <c r="AD21" s="133">
        <f t="shared" si="17"/>
        <v>0.68158020961964338</v>
      </c>
      <c r="AE21" s="185"/>
      <c r="AF21" s="106">
        <f t="shared" si="18"/>
        <v>258514</v>
      </c>
      <c r="AG21" s="106">
        <f t="shared" si="19"/>
        <v>49118</v>
      </c>
      <c r="AH21" s="106">
        <f t="shared" si="20"/>
        <v>307632</v>
      </c>
      <c r="AI21" s="106">
        <f t="shared" si="21"/>
        <v>307632</v>
      </c>
      <c r="AJ21" s="181"/>
      <c r="AK21" s="182"/>
    </row>
    <row r="22" spans="1:40" ht="16.5">
      <c r="A22" s="29">
        <v>4</v>
      </c>
      <c r="B22" s="28" t="s">
        <v>36</v>
      </c>
      <c r="C22" s="31" t="s">
        <v>39</v>
      </c>
      <c r="D22" s="30">
        <v>2</v>
      </c>
      <c r="E22" s="148">
        <v>8484000</v>
      </c>
      <c r="F22" s="132">
        <f t="shared" si="0"/>
        <v>1611960</v>
      </c>
      <c r="G22" s="132">
        <f t="shared" si="1"/>
        <v>10095960</v>
      </c>
      <c r="H22" s="132">
        <f t="shared" si="2"/>
        <v>20191920</v>
      </c>
      <c r="I22" s="148">
        <v>8280000</v>
      </c>
      <c r="J22" s="132">
        <f t="shared" si="3"/>
        <v>1573200</v>
      </c>
      <c r="K22" s="132">
        <f t="shared" si="4"/>
        <v>9853200</v>
      </c>
      <c r="L22" s="132">
        <f t="shared" si="5"/>
        <v>19706400</v>
      </c>
      <c r="M22" s="148">
        <f>ROUND((7849835.971/1.19),0)</f>
        <v>6596501</v>
      </c>
      <c r="N22" s="132">
        <f>ROUND((M22*19%),0)</f>
        <v>1253335</v>
      </c>
      <c r="O22" s="132">
        <f t="shared" si="6"/>
        <v>7849836</v>
      </c>
      <c r="P22" s="132">
        <f t="shared" si="7"/>
        <v>15699672</v>
      </c>
      <c r="Q22" s="185"/>
      <c r="R22" s="20">
        <f t="shared" si="8"/>
        <v>5840125</v>
      </c>
      <c r="S22" s="20">
        <f t="shared" si="9"/>
        <v>3984228</v>
      </c>
      <c r="T22" s="146">
        <f t="shared" si="10"/>
        <v>1855897</v>
      </c>
      <c r="U22" s="146">
        <f t="shared" si="11"/>
        <v>9824353</v>
      </c>
      <c r="V22" s="185"/>
      <c r="W22" s="133">
        <f t="shared" si="12"/>
        <v>0.68221621968707857</v>
      </c>
      <c r="X22" s="185"/>
      <c r="Y22" s="20">
        <f t="shared" si="13"/>
        <v>5840125</v>
      </c>
      <c r="Z22" s="20">
        <f t="shared" si="14"/>
        <v>3984228</v>
      </c>
      <c r="AA22" s="20">
        <f t="shared" si="15"/>
        <v>1855897</v>
      </c>
      <c r="AB22" s="20">
        <f t="shared" si="16"/>
        <v>9824353</v>
      </c>
      <c r="AC22" s="185"/>
      <c r="AD22" s="133">
        <f t="shared" si="17"/>
        <v>0.68221621968707857</v>
      </c>
      <c r="AE22" s="185"/>
      <c r="AF22" s="106">
        <f t="shared" si="18"/>
        <v>7687628</v>
      </c>
      <c r="AG22" s="106">
        <f t="shared" si="19"/>
        <v>1460649</v>
      </c>
      <c r="AH22" s="106">
        <f t="shared" si="20"/>
        <v>9148277</v>
      </c>
      <c r="AI22" s="106">
        <f t="shared" si="21"/>
        <v>18296554</v>
      </c>
      <c r="AJ22" s="181"/>
      <c r="AK22" s="182"/>
    </row>
    <row r="23" spans="1:40" s="21" customFormat="1" ht="16.5" hidden="1">
      <c r="A23" s="29">
        <v>8</v>
      </c>
      <c r="B23" s="28" t="s">
        <v>37</v>
      </c>
      <c r="C23" s="31" t="s">
        <v>39</v>
      </c>
      <c r="D23" s="154">
        <v>1</v>
      </c>
      <c r="E23" s="148">
        <v>1199600</v>
      </c>
      <c r="F23" s="132">
        <f t="shared" si="0"/>
        <v>227924</v>
      </c>
      <c r="G23" s="132">
        <f t="shared" si="1"/>
        <v>1427524</v>
      </c>
      <c r="H23" s="132">
        <f t="shared" si="2"/>
        <v>1427524</v>
      </c>
      <c r="I23" s="148">
        <v>993600</v>
      </c>
      <c r="J23" s="132">
        <f t="shared" si="3"/>
        <v>188784</v>
      </c>
      <c r="K23" s="132">
        <f t="shared" si="4"/>
        <v>1182384</v>
      </c>
      <c r="L23" s="132">
        <f t="shared" si="5"/>
        <v>1182384</v>
      </c>
      <c r="M23" s="148">
        <f>ROUND((1121427.51/1.19),0)</f>
        <v>942376</v>
      </c>
      <c r="N23" s="132">
        <f>ROUND((M23*19%),0)</f>
        <v>179051</v>
      </c>
      <c r="O23" s="132">
        <f t="shared" si="6"/>
        <v>1121427</v>
      </c>
      <c r="P23" s="132">
        <f t="shared" si="7"/>
        <v>1121427</v>
      </c>
      <c r="Q23" s="185"/>
      <c r="R23" s="20">
        <f t="shared" si="8"/>
        <v>783894</v>
      </c>
      <c r="S23" s="20">
        <f t="shared" si="9"/>
        <v>534289</v>
      </c>
      <c r="T23" s="146">
        <f t="shared" si="10"/>
        <v>249605</v>
      </c>
      <c r="U23" s="146">
        <f t="shared" si="11"/>
        <v>1318183</v>
      </c>
      <c r="V23" s="185"/>
      <c r="W23" s="133">
        <f t="shared" si="12"/>
        <v>0.68158322426246409</v>
      </c>
      <c r="X23" s="185"/>
      <c r="Y23" s="20">
        <f t="shared" si="13"/>
        <v>783894</v>
      </c>
      <c r="Z23" s="20">
        <f t="shared" si="14"/>
        <v>534289</v>
      </c>
      <c r="AA23" s="20">
        <f t="shared" si="15"/>
        <v>249605</v>
      </c>
      <c r="AB23" s="20">
        <f t="shared" si="16"/>
        <v>1318183</v>
      </c>
      <c r="AC23" s="185"/>
      <c r="AD23" s="133">
        <f t="shared" si="17"/>
        <v>0.68158322426246409</v>
      </c>
      <c r="AE23" s="185"/>
      <c r="AF23" s="106">
        <f t="shared" si="18"/>
        <v>1034055</v>
      </c>
      <c r="AG23" s="106">
        <f t="shared" si="19"/>
        <v>196470</v>
      </c>
      <c r="AH23" s="106">
        <f t="shared" si="20"/>
        <v>1230525</v>
      </c>
      <c r="AI23" s="106">
        <f t="shared" si="21"/>
        <v>1230525</v>
      </c>
      <c r="AJ23" s="181"/>
      <c r="AK23" s="182"/>
    </row>
    <row r="24" spans="1:40" ht="15">
      <c r="A24" s="177" t="s">
        <v>40</v>
      </c>
      <c r="B24" s="177"/>
      <c r="C24" s="177"/>
      <c r="D24" s="177"/>
      <c r="E24" s="147"/>
      <c r="F24" s="143"/>
      <c r="G24" s="143"/>
      <c r="H24" s="143"/>
      <c r="I24" s="147"/>
      <c r="J24" s="143"/>
      <c r="K24" s="144"/>
      <c r="L24" s="145"/>
      <c r="M24" s="147"/>
      <c r="N24" s="144"/>
      <c r="O24" s="144"/>
      <c r="P24" s="145"/>
      <c r="Q24" s="185"/>
      <c r="R24" s="144"/>
      <c r="S24" s="144"/>
      <c r="T24" s="147"/>
      <c r="U24" s="147"/>
      <c r="V24" s="185"/>
      <c r="W24" s="138"/>
      <c r="X24" s="185"/>
      <c r="Y24" s="144"/>
      <c r="Z24" s="144"/>
      <c r="AA24" s="144"/>
      <c r="AB24" s="145"/>
      <c r="AC24" s="185"/>
      <c r="AD24" s="138"/>
      <c r="AE24" s="185"/>
      <c r="AF24" s="144"/>
      <c r="AG24" s="144"/>
      <c r="AH24" s="145"/>
      <c r="AI24" s="145"/>
      <c r="AJ24" s="181"/>
      <c r="AK24" s="182"/>
    </row>
    <row r="25" spans="1:40" ht="16.5">
      <c r="A25" s="29">
        <v>5</v>
      </c>
      <c r="B25" s="32" t="s">
        <v>41</v>
      </c>
      <c r="C25" s="33" t="s">
        <v>42</v>
      </c>
      <c r="D25" s="33">
        <v>4606</v>
      </c>
      <c r="E25" s="148">
        <v>220000</v>
      </c>
      <c r="F25" s="132">
        <f t="shared" si="0"/>
        <v>41800</v>
      </c>
      <c r="G25" s="132">
        <f t="shared" si="1"/>
        <v>261800</v>
      </c>
      <c r="H25" s="132">
        <f t="shared" si="2"/>
        <v>1205850800</v>
      </c>
      <c r="I25" s="148">
        <v>300000</v>
      </c>
      <c r="J25" s="132">
        <f t="shared" si="3"/>
        <v>57000</v>
      </c>
      <c r="K25" s="132">
        <f t="shared" si="4"/>
        <v>357000</v>
      </c>
      <c r="L25" s="132">
        <f t="shared" si="5"/>
        <v>1644342000</v>
      </c>
      <c r="M25" s="148">
        <f>ROUND((234634.699/1.19),0)</f>
        <v>197172</v>
      </c>
      <c r="N25" s="132">
        <f>ROUND((M25*19%),0)</f>
        <v>37463</v>
      </c>
      <c r="O25" s="132">
        <f t="shared" si="6"/>
        <v>234635</v>
      </c>
      <c r="P25" s="132">
        <f t="shared" si="7"/>
        <v>1080728810</v>
      </c>
      <c r="Q25" s="185"/>
      <c r="R25" s="20">
        <f t="shared" si="8"/>
        <v>179293</v>
      </c>
      <c r="S25" s="20">
        <f t="shared" si="9"/>
        <v>127401</v>
      </c>
      <c r="T25" s="146">
        <f t="shared" si="10"/>
        <v>51892</v>
      </c>
      <c r="U25" s="146">
        <f t="shared" si="11"/>
        <v>306694</v>
      </c>
      <c r="V25" s="185"/>
      <c r="W25" s="133">
        <f t="shared" si="12"/>
        <v>0.7105743113228068</v>
      </c>
      <c r="X25" s="185"/>
      <c r="Y25" s="20">
        <f t="shared" si="13"/>
        <v>179293</v>
      </c>
      <c r="Z25" s="20">
        <f t="shared" si="14"/>
        <v>127401</v>
      </c>
      <c r="AA25" s="20">
        <f t="shared" si="15"/>
        <v>51892</v>
      </c>
      <c r="AB25" s="20">
        <f t="shared" si="16"/>
        <v>306694</v>
      </c>
      <c r="AC25" s="185"/>
      <c r="AD25" s="133">
        <f t="shared" si="17"/>
        <v>0.7105743113228068</v>
      </c>
      <c r="AE25" s="185"/>
      <c r="AF25" s="106">
        <f t="shared" si="18"/>
        <v>231651</v>
      </c>
      <c r="AG25" s="106">
        <f t="shared" si="19"/>
        <v>44014</v>
      </c>
      <c r="AH25" s="106">
        <f t="shared" si="20"/>
        <v>275665</v>
      </c>
      <c r="AI25" s="106">
        <f t="shared" si="21"/>
        <v>1269712990</v>
      </c>
      <c r="AJ25" s="183"/>
      <c r="AK25" s="184"/>
    </row>
    <row r="26" spans="1:40" hidden="1">
      <c r="AI26" s="152"/>
    </row>
    <row r="27" spans="1:40" hidden="1">
      <c r="AI27" s="152"/>
      <c r="AL27" s="153"/>
      <c r="AN27" s="153"/>
    </row>
    <row r="28" spans="1:40" hidden="1"/>
    <row r="29" spans="1:40" hidden="1"/>
    <row r="30" spans="1:40" ht="15" thickBot="1"/>
    <row r="31" spans="1:40" ht="15.75" thickBot="1">
      <c r="A31" s="197" t="s">
        <v>43</v>
      </c>
      <c r="B31" s="198"/>
      <c r="C31" s="198"/>
      <c r="D31" s="199"/>
      <c r="AG31" s="232" t="s">
        <v>44</v>
      </c>
      <c r="AH31" s="233"/>
      <c r="AI31" s="142">
        <f>SUM(AI15+AI17+AI20+AI22+AI25)</f>
        <v>1360452928</v>
      </c>
    </row>
    <row r="32" spans="1:40" s="6" customFormat="1" ht="15.75" thickBot="1">
      <c r="A32" s="168"/>
      <c r="B32" s="168"/>
      <c r="C32" s="168"/>
      <c r="D32" s="168"/>
      <c r="E32" s="16"/>
      <c r="F32" s="16"/>
      <c r="G32" s="16"/>
      <c r="H32" s="34">
        <f>SUM(H15:H25)</f>
        <v>1307980765</v>
      </c>
      <c r="I32" s="17"/>
      <c r="J32" s="9"/>
      <c r="K32" s="9"/>
      <c r="L32" s="34">
        <f>SUM(L15:L25)</f>
        <v>1742983480</v>
      </c>
      <c r="M32" s="14"/>
      <c r="N32" s="12"/>
      <c r="O32" s="12"/>
      <c r="P32" s="34">
        <f>SUM(P15:P25)</f>
        <v>1171684047</v>
      </c>
      <c r="Q32" s="10"/>
      <c r="S32" s="18"/>
      <c r="T32" s="18"/>
      <c r="U32" s="19"/>
      <c r="V32" s="19"/>
      <c r="W32" s="19"/>
      <c r="AI32" s="168"/>
    </row>
    <row r="33" spans="1:395" s="6" customFormat="1" ht="15">
      <c r="I33" s="14"/>
      <c r="J33" s="14"/>
      <c r="K33" s="14"/>
      <c r="L33" s="14"/>
      <c r="M33" s="14"/>
      <c r="N33" s="14"/>
      <c r="O33" s="14"/>
      <c r="P33" s="15"/>
      <c r="Q33" s="10"/>
      <c r="S33" s="18"/>
      <c r="T33" s="18"/>
      <c r="U33" s="19"/>
      <c r="V33" s="19"/>
      <c r="W33" s="19"/>
      <c r="AF33" s="15"/>
      <c r="AI33" s="168"/>
      <c r="AK33" s="15"/>
    </row>
    <row r="34" spans="1:395" s="6" customFormat="1" ht="15">
      <c r="C34" s="17"/>
      <c r="I34" s="14"/>
      <c r="J34" s="14"/>
      <c r="K34" s="14"/>
      <c r="L34" s="14"/>
      <c r="M34" s="14"/>
      <c r="N34" s="14"/>
      <c r="O34" s="14"/>
      <c r="P34" s="20"/>
      <c r="Q34" s="10"/>
      <c r="R34" s="12"/>
      <c r="U34" s="12"/>
      <c r="V34" s="12"/>
      <c r="W34" s="12"/>
    </row>
    <row r="35" spans="1:395" s="23" customFormat="1">
      <c r="A35" s="22"/>
      <c r="B35" s="23" t="s">
        <v>45</v>
      </c>
      <c r="C35" s="3"/>
      <c r="D35" s="3"/>
      <c r="E35" s="3"/>
      <c r="F35" s="3"/>
      <c r="G35" s="3"/>
      <c r="H35" s="3"/>
      <c r="M35" s="3"/>
      <c r="N35" s="3"/>
      <c r="O35" s="3"/>
      <c r="P35" s="3"/>
      <c r="Q35" s="3"/>
      <c r="R35" s="3"/>
      <c r="S35" s="3"/>
      <c r="T35" s="3"/>
      <c r="U35" s="3"/>
      <c r="V35" s="3"/>
      <c r="W35" s="3"/>
      <c r="X35" s="1"/>
      <c r="Y35" s="1"/>
      <c r="Z35" s="1"/>
      <c r="AA35" s="1"/>
      <c r="AB35" s="1"/>
      <c r="AC35" s="1"/>
      <c r="AD35" s="1"/>
      <c r="AE35" s="1"/>
      <c r="AF35" s="1"/>
      <c r="AG35" s="1"/>
      <c r="AH35" s="1"/>
      <c r="AI35" s="1"/>
      <c r="AJ35" s="1"/>
      <c r="AK35" s="1"/>
      <c r="AL35" s="1"/>
      <c r="AM35" s="1"/>
      <c r="AN35" s="1"/>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c r="IW35" s="6"/>
      <c r="IX35" s="6"/>
      <c r="IY35" s="6"/>
      <c r="IZ35" s="6"/>
      <c r="JA35" s="6"/>
      <c r="JB35" s="6"/>
      <c r="JC35" s="6"/>
      <c r="JD35" s="6"/>
      <c r="JE35" s="6"/>
      <c r="JF35" s="6"/>
      <c r="JG35" s="6"/>
      <c r="JH35" s="6"/>
      <c r="JI35" s="6"/>
      <c r="JJ35" s="6"/>
      <c r="JK35" s="6"/>
      <c r="JL35" s="6"/>
      <c r="JM35" s="6"/>
      <c r="JN35" s="6"/>
      <c r="JO35" s="6"/>
      <c r="JP35" s="6"/>
      <c r="JQ35" s="6"/>
      <c r="JR35" s="6"/>
      <c r="JS35" s="6"/>
      <c r="JT35" s="6"/>
      <c r="JU35" s="6"/>
      <c r="JV35" s="6"/>
      <c r="JW35" s="6"/>
      <c r="JX35" s="6"/>
      <c r="JY35" s="6"/>
      <c r="JZ35" s="6"/>
      <c r="KA35" s="6"/>
      <c r="KB35" s="6"/>
      <c r="KC35" s="6"/>
      <c r="KD35" s="6"/>
      <c r="KE35" s="6"/>
      <c r="KF35" s="6"/>
      <c r="KG35" s="6"/>
      <c r="KH35" s="6"/>
      <c r="KI35" s="6"/>
      <c r="KJ35" s="6"/>
      <c r="KK35" s="6"/>
      <c r="KL35" s="6"/>
      <c r="KM35" s="6"/>
      <c r="KN35" s="6"/>
      <c r="KO35" s="6"/>
      <c r="KP35" s="6"/>
      <c r="KQ35" s="6"/>
      <c r="KR35" s="6"/>
      <c r="KS35" s="6"/>
      <c r="KT35" s="6"/>
      <c r="KU35" s="6"/>
      <c r="KV35" s="6"/>
      <c r="KW35" s="6"/>
      <c r="KX35" s="6"/>
      <c r="KY35" s="6"/>
      <c r="KZ35" s="6"/>
      <c r="LA35" s="6"/>
      <c r="LB35" s="6"/>
      <c r="LC35" s="6"/>
      <c r="LD35" s="6"/>
      <c r="LE35" s="6"/>
      <c r="LF35" s="6"/>
      <c r="LG35" s="6"/>
      <c r="LH35" s="6"/>
      <c r="LI35" s="6"/>
      <c r="LJ35" s="6"/>
      <c r="LK35" s="6"/>
      <c r="LL35" s="6"/>
      <c r="LM35" s="6"/>
      <c r="LN35" s="6"/>
      <c r="LO35" s="6"/>
      <c r="LP35" s="6"/>
      <c r="LQ35" s="6"/>
      <c r="LR35" s="6"/>
      <c r="LS35" s="6"/>
      <c r="LT35" s="6"/>
      <c r="LU35" s="6"/>
      <c r="LV35" s="6"/>
      <c r="LW35" s="6"/>
      <c r="LX35" s="6"/>
      <c r="LY35" s="6"/>
      <c r="LZ35" s="6"/>
      <c r="MA35" s="6"/>
      <c r="MB35" s="6"/>
      <c r="MC35" s="6"/>
      <c r="MD35" s="6"/>
      <c r="ME35" s="6"/>
      <c r="MF35" s="6"/>
      <c r="MG35" s="6"/>
      <c r="MH35" s="6"/>
      <c r="MI35" s="6"/>
      <c r="MJ35" s="6"/>
      <c r="MK35" s="6"/>
      <c r="ML35" s="6"/>
      <c r="MM35" s="6"/>
      <c r="MN35" s="6"/>
      <c r="MO35" s="6"/>
      <c r="MP35" s="6"/>
      <c r="MQ35" s="6"/>
      <c r="MR35" s="6"/>
      <c r="MS35" s="6"/>
      <c r="MT35" s="6"/>
      <c r="MU35" s="6"/>
      <c r="MV35" s="6"/>
      <c r="MW35" s="6"/>
      <c r="MX35" s="6"/>
      <c r="MY35" s="6"/>
      <c r="MZ35" s="6"/>
      <c r="NA35" s="6"/>
      <c r="NB35" s="6"/>
      <c r="NC35" s="6"/>
      <c r="ND35" s="6"/>
      <c r="NE35" s="6"/>
      <c r="NF35" s="6"/>
      <c r="NG35" s="6"/>
      <c r="NH35" s="6"/>
      <c r="NI35" s="6"/>
      <c r="NJ35" s="6"/>
      <c r="NK35" s="6"/>
      <c r="NL35" s="6"/>
      <c r="NM35" s="6"/>
      <c r="NN35" s="6"/>
      <c r="NO35" s="6"/>
      <c r="NP35" s="6"/>
      <c r="NQ35" s="6"/>
      <c r="NR35" s="6"/>
      <c r="NS35" s="6"/>
      <c r="NT35" s="6"/>
      <c r="NU35" s="6"/>
      <c r="NV35" s="6"/>
      <c r="NW35" s="6"/>
      <c r="NX35" s="6"/>
      <c r="NY35" s="6"/>
      <c r="NZ35" s="6"/>
      <c r="OA35" s="6"/>
      <c r="OB35" s="6"/>
      <c r="OC35" s="6"/>
      <c r="OD35" s="6"/>
      <c r="OE35" s="6"/>
    </row>
    <row r="36" spans="1:395" s="23" customFormat="1">
      <c r="A36" s="22"/>
      <c r="B36" s="23" t="s">
        <v>46</v>
      </c>
      <c r="C36" s="3"/>
      <c r="D36" s="3"/>
      <c r="E36" s="3"/>
      <c r="F36" s="3"/>
      <c r="G36" s="3"/>
      <c r="H36" s="3"/>
      <c r="M36" s="3"/>
      <c r="N36" s="3"/>
      <c r="O36" s="3"/>
      <c r="P36" s="3"/>
      <c r="Q36" s="3"/>
      <c r="R36" s="3"/>
      <c r="S36" s="3"/>
      <c r="T36" s="3"/>
      <c r="U36" s="3"/>
      <c r="V36" s="3"/>
      <c r="W36" s="3"/>
      <c r="X36" s="1"/>
      <c r="Y36" s="1"/>
      <c r="Z36" s="1"/>
      <c r="AA36" s="1"/>
      <c r="AB36" s="1"/>
      <c r="AC36" s="1"/>
      <c r="AD36" s="1"/>
      <c r="AE36" s="1"/>
      <c r="AF36" s="1"/>
      <c r="AG36" s="1"/>
      <c r="AH36" s="1"/>
      <c r="AI36" s="1"/>
      <c r="AJ36" s="1"/>
      <c r="AK36" s="1"/>
      <c r="AL36" s="1"/>
      <c r="AM36" s="1"/>
      <c r="AN36" s="1"/>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c r="IW36" s="6"/>
      <c r="IX36" s="6"/>
      <c r="IY36" s="6"/>
      <c r="IZ36" s="6"/>
      <c r="JA36" s="6"/>
      <c r="JB36" s="6"/>
      <c r="JC36" s="6"/>
      <c r="JD36" s="6"/>
      <c r="JE36" s="6"/>
      <c r="JF36" s="6"/>
      <c r="JG36" s="6"/>
      <c r="JH36" s="6"/>
      <c r="JI36" s="6"/>
      <c r="JJ36" s="6"/>
      <c r="JK36" s="6"/>
      <c r="JL36" s="6"/>
      <c r="JM36" s="6"/>
      <c r="JN36" s="6"/>
      <c r="JO36" s="6"/>
      <c r="JP36" s="6"/>
      <c r="JQ36" s="6"/>
      <c r="JR36" s="6"/>
      <c r="JS36" s="6"/>
      <c r="JT36" s="6"/>
      <c r="JU36" s="6"/>
      <c r="JV36" s="6"/>
      <c r="JW36" s="6"/>
      <c r="JX36" s="6"/>
      <c r="JY36" s="6"/>
      <c r="JZ36" s="6"/>
      <c r="KA36" s="6"/>
      <c r="KB36" s="6"/>
      <c r="KC36" s="6"/>
      <c r="KD36" s="6"/>
      <c r="KE36" s="6"/>
      <c r="KF36" s="6"/>
      <c r="KG36" s="6"/>
      <c r="KH36" s="6"/>
      <c r="KI36" s="6"/>
      <c r="KJ36" s="6"/>
      <c r="KK36" s="6"/>
      <c r="KL36" s="6"/>
      <c r="KM36" s="6"/>
      <c r="KN36" s="6"/>
      <c r="KO36" s="6"/>
      <c r="KP36" s="6"/>
      <c r="KQ36" s="6"/>
      <c r="KR36" s="6"/>
      <c r="KS36" s="6"/>
      <c r="KT36" s="6"/>
      <c r="KU36" s="6"/>
      <c r="KV36" s="6"/>
      <c r="KW36" s="6"/>
      <c r="KX36" s="6"/>
      <c r="KY36" s="6"/>
      <c r="KZ36" s="6"/>
      <c r="LA36" s="6"/>
      <c r="LB36" s="6"/>
      <c r="LC36" s="6"/>
      <c r="LD36" s="6"/>
      <c r="LE36" s="6"/>
      <c r="LF36" s="6"/>
      <c r="LG36" s="6"/>
      <c r="LH36" s="6"/>
      <c r="LI36" s="6"/>
      <c r="LJ36" s="6"/>
      <c r="LK36" s="6"/>
      <c r="LL36" s="6"/>
      <c r="LM36" s="6"/>
      <c r="LN36" s="6"/>
      <c r="LO36" s="6"/>
      <c r="LP36" s="6"/>
      <c r="LQ36" s="6"/>
      <c r="LR36" s="6"/>
      <c r="LS36" s="6"/>
      <c r="LT36" s="6"/>
      <c r="LU36" s="6"/>
      <c r="LV36" s="6"/>
      <c r="LW36" s="6"/>
      <c r="LX36" s="6"/>
      <c r="LY36" s="6"/>
      <c r="LZ36" s="6"/>
      <c r="MA36" s="6"/>
      <c r="MB36" s="6"/>
      <c r="MC36" s="6"/>
      <c r="MD36" s="6"/>
      <c r="ME36" s="6"/>
      <c r="MF36" s="6"/>
      <c r="MG36" s="6"/>
      <c r="MH36" s="6"/>
      <c r="MI36" s="6"/>
      <c r="MJ36" s="6"/>
      <c r="MK36" s="6"/>
      <c r="ML36" s="6"/>
      <c r="MM36" s="6"/>
      <c r="MN36" s="6"/>
      <c r="MO36" s="6"/>
      <c r="MP36" s="6"/>
      <c r="MQ36" s="6"/>
      <c r="MR36" s="6"/>
      <c r="MS36" s="6"/>
      <c r="MT36" s="6"/>
      <c r="MU36" s="6"/>
      <c r="MV36" s="6"/>
      <c r="MW36" s="6"/>
      <c r="MX36" s="6"/>
      <c r="MY36" s="6"/>
      <c r="MZ36" s="6"/>
      <c r="NA36" s="6"/>
      <c r="NB36" s="6"/>
      <c r="NC36" s="6"/>
      <c r="ND36" s="6"/>
      <c r="NE36" s="6"/>
      <c r="NF36" s="6"/>
      <c r="NG36" s="6"/>
      <c r="NH36" s="6"/>
      <c r="NI36" s="6"/>
      <c r="NJ36" s="6"/>
      <c r="NK36" s="6"/>
      <c r="NL36" s="6"/>
      <c r="NM36" s="6"/>
      <c r="NN36" s="6"/>
      <c r="NO36" s="6"/>
      <c r="NP36" s="6"/>
      <c r="NQ36" s="6"/>
      <c r="NR36" s="6"/>
      <c r="NS36" s="6"/>
      <c r="NT36" s="6"/>
      <c r="NU36" s="6"/>
      <c r="NV36" s="6"/>
      <c r="NW36" s="6"/>
      <c r="NX36" s="6"/>
      <c r="NY36" s="6"/>
      <c r="NZ36" s="6"/>
      <c r="OA36" s="6"/>
      <c r="OB36" s="6"/>
      <c r="OC36" s="6"/>
      <c r="OD36" s="6"/>
      <c r="OE36" s="6"/>
    </row>
    <row r="37" spans="1:395" s="23" customFormat="1">
      <c r="A37" s="22"/>
      <c r="B37" s="23" t="s">
        <v>47</v>
      </c>
      <c r="C37" s="3"/>
      <c r="D37" s="3"/>
      <c r="E37" s="3"/>
      <c r="F37" s="3"/>
      <c r="G37" s="3"/>
      <c r="H37" s="3"/>
      <c r="M37" s="3"/>
      <c r="N37" s="3"/>
      <c r="O37" s="3"/>
      <c r="P37" s="3"/>
      <c r="Q37" s="3"/>
      <c r="R37" s="3"/>
      <c r="S37" s="3"/>
      <c r="T37" s="3"/>
      <c r="U37" s="3"/>
      <c r="V37" s="3"/>
      <c r="W37" s="3"/>
      <c r="X37" s="1"/>
      <c r="Y37" s="1"/>
      <c r="Z37" s="1"/>
      <c r="AA37" s="1"/>
      <c r="AB37" s="1"/>
      <c r="AC37" s="1"/>
      <c r="AD37" s="1"/>
      <c r="AE37" s="1"/>
      <c r="AF37" s="1"/>
      <c r="AG37" s="1"/>
      <c r="AH37" s="1"/>
      <c r="AI37" s="1"/>
      <c r="AJ37" s="1"/>
      <c r="AK37" s="1"/>
      <c r="AL37" s="1"/>
      <c r="AM37" s="1"/>
      <c r="AN37" s="1"/>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c r="HJ37" s="6"/>
      <c r="HK37" s="6"/>
      <c r="HL37" s="6"/>
      <c r="HM37" s="6"/>
      <c r="HN37" s="6"/>
      <c r="HO37" s="6"/>
      <c r="HP37" s="6"/>
      <c r="HQ37" s="6"/>
      <c r="HR37" s="6"/>
      <c r="HS37" s="6"/>
      <c r="HT37" s="6"/>
      <c r="HU37" s="6"/>
      <c r="HV37" s="6"/>
      <c r="HW37" s="6"/>
      <c r="HX37" s="6"/>
      <c r="HY37" s="6"/>
      <c r="HZ37" s="6"/>
      <c r="IA37" s="6"/>
      <c r="IB37" s="6"/>
      <c r="IC37" s="6"/>
      <c r="ID37" s="6"/>
      <c r="IE37" s="6"/>
      <c r="IF37" s="6"/>
      <c r="IG37" s="6"/>
      <c r="IH37" s="6"/>
      <c r="II37" s="6"/>
      <c r="IJ37" s="6"/>
      <c r="IK37" s="6"/>
      <c r="IL37" s="6"/>
      <c r="IM37" s="6"/>
      <c r="IN37" s="6"/>
      <c r="IO37" s="6"/>
      <c r="IP37" s="6"/>
      <c r="IQ37" s="6"/>
      <c r="IR37" s="6"/>
      <c r="IS37" s="6"/>
      <c r="IT37" s="6"/>
      <c r="IU37" s="6"/>
      <c r="IV37" s="6"/>
      <c r="IW37" s="6"/>
      <c r="IX37" s="6"/>
      <c r="IY37" s="6"/>
      <c r="IZ37" s="6"/>
      <c r="JA37" s="6"/>
      <c r="JB37" s="6"/>
      <c r="JC37" s="6"/>
      <c r="JD37" s="6"/>
      <c r="JE37" s="6"/>
      <c r="JF37" s="6"/>
      <c r="JG37" s="6"/>
      <c r="JH37" s="6"/>
      <c r="JI37" s="6"/>
      <c r="JJ37" s="6"/>
      <c r="JK37" s="6"/>
      <c r="JL37" s="6"/>
      <c r="JM37" s="6"/>
      <c r="JN37" s="6"/>
      <c r="JO37" s="6"/>
      <c r="JP37" s="6"/>
      <c r="JQ37" s="6"/>
      <c r="JR37" s="6"/>
      <c r="JS37" s="6"/>
      <c r="JT37" s="6"/>
      <c r="JU37" s="6"/>
      <c r="JV37" s="6"/>
      <c r="JW37" s="6"/>
      <c r="JX37" s="6"/>
      <c r="JY37" s="6"/>
      <c r="JZ37" s="6"/>
      <c r="KA37" s="6"/>
      <c r="KB37" s="6"/>
      <c r="KC37" s="6"/>
      <c r="KD37" s="6"/>
      <c r="KE37" s="6"/>
      <c r="KF37" s="6"/>
      <c r="KG37" s="6"/>
      <c r="KH37" s="6"/>
      <c r="KI37" s="6"/>
      <c r="KJ37" s="6"/>
      <c r="KK37" s="6"/>
      <c r="KL37" s="6"/>
      <c r="KM37" s="6"/>
      <c r="KN37" s="6"/>
      <c r="KO37" s="6"/>
      <c r="KP37" s="6"/>
      <c r="KQ37" s="6"/>
      <c r="KR37" s="6"/>
      <c r="KS37" s="6"/>
      <c r="KT37" s="6"/>
      <c r="KU37" s="6"/>
      <c r="KV37" s="6"/>
      <c r="KW37" s="6"/>
      <c r="KX37" s="6"/>
      <c r="KY37" s="6"/>
      <c r="KZ37" s="6"/>
      <c r="LA37" s="6"/>
      <c r="LB37" s="6"/>
      <c r="LC37" s="6"/>
      <c r="LD37" s="6"/>
      <c r="LE37" s="6"/>
      <c r="LF37" s="6"/>
      <c r="LG37" s="6"/>
      <c r="LH37" s="6"/>
      <c r="LI37" s="6"/>
      <c r="LJ37" s="6"/>
      <c r="LK37" s="6"/>
      <c r="LL37" s="6"/>
      <c r="LM37" s="6"/>
      <c r="LN37" s="6"/>
      <c r="LO37" s="6"/>
      <c r="LP37" s="6"/>
      <c r="LQ37" s="6"/>
      <c r="LR37" s="6"/>
      <c r="LS37" s="6"/>
      <c r="LT37" s="6"/>
      <c r="LU37" s="6"/>
      <c r="LV37" s="6"/>
      <c r="LW37" s="6"/>
      <c r="LX37" s="6"/>
      <c r="LY37" s="6"/>
      <c r="LZ37" s="6"/>
      <c r="MA37" s="6"/>
      <c r="MB37" s="6"/>
      <c r="MC37" s="6"/>
      <c r="MD37" s="6"/>
      <c r="ME37" s="6"/>
      <c r="MF37" s="6"/>
      <c r="MG37" s="6"/>
      <c r="MH37" s="6"/>
      <c r="MI37" s="6"/>
      <c r="MJ37" s="6"/>
      <c r="MK37" s="6"/>
      <c r="ML37" s="6"/>
      <c r="MM37" s="6"/>
      <c r="MN37" s="6"/>
      <c r="MO37" s="6"/>
      <c r="MP37" s="6"/>
      <c r="MQ37" s="6"/>
      <c r="MR37" s="6"/>
      <c r="MS37" s="6"/>
      <c r="MT37" s="6"/>
      <c r="MU37" s="6"/>
      <c r="MV37" s="6"/>
      <c r="MW37" s="6"/>
      <c r="MX37" s="6"/>
      <c r="MY37" s="6"/>
      <c r="MZ37" s="6"/>
      <c r="NA37" s="6"/>
      <c r="NB37" s="6"/>
      <c r="NC37" s="6"/>
      <c r="ND37" s="6"/>
      <c r="NE37" s="6"/>
      <c r="NF37" s="6"/>
      <c r="NG37" s="6"/>
      <c r="NH37" s="6"/>
      <c r="NI37" s="6"/>
      <c r="NJ37" s="6"/>
      <c r="NK37" s="6"/>
      <c r="NL37" s="6"/>
      <c r="NM37" s="6"/>
      <c r="NN37" s="6"/>
      <c r="NO37" s="6"/>
      <c r="NP37" s="6"/>
      <c r="NQ37" s="6"/>
      <c r="NR37" s="6"/>
      <c r="NS37" s="6"/>
      <c r="NT37" s="6"/>
      <c r="NU37" s="6"/>
      <c r="NV37" s="6"/>
      <c r="NW37" s="6"/>
      <c r="NX37" s="6"/>
      <c r="NY37" s="6"/>
      <c r="NZ37" s="6"/>
      <c r="OA37" s="6"/>
      <c r="OB37" s="6"/>
      <c r="OC37" s="6"/>
      <c r="OD37" s="6"/>
      <c r="OE37" s="6"/>
    </row>
    <row r="38" spans="1:395" s="23" customFormat="1" ht="57.6" customHeight="1">
      <c r="A38" s="22"/>
      <c r="B38" s="23" t="s">
        <v>48</v>
      </c>
      <c r="C38" s="3"/>
      <c r="D38" s="3"/>
      <c r="E38" s="3"/>
      <c r="F38" s="3"/>
      <c r="G38" s="3"/>
      <c r="H38" s="3"/>
      <c r="M38" s="3"/>
      <c r="N38" s="3"/>
      <c r="O38" s="3"/>
      <c r="P38" s="3"/>
      <c r="Q38" s="3"/>
      <c r="R38" s="3"/>
      <c r="S38" s="3"/>
      <c r="T38" s="3"/>
      <c r="U38" s="3"/>
      <c r="V38" s="3"/>
      <c r="W38" s="3"/>
      <c r="X38" s="1"/>
      <c r="Y38" s="1"/>
      <c r="Z38" s="1"/>
      <c r="AA38" s="1"/>
      <c r="AB38" s="1"/>
      <c r="AC38" s="1"/>
      <c r="AD38" s="1"/>
      <c r="AE38" s="1"/>
      <c r="AF38" s="1"/>
      <c r="AG38" s="1"/>
      <c r="AH38" s="1"/>
      <c r="AI38" s="1"/>
      <c r="AJ38" s="1"/>
      <c r="AK38" s="1"/>
      <c r="AL38" s="1"/>
      <c r="AM38" s="1"/>
      <c r="AN38" s="1"/>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c r="GZ38" s="6"/>
      <c r="HA38" s="6"/>
      <c r="HB38" s="6"/>
      <c r="HC38" s="6"/>
      <c r="HD38" s="6"/>
      <c r="HE38" s="6"/>
      <c r="HF38" s="6"/>
      <c r="HG38" s="6"/>
      <c r="HH38" s="6"/>
      <c r="HI38" s="6"/>
      <c r="HJ38" s="6"/>
      <c r="HK38" s="6"/>
      <c r="HL38" s="6"/>
      <c r="HM38" s="6"/>
      <c r="HN38" s="6"/>
      <c r="HO38" s="6"/>
      <c r="HP38" s="6"/>
      <c r="HQ38" s="6"/>
      <c r="HR38" s="6"/>
      <c r="HS38" s="6"/>
      <c r="HT38" s="6"/>
      <c r="HU38" s="6"/>
      <c r="HV38" s="6"/>
      <c r="HW38" s="6"/>
      <c r="HX38" s="6"/>
      <c r="HY38" s="6"/>
      <c r="HZ38" s="6"/>
      <c r="IA38" s="6"/>
      <c r="IB38" s="6"/>
      <c r="IC38" s="6"/>
      <c r="ID38" s="6"/>
      <c r="IE38" s="6"/>
      <c r="IF38" s="6"/>
      <c r="IG38" s="6"/>
      <c r="IH38" s="6"/>
      <c r="II38" s="6"/>
      <c r="IJ38" s="6"/>
      <c r="IK38" s="6"/>
      <c r="IL38" s="6"/>
      <c r="IM38" s="6"/>
      <c r="IN38" s="6"/>
      <c r="IO38" s="6"/>
      <c r="IP38" s="6"/>
      <c r="IQ38" s="6"/>
      <c r="IR38" s="6"/>
      <c r="IS38" s="6"/>
      <c r="IT38" s="6"/>
      <c r="IU38" s="6"/>
      <c r="IV38" s="6"/>
      <c r="IW38" s="6"/>
      <c r="IX38" s="6"/>
      <c r="IY38" s="6"/>
      <c r="IZ38" s="6"/>
      <c r="JA38" s="6"/>
      <c r="JB38" s="6"/>
      <c r="JC38" s="6"/>
      <c r="JD38" s="6"/>
      <c r="JE38" s="6"/>
      <c r="JF38" s="6"/>
      <c r="JG38" s="6"/>
      <c r="JH38" s="6"/>
      <c r="JI38" s="6"/>
      <c r="JJ38" s="6"/>
      <c r="JK38" s="6"/>
      <c r="JL38" s="6"/>
      <c r="JM38" s="6"/>
      <c r="JN38" s="6"/>
      <c r="JO38" s="6"/>
      <c r="JP38" s="6"/>
      <c r="JQ38" s="6"/>
      <c r="JR38" s="6"/>
      <c r="JS38" s="6"/>
      <c r="JT38" s="6"/>
      <c r="JU38" s="6"/>
      <c r="JV38" s="6"/>
      <c r="JW38" s="6"/>
      <c r="JX38" s="6"/>
      <c r="JY38" s="6"/>
      <c r="JZ38" s="6"/>
      <c r="KA38" s="6"/>
      <c r="KB38" s="6"/>
      <c r="KC38" s="6"/>
      <c r="KD38" s="6"/>
      <c r="KE38" s="6"/>
      <c r="KF38" s="6"/>
      <c r="KG38" s="6"/>
      <c r="KH38" s="6"/>
      <c r="KI38" s="6"/>
      <c r="KJ38" s="6"/>
      <c r="KK38" s="6"/>
      <c r="KL38" s="6"/>
      <c r="KM38" s="6"/>
      <c r="KN38" s="6"/>
      <c r="KO38" s="6"/>
      <c r="KP38" s="6"/>
      <c r="KQ38" s="6"/>
      <c r="KR38" s="6"/>
      <c r="KS38" s="6"/>
      <c r="KT38" s="6"/>
      <c r="KU38" s="6"/>
      <c r="KV38" s="6"/>
      <c r="KW38" s="6"/>
      <c r="KX38" s="6"/>
      <c r="KY38" s="6"/>
      <c r="KZ38" s="6"/>
      <c r="LA38" s="6"/>
      <c r="LB38" s="6"/>
      <c r="LC38" s="6"/>
      <c r="LD38" s="6"/>
      <c r="LE38" s="6"/>
      <c r="LF38" s="6"/>
      <c r="LG38" s="6"/>
      <c r="LH38" s="6"/>
      <c r="LI38" s="6"/>
      <c r="LJ38" s="6"/>
      <c r="LK38" s="6"/>
      <c r="LL38" s="6"/>
      <c r="LM38" s="6"/>
      <c r="LN38" s="6"/>
      <c r="LO38" s="6"/>
      <c r="LP38" s="6"/>
      <c r="LQ38" s="6"/>
      <c r="LR38" s="6"/>
      <c r="LS38" s="6"/>
      <c r="LT38" s="6"/>
      <c r="LU38" s="6"/>
      <c r="LV38" s="6"/>
      <c r="LW38" s="6"/>
      <c r="LX38" s="6"/>
      <c r="LY38" s="6"/>
      <c r="LZ38" s="6"/>
      <c r="MA38" s="6"/>
      <c r="MB38" s="6"/>
      <c r="MC38" s="6"/>
      <c r="MD38" s="6"/>
      <c r="ME38" s="6"/>
      <c r="MF38" s="6"/>
      <c r="MG38" s="6"/>
      <c r="MH38" s="6"/>
      <c r="MI38" s="6"/>
      <c r="MJ38" s="6"/>
      <c r="MK38" s="6"/>
      <c r="ML38" s="6"/>
      <c r="MM38" s="6"/>
      <c r="MN38" s="6"/>
      <c r="MO38" s="6"/>
      <c r="MP38" s="6"/>
      <c r="MQ38" s="6"/>
      <c r="MR38" s="6"/>
      <c r="MS38" s="6"/>
      <c r="MT38" s="6"/>
      <c r="MU38" s="6"/>
      <c r="MV38" s="6"/>
      <c r="MW38" s="6"/>
      <c r="MX38" s="6"/>
      <c r="MY38" s="6"/>
      <c r="MZ38" s="6"/>
      <c r="NA38" s="6"/>
      <c r="NB38" s="6"/>
      <c r="NC38" s="6"/>
      <c r="ND38" s="6"/>
      <c r="NE38" s="6"/>
      <c r="NF38" s="6"/>
      <c r="NG38" s="6"/>
      <c r="NH38" s="6"/>
      <c r="NI38" s="6"/>
      <c r="NJ38" s="6"/>
      <c r="NK38" s="6"/>
      <c r="NL38" s="6"/>
      <c r="NM38" s="6"/>
      <c r="NN38" s="6"/>
      <c r="NO38" s="6"/>
      <c r="NP38" s="6"/>
      <c r="NQ38" s="6"/>
      <c r="NR38" s="6"/>
      <c r="NS38" s="6"/>
      <c r="NT38" s="6"/>
      <c r="NU38" s="6"/>
      <c r="NV38" s="6"/>
      <c r="NW38" s="6"/>
      <c r="NX38" s="6"/>
      <c r="NY38" s="6"/>
      <c r="NZ38" s="6"/>
      <c r="OA38" s="6"/>
      <c r="OB38" s="6"/>
      <c r="OC38" s="6"/>
      <c r="OD38" s="6"/>
      <c r="OE38" s="6"/>
    </row>
    <row r="39" spans="1:395">
      <c r="Q39" s="3"/>
      <c r="R39" s="3"/>
      <c r="S39" s="3"/>
      <c r="T39" s="3"/>
      <c r="U39" s="3"/>
      <c r="V39" s="3"/>
      <c r="W39" s="3"/>
    </row>
    <row r="1048556" spans="5:5">
      <c r="E1048556" s="11"/>
    </row>
  </sheetData>
  <mergeCells count="43">
    <mergeCell ref="AG31:AH31"/>
    <mergeCell ref="Y14:AB14"/>
    <mergeCell ref="Q12:Q25"/>
    <mergeCell ref="V12:V25"/>
    <mergeCell ref="Y12:AB12"/>
    <mergeCell ref="AF12:AI12"/>
    <mergeCell ref="A12:A13"/>
    <mergeCell ref="B12:B13"/>
    <mergeCell ref="E14:H14"/>
    <mergeCell ref="I14:L14"/>
    <mergeCell ref="AF14:AI14"/>
    <mergeCell ref="A31:D31"/>
    <mergeCell ref="M14:P14"/>
    <mergeCell ref="R14:U14"/>
    <mergeCell ref="A2:C5"/>
    <mergeCell ref="D2:O5"/>
    <mergeCell ref="P2:P3"/>
    <mergeCell ref="P4:P5"/>
    <mergeCell ref="A7:C7"/>
    <mergeCell ref="D7:P7"/>
    <mergeCell ref="M12:P12"/>
    <mergeCell ref="R12:U12"/>
    <mergeCell ref="A8:C8"/>
    <mergeCell ref="D8:P8"/>
    <mergeCell ref="A9:C9"/>
    <mergeCell ref="A11:D11"/>
    <mergeCell ref="E11:H11"/>
    <mergeCell ref="M11:P11"/>
    <mergeCell ref="AF11:AI11"/>
    <mergeCell ref="AJ13:AK13"/>
    <mergeCell ref="A24:D24"/>
    <mergeCell ref="A19:D19"/>
    <mergeCell ref="AJ15:AK25"/>
    <mergeCell ref="AE12:AE25"/>
    <mergeCell ref="AC12:AC25"/>
    <mergeCell ref="X12:X25"/>
    <mergeCell ref="AJ11:AK12"/>
    <mergeCell ref="C12:C13"/>
    <mergeCell ref="D12:D13"/>
    <mergeCell ref="E12:H12"/>
    <mergeCell ref="I12:L12"/>
    <mergeCell ref="I11:L11"/>
    <mergeCell ref="A14:D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72A64-90B6-431E-AFD7-BBC1E135D64D}">
  <dimension ref="A1:NK25"/>
  <sheetViews>
    <sheetView topLeftCell="A14" workbookViewId="0">
      <selection activeCell="E34" sqref="E34"/>
    </sheetView>
  </sheetViews>
  <sheetFormatPr baseColWidth="10" defaultColWidth="11.42578125" defaultRowHeight="15"/>
  <sheetData>
    <row r="1" spans="1:375" ht="15.75" thickBot="1">
      <c r="A1" s="35"/>
      <c r="B1" s="36"/>
      <c r="C1" s="37"/>
      <c r="D1" s="37"/>
      <c r="E1" s="37"/>
      <c r="F1" s="37"/>
      <c r="G1" s="37"/>
      <c r="H1" s="37"/>
      <c r="I1" s="37"/>
      <c r="J1" s="37"/>
      <c r="K1" s="37"/>
      <c r="L1" s="37"/>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35"/>
      <c r="BG1" s="35"/>
      <c r="BH1" s="35"/>
      <c r="BI1" s="35"/>
      <c r="BJ1" s="35"/>
      <c r="BK1" s="35"/>
      <c r="BL1" s="35"/>
      <c r="BM1" s="35"/>
      <c r="BN1" s="35"/>
      <c r="BO1" s="35"/>
      <c r="BP1" s="35"/>
      <c r="BQ1" s="35"/>
      <c r="BR1" s="35"/>
      <c r="BS1" s="35"/>
      <c r="BT1" s="35"/>
      <c r="BU1" s="35"/>
      <c r="BV1" s="35"/>
      <c r="BW1" s="35"/>
      <c r="BX1" s="35"/>
      <c r="BY1" s="35"/>
      <c r="BZ1" s="35"/>
      <c r="CA1" s="35"/>
      <c r="CB1" s="35"/>
      <c r="CC1" s="35"/>
      <c r="CD1" s="35"/>
      <c r="CE1" s="35"/>
      <c r="CF1" s="35"/>
      <c r="CG1" s="35"/>
      <c r="CH1" s="35"/>
      <c r="CI1" s="35"/>
      <c r="CJ1" s="35"/>
      <c r="CK1" s="35"/>
      <c r="CL1" s="35"/>
      <c r="CM1" s="35"/>
      <c r="CN1" s="35"/>
      <c r="CO1" s="35"/>
      <c r="CP1" s="35"/>
      <c r="CQ1" s="35"/>
      <c r="CR1" s="35"/>
      <c r="CS1" s="35"/>
      <c r="CT1" s="35"/>
      <c r="CU1" s="35"/>
      <c r="CV1" s="35"/>
      <c r="CW1" s="35"/>
      <c r="CX1" s="35"/>
      <c r="CY1" s="35"/>
      <c r="CZ1" s="35"/>
      <c r="DA1" s="35"/>
      <c r="DB1" s="35"/>
      <c r="DC1" s="35"/>
      <c r="DD1" s="35"/>
      <c r="DE1" s="35"/>
      <c r="DF1" s="35"/>
      <c r="DG1" s="35"/>
      <c r="DH1" s="35"/>
      <c r="DI1" s="35"/>
      <c r="DJ1" s="35"/>
      <c r="DK1" s="35"/>
      <c r="DL1" s="35"/>
      <c r="DM1" s="35"/>
      <c r="DN1" s="35"/>
      <c r="DO1" s="35"/>
      <c r="DP1" s="35"/>
      <c r="DQ1" s="35"/>
      <c r="DR1" s="35"/>
      <c r="DS1" s="35"/>
      <c r="DT1" s="35"/>
      <c r="DU1" s="35"/>
      <c r="DV1" s="35"/>
      <c r="DW1" s="35"/>
      <c r="DX1" s="35"/>
      <c r="DY1" s="35"/>
      <c r="DZ1" s="35"/>
      <c r="EA1" s="35"/>
      <c r="EB1" s="35"/>
      <c r="EC1" s="35"/>
      <c r="ED1" s="35"/>
      <c r="EE1" s="35"/>
      <c r="EF1" s="35"/>
      <c r="EG1" s="35"/>
      <c r="EH1" s="35"/>
      <c r="EI1" s="35"/>
      <c r="EJ1" s="35"/>
      <c r="EK1" s="35"/>
      <c r="EL1" s="35"/>
      <c r="EM1" s="35"/>
      <c r="EN1" s="35"/>
      <c r="EO1" s="35"/>
      <c r="EP1" s="35"/>
      <c r="EQ1" s="35"/>
      <c r="ER1" s="35"/>
      <c r="ES1" s="35"/>
      <c r="ET1" s="35"/>
      <c r="EU1" s="35"/>
      <c r="EV1" s="35"/>
      <c r="EW1" s="35"/>
      <c r="EX1" s="35"/>
      <c r="EY1" s="35"/>
      <c r="EZ1" s="35"/>
      <c r="FA1" s="35"/>
      <c r="FB1" s="35"/>
      <c r="FC1" s="35"/>
      <c r="FD1" s="35"/>
      <c r="FE1" s="35"/>
      <c r="FF1" s="35"/>
      <c r="FG1" s="35"/>
      <c r="FH1" s="35"/>
      <c r="FI1" s="35"/>
      <c r="FJ1" s="35"/>
      <c r="FK1" s="35"/>
      <c r="FL1" s="35"/>
      <c r="FM1" s="35"/>
      <c r="FN1" s="35"/>
      <c r="FO1" s="35"/>
      <c r="FP1" s="35"/>
      <c r="FQ1" s="35"/>
      <c r="FR1" s="35"/>
      <c r="FS1" s="35"/>
      <c r="FT1" s="35"/>
      <c r="FU1" s="35"/>
      <c r="FV1" s="35"/>
      <c r="FW1" s="35"/>
      <c r="FX1" s="35"/>
      <c r="FY1" s="35"/>
      <c r="FZ1" s="35"/>
      <c r="GA1" s="35"/>
      <c r="GB1" s="35"/>
      <c r="GC1" s="35"/>
      <c r="GD1" s="35"/>
      <c r="GE1" s="35"/>
      <c r="GF1" s="35"/>
      <c r="GG1" s="35"/>
      <c r="GH1" s="35"/>
      <c r="GI1" s="35"/>
      <c r="GJ1" s="35"/>
      <c r="GK1" s="35"/>
      <c r="GL1" s="35"/>
      <c r="GM1" s="35"/>
      <c r="GN1" s="35"/>
      <c r="GO1" s="35"/>
      <c r="GP1" s="35"/>
      <c r="GQ1" s="35"/>
      <c r="GR1" s="35"/>
      <c r="GS1" s="35"/>
      <c r="GT1" s="35"/>
      <c r="GU1" s="35"/>
      <c r="GV1" s="35"/>
      <c r="GW1" s="35"/>
      <c r="GX1" s="35"/>
      <c r="GY1" s="35"/>
      <c r="GZ1" s="35"/>
      <c r="HA1" s="35"/>
      <c r="HB1" s="35"/>
      <c r="HC1" s="35"/>
      <c r="HD1" s="35"/>
      <c r="HE1" s="35"/>
      <c r="HF1" s="35"/>
      <c r="HG1" s="35"/>
      <c r="HH1" s="35"/>
      <c r="HI1" s="35"/>
      <c r="HJ1" s="35"/>
      <c r="HK1" s="35"/>
      <c r="HL1" s="35"/>
      <c r="HM1" s="35"/>
      <c r="HN1" s="35"/>
      <c r="HO1" s="35"/>
      <c r="HP1" s="35"/>
      <c r="HQ1" s="35"/>
      <c r="HR1" s="35"/>
      <c r="HS1" s="35"/>
      <c r="HT1" s="35"/>
      <c r="HU1" s="35"/>
      <c r="HV1" s="35"/>
      <c r="HW1" s="35"/>
      <c r="HX1" s="35"/>
      <c r="HY1" s="35"/>
      <c r="HZ1" s="35"/>
      <c r="IA1" s="35"/>
      <c r="IB1" s="35"/>
      <c r="IC1" s="35"/>
      <c r="ID1" s="35"/>
      <c r="IE1" s="35"/>
      <c r="IF1" s="35"/>
      <c r="IG1" s="35"/>
      <c r="IH1" s="35"/>
      <c r="II1" s="35"/>
      <c r="IJ1" s="35"/>
      <c r="IK1" s="35"/>
      <c r="IL1" s="35"/>
      <c r="IM1" s="35"/>
      <c r="IN1" s="35"/>
      <c r="IO1" s="35"/>
      <c r="IP1" s="35"/>
      <c r="IQ1" s="35"/>
      <c r="IR1" s="35"/>
      <c r="IS1" s="35"/>
      <c r="IT1" s="35"/>
      <c r="IU1" s="35"/>
      <c r="IV1" s="35"/>
      <c r="IW1" s="35"/>
      <c r="IX1" s="35"/>
      <c r="IY1" s="35"/>
      <c r="IZ1" s="35"/>
      <c r="JA1" s="35"/>
      <c r="JB1" s="35"/>
      <c r="JC1" s="35"/>
      <c r="JD1" s="35"/>
      <c r="JE1" s="35"/>
      <c r="JF1" s="35"/>
      <c r="JG1" s="35"/>
      <c r="JH1" s="35"/>
      <c r="JI1" s="35"/>
      <c r="JJ1" s="35"/>
      <c r="JK1" s="35"/>
      <c r="JL1" s="35"/>
      <c r="JM1" s="35"/>
      <c r="JN1" s="35"/>
      <c r="JO1" s="35"/>
      <c r="JP1" s="35"/>
      <c r="JQ1" s="35"/>
      <c r="JR1" s="35"/>
      <c r="JS1" s="35"/>
      <c r="JT1" s="35"/>
      <c r="JU1" s="35"/>
      <c r="JV1" s="35"/>
      <c r="JW1" s="35"/>
      <c r="JX1" s="35"/>
      <c r="JY1" s="35"/>
      <c r="JZ1" s="35"/>
      <c r="KA1" s="35"/>
      <c r="KB1" s="35"/>
      <c r="KC1" s="35"/>
      <c r="KD1" s="35"/>
      <c r="KE1" s="35"/>
      <c r="KF1" s="35"/>
      <c r="KG1" s="35"/>
      <c r="KH1" s="35"/>
      <c r="KI1" s="35"/>
      <c r="KJ1" s="35"/>
      <c r="KK1" s="35"/>
      <c r="KL1" s="35"/>
      <c r="KM1" s="35"/>
      <c r="KN1" s="35"/>
      <c r="KO1" s="35"/>
      <c r="KP1" s="35"/>
      <c r="KQ1" s="35"/>
      <c r="KR1" s="35"/>
      <c r="KS1" s="35"/>
      <c r="KT1" s="35"/>
      <c r="KU1" s="35"/>
      <c r="KV1" s="35"/>
      <c r="KW1" s="35"/>
      <c r="KX1" s="35"/>
      <c r="KY1" s="35"/>
      <c r="KZ1" s="35"/>
      <c r="LA1" s="35"/>
      <c r="LB1" s="35"/>
      <c r="LC1" s="35"/>
      <c r="LD1" s="35"/>
      <c r="LE1" s="35"/>
      <c r="LF1" s="35"/>
      <c r="LG1" s="35"/>
      <c r="LH1" s="35"/>
      <c r="LI1" s="35"/>
      <c r="LJ1" s="35"/>
      <c r="LK1" s="35"/>
      <c r="LL1" s="35"/>
      <c r="LM1" s="35"/>
      <c r="LN1" s="35"/>
      <c r="LO1" s="35"/>
      <c r="LP1" s="35"/>
      <c r="LQ1" s="35"/>
      <c r="LR1" s="35"/>
      <c r="LS1" s="35"/>
      <c r="LT1" s="35"/>
      <c r="LU1" s="35"/>
      <c r="LV1" s="35"/>
      <c r="LW1" s="35"/>
      <c r="LX1" s="35"/>
      <c r="LY1" s="35"/>
      <c r="LZ1" s="35"/>
      <c r="MA1" s="35"/>
      <c r="MB1" s="35"/>
      <c r="MC1" s="35"/>
      <c r="MD1" s="35"/>
      <c r="ME1" s="35"/>
      <c r="MF1" s="35"/>
      <c r="MG1" s="35"/>
      <c r="MH1" s="35"/>
      <c r="MI1" s="35"/>
      <c r="MJ1" s="35"/>
      <c r="MK1" s="35"/>
      <c r="ML1" s="35"/>
      <c r="MM1" s="35"/>
      <c r="MN1" s="35"/>
      <c r="MO1" s="35"/>
      <c r="MP1" s="35"/>
      <c r="MQ1" s="35"/>
      <c r="MR1" s="35"/>
      <c r="MS1" s="35"/>
      <c r="MT1" s="35"/>
      <c r="MU1" s="35"/>
      <c r="MV1" s="35"/>
      <c r="MW1" s="35"/>
      <c r="MX1" s="35"/>
      <c r="MY1" s="35"/>
      <c r="MZ1" s="35"/>
      <c r="NA1" s="35"/>
      <c r="NB1" s="35"/>
      <c r="NC1" s="35"/>
      <c r="ND1" s="35"/>
      <c r="NE1" s="35"/>
      <c r="NF1" s="35"/>
      <c r="NG1" s="35"/>
      <c r="NH1" s="35"/>
      <c r="NI1" s="35"/>
      <c r="NJ1" s="35"/>
      <c r="NK1" s="35"/>
    </row>
    <row r="2" spans="1:375">
      <c r="A2" s="186"/>
      <c r="B2" s="291"/>
      <c r="C2" s="187"/>
      <c r="D2" s="244" t="s">
        <v>0</v>
      </c>
      <c r="E2" s="231"/>
      <c r="F2" s="231"/>
      <c r="G2" s="231"/>
      <c r="H2" s="231"/>
      <c r="I2" s="231"/>
      <c r="J2" s="231"/>
      <c r="K2" s="231"/>
      <c r="L2" s="231"/>
      <c r="M2" s="39"/>
      <c r="N2" s="39"/>
      <c r="O2" s="39"/>
      <c r="P2" s="39"/>
      <c r="Q2" s="39"/>
      <c r="R2" s="39"/>
      <c r="S2" s="25"/>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c r="BR2" s="38"/>
      <c r="BS2" s="38"/>
      <c r="BT2" s="38"/>
      <c r="BU2" s="38"/>
      <c r="BV2" s="38"/>
      <c r="BW2" s="38"/>
      <c r="BX2" s="38"/>
      <c r="BY2" s="38"/>
      <c r="BZ2" s="38"/>
      <c r="CA2" s="38"/>
      <c r="CB2" s="38"/>
      <c r="CC2" s="38"/>
      <c r="CD2" s="38"/>
      <c r="CE2" s="38"/>
      <c r="CF2" s="38"/>
      <c r="CG2" s="38"/>
      <c r="CH2" s="38"/>
      <c r="CI2" s="38"/>
      <c r="CJ2" s="38"/>
      <c r="CK2" s="38"/>
      <c r="CL2" s="38"/>
      <c r="CM2" s="38"/>
      <c r="CN2" s="38"/>
      <c r="CO2" s="38"/>
      <c r="CP2" s="38"/>
      <c r="CQ2" s="38"/>
      <c r="CR2" s="38"/>
      <c r="CS2" s="38"/>
      <c r="CT2" s="38"/>
      <c r="CU2" s="38"/>
      <c r="CV2" s="38"/>
      <c r="CW2" s="38"/>
      <c r="CX2" s="38"/>
      <c r="CY2" s="38"/>
      <c r="CZ2" s="38"/>
      <c r="DA2" s="38"/>
      <c r="DB2" s="38"/>
      <c r="DC2" s="38"/>
      <c r="DD2" s="38"/>
      <c r="DE2" s="38"/>
      <c r="DF2" s="38"/>
      <c r="DG2" s="38"/>
      <c r="DH2" s="38"/>
      <c r="DI2" s="38"/>
      <c r="DJ2" s="38"/>
      <c r="DK2" s="38"/>
      <c r="DL2" s="38"/>
      <c r="DM2" s="38"/>
      <c r="DN2" s="38"/>
      <c r="DO2" s="38"/>
      <c r="DP2" s="38"/>
      <c r="DQ2" s="38"/>
      <c r="DR2" s="38"/>
      <c r="DS2" s="38"/>
      <c r="DT2" s="38"/>
      <c r="DU2" s="38"/>
      <c r="DV2" s="38"/>
      <c r="DW2" s="38"/>
      <c r="DX2" s="38"/>
      <c r="DY2" s="38"/>
      <c r="DZ2" s="38"/>
      <c r="EA2" s="38"/>
      <c r="EB2" s="38"/>
      <c r="EC2" s="38"/>
      <c r="ED2" s="38"/>
      <c r="EE2" s="38"/>
      <c r="EF2" s="38"/>
      <c r="EG2" s="38"/>
      <c r="EH2" s="38"/>
      <c r="EI2" s="38"/>
      <c r="EJ2" s="38"/>
      <c r="EK2" s="38"/>
      <c r="EL2" s="38"/>
      <c r="EM2" s="38"/>
      <c r="EN2" s="38"/>
      <c r="EO2" s="38"/>
      <c r="EP2" s="38"/>
      <c r="EQ2" s="38"/>
      <c r="ER2" s="38"/>
      <c r="ES2" s="38"/>
      <c r="ET2" s="38"/>
      <c r="EU2" s="38"/>
      <c r="EV2" s="38"/>
      <c r="EW2" s="38"/>
      <c r="EX2" s="38"/>
      <c r="EY2" s="38"/>
      <c r="EZ2" s="38"/>
      <c r="FA2" s="38"/>
      <c r="FB2" s="38"/>
      <c r="FC2" s="38"/>
      <c r="FD2" s="38"/>
      <c r="FE2" s="38"/>
      <c r="FF2" s="38"/>
      <c r="FG2" s="38"/>
      <c r="FH2" s="38"/>
      <c r="FI2" s="38"/>
      <c r="FJ2" s="38"/>
      <c r="FK2" s="38"/>
      <c r="FL2" s="38"/>
      <c r="FM2" s="38"/>
      <c r="FN2" s="38"/>
      <c r="FO2" s="38"/>
      <c r="FP2" s="38"/>
      <c r="FQ2" s="38"/>
      <c r="FR2" s="38"/>
      <c r="FS2" s="38"/>
      <c r="FT2" s="38"/>
      <c r="FU2" s="38"/>
      <c r="FV2" s="38"/>
      <c r="FW2" s="38"/>
      <c r="FX2" s="38"/>
      <c r="FY2" s="38"/>
      <c r="FZ2" s="38"/>
      <c r="GA2" s="38"/>
      <c r="GB2" s="38"/>
      <c r="GC2" s="38"/>
      <c r="GD2" s="38"/>
      <c r="GE2" s="38"/>
      <c r="GF2" s="38"/>
      <c r="GG2" s="38"/>
      <c r="GH2" s="38"/>
      <c r="GI2" s="38"/>
      <c r="GJ2" s="38"/>
      <c r="GK2" s="38"/>
      <c r="GL2" s="38"/>
      <c r="GM2" s="38"/>
      <c r="GN2" s="38"/>
      <c r="GO2" s="38"/>
      <c r="GP2" s="38"/>
      <c r="GQ2" s="38"/>
      <c r="GR2" s="38"/>
      <c r="GS2" s="38"/>
      <c r="GT2" s="38"/>
      <c r="GU2" s="38"/>
      <c r="GV2" s="38"/>
      <c r="GW2" s="38"/>
      <c r="GX2" s="38"/>
      <c r="GY2" s="38"/>
      <c r="GZ2" s="38"/>
      <c r="HA2" s="38"/>
      <c r="HB2" s="38"/>
      <c r="HC2" s="38"/>
      <c r="HD2" s="38"/>
      <c r="HE2" s="38"/>
      <c r="HF2" s="38"/>
      <c r="HG2" s="38"/>
      <c r="HH2" s="38"/>
      <c r="HI2" s="38"/>
      <c r="HJ2" s="38"/>
      <c r="HK2" s="38"/>
      <c r="HL2" s="38"/>
      <c r="HM2" s="38"/>
      <c r="HN2" s="38"/>
      <c r="HO2" s="38"/>
      <c r="HP2" s="38"/>
      <c r="HQ2" s="38"/>
      <c r="HR2" s="38"/>
      <c r="HS2" s="38"/>
      <c r="HT2" s="38"/>
      <c r="HU2" s="38"/>
      <c r="HV2" s="38"/>
      <c r="HW2" s="38"/>
      <c r="HX2" s="38"/>
      <c r="HY2" s="38"/>
      <c r="HZ2" s="38"/>
      <c r="IA2" s="38"/>
      <c r="IB2" s="38"/>
      <c r="IC2" s="38"/>
      <c r="ID2" s="38"/>
      <c r="IE2" s="38"/>
      <c r="IF2" s="38"/>
      <c r="IG2" s="38"/>
      <c r="IH2" s="38"/>
      <c r="II2" s="38"/>
      <c r="IJ2" s="38"/>
      <c r="IK2" s="38"/>
      <c r="IL2" s="38"/>
      <c r="IM2" s="38"/>
      <c r="IN2" s="38"/>
      <c r="IO2" s="38"/>
      <c r="IP2" s="38"/>
      <c r="IQ2" s="38"/>
      <c r="IR2" s="38"/>
      <c r="IS2" s="38"/>
      <c r="IT2" s="38"/>
      <c r="IU2" s="38"/>
      <c r="IV2" s="38"/>
      <c r="IW2" s="38"/>
      <c r="IX2" s="38"/>
      <c r="IY2" s="38"/>
      <c r="IZ2" s="38"/>
      <c r="JA2" s="38"/>
      <c r="JB2" s="38"/>
      <c r="JC2" s="38"/>
      <c r="JD2" s="38"/>
      <c r="JE2" s="38"/>
      <c r="JF2" s="38"/>
      <c r="JG2" s="38"/>
      <c r="JH2" s="38"/>
      <c r="JI2" s="38"/>
      <c r="JJ2" s="38"/>
      <c r="JK2" s="38"/>
      <c r="JL2" s="38"/>
      <c r="JM2" s="38"/>
      <c r="JN2" s="38"/>
      <c r="JO2" s="38"/>
      <c r="JP2" s="38"/>
      <c r="JQ2" s="38"/>
      <c r="JR2" s="38"/>
      <c r="JS2" s="38"/>
      <c r="JT2" s="38"/>
      <c r="JU2" s="38"/>
      <c r="JV2" s="38"/>
      <c r="JW2" s="38"/>
      <c r="JX2" s="38"/>
      <c r="JY2" s="38"/>
      <c r="JZ2" s="38"/>
      <c r="KA2" s="38"/>
      <c r="KB2" s="38"/>
      <c r="KC2" s="38"/>
      <c r="KD2" s="38"/>
      <c r="KE2" s="38"/>
      <c r="KF2" s="38"/>
      <c r="KG2" s="38"/>
      <c r="KH2" s="38"/>
      <c r="KI2" s="38"/>
      <c r="KJ2" s="38"/>
      <c r="KK2" s="38"/>
      <c r="KL2" s="38"/>
      <c r="KM2" s="38"/>
      <c r="KN2" s="38"/>
      <c r="KO2" s="38"/>
      <c r="KP2" s="38"/>
      <c r="KQ2" s="38"/>
      <c r="KR2" s="38"/>
      <c r="KS2" s="38"/>
      <c r="KT2" s="38"/>
      <c r="KU2" s="38"/>
      <c r="KV2" s="38"/>
      <c r="KW2" s="38"/>
      <c r="KX2" s="38"/>
      <c r="KY2" s="38"/>
      <c r="KZ2" s="38"/>
      <c r="LA2" s="38"/>
      <c r="LB2" s="38"/>
      <c r="LC2" s="38"/>
      <c r="LD2" s="38"/>
      <c r="LE2" s="38"/>
      <c r="LF2" s="38"/>
      <c r="LG2" s="38"/>
      <c r="LH2" s="38"/>
      <c r="LI2" s="38"/>
      <c r="LJ2" s="38"/>
      <c r="LK2" s="38"/>
      <c r="LL2" s="38"/>
      <c r="LM2" s="38"/>
      <c r="LN2" s="38"/>
      <c r="LO2" s="38"/>
      <c r="LP2" s="38"/>
      <c r="LQ2" s="38"/>
      <c r="LR2" s="38"/>
      <c r="LS2" s="38"/>
      <c r="LT2" s="38"/>
      <c r="LU2" s="38"/>
      <c r="LV2" s="38"/>
      <c r="LW2" s="38"/>
      <c r="LX2" s="38"/>
      <c r="LY2" s="38"/>
      <c r="LZ2" s="38"/>
      <c r="MA2" s="38"/>
      <c r="MB2" s="38"/>
      <c r="MC2" s="38"/>
      <c r="MD2" s="38"/>
      <c r="ME2" s="38"/>
      <c r="MF2" s="38"/>
      <c r="MG2" s="38"/>
      <c r="MH2" s="38"/>
      <c r="MI2" s="38"/>
      <c r="MJ2" s="38"/>
      <c r="MK2" s="38"/>
      <c r="ML2" s="38"/>
      <c r="MM2" s="38"/>
      <c r="MN2" s="38"/>
      <c r="MO2" s="38"/>
      <c r="MP2" s="38"/>
      <c r="MQ2" s="38"/>
      <c r="MR2" s="38"/>
      <c r="MS2" s="38"/>
      <c r="MT2" s="38"/>
      <c r="MU2" s="38"/>
      <c r="MV2" s="38"/>
      <c r="MW2" s="38"/>
      <c r="MX2" s="38"/>
      <c r="MY2" s="38"/>
      <c r="MZ2" s="38"/>
      <c r="NA2" s="38"/>
      <c r="NB2" s="38"/>
      <c r="NC2" s="38"/>
      <c r="ND2" s="38"/>
      <c r="NE2" s="38"/>
      <c r="NF2" s="38"/>
      <c r="NG2" s="38"/>
      <c r="NH2" s="38"/>
      <c r="NI2" s="38"/>
      <c r="NJ2" s="38"/>
      <c r="NK2" s="38"/>
    </row>
    <row r="3" spans="1:375">
      <c r="A3" s="292"/>
      <c r="B3" s="293"/>
      <c r="C3" s="306"/>
      <c r="D3" s="307"/>
      <c r="E3" s="308"/>
      <c r="F3" s="308"/>
      <c r="G3" s="308"/>
      <c r="H3" s="308"/>
      <c r="I3" s="308"/>
      <c r="J3" s="308"/>
      <c r="K3" s="308"/>
      <c r="L3" s="308"/>
      <c r="M3" s="38"/>
      <c r="N3" s="38"/>
      <c r="O3" s="38"/>
      <c r="P3" s="38"/>
      <c r="Q3" s="38"/>
      <c r="R3" s="38"/>
      <c r="S3" s="40"/>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c r="IW3" s="38"/>
      <c r="IX3" s="38"/>
      <c r="IY3" s="38"/>
      <c r="IZ3" s="38"/>
      <c r="JA3" s="38"/>
      <c r="JB3" s="38"/>
      <c r="JC3" s="38"/>
      <c r="JD3" s="38"/>
      <c r="JE3" s="38"/>
      <c r="JF3" s="38"/>
      <c r="JG3" s="38"/>
      <c r="JH3" s="38"/>
      <c r="JI3" s="38"/>
      <c r="JJ3" s="38"/>
      <c r="JK3" s="38"/>
      <c r="JL3" s="38"/>
      <c r="JM3" s="38"/>
      <c r="JN3" s="38"/>
      <c r="JO3" s="38"/>
      <c r="JP3" s="38"/>
      <c r="JQ3" s="38"/>
      <c r="JR3" s="38"/>
      <c r="JS3" s="38"/>
      <c r="JT3" s="38"/>
      <c r="JU3" s="38"/>
      <c r="JV3" s="38"/>
      <c r="JW3" s="38"/>
      <c r="JX3" s="38"/>
      <c r="JY3" s="38"/>
      <c r="JZ3" s="38"/>
      <c r="KA3" s="38"/>
      <c r="KB3" s="38"/>
      <c r="KC3" s="38"/>
      <c r="KD3" s="38"/>
      <c r="KE3" s="38"/>
      <c r="KF3" s="38"/>
      <c r="KG3" s="38"/>
      <c r="KH3" s="38"/>
      <c r="KI3" s="38"/>
      <c r="KJ3" s="38"/>
      <c r="KK3" s="38"/>
      <c r="KL3" s="38"/>
      <c r="KM3" s="38"/>
      <c r="KN3" s="38"/>
      <c r="KO3" s="38"/>
      <c r="KP3" s="38"/>
      <c r="KQ3" s="38"/>
      <c r="KR3" s="38"/>
      <c r="KS3" s="38"/>
      <c r="KT3" s="38"/>
      <c r="KU3" s="38"/>
      <c r="KV3" s="38"/>
      <c r="KW3" s="38"/>
      <c r="KX3" s="38"/>
      <c r="KY3" s="38"/>
      <c r="KZ3" s="38"/>
      <c r="LA3" s="38"/>
      <c r="LB3" s="38"/>
      <c r="LC3" s="38"/>
      <c r="LD3" s="38"/>
      <c r="LE3" s="38"/>
      <c r="LF3" s="38"/>
      <c r="LG3" s="38"/>
      <c r="LH3" s="38"/>
      <c r="LI3" s="38"/>
      <c r="LJ3" s="38"/>
      <c r="LK3" s="38"/>
      <c r="LL3" s="38"/>
      <c r="LM3" s="38"/>
      <c r="LN3" s="38"/>
      <c r="LO3" s="38"/>
      <c r="LP3" s="38"/>
      <c r="LQ3" s="38"/>
      <c r="LR3" s="38"/>
      <c r="LS3" s="38"/>
      <c r="LT3" s="38"/>
      <c r="LU3" s="38"/>
      <c r="LV3" s="38"/>
      <c r="LW3" s="38"/>
      <c r="LX3" s="38"/>
      <c r="LY3" s="38"/>
      <c r="LZ3" s="38"/>
      <c r="MA3" s="38"/>
      <c r="MB3" s="38"/>
      <c r="MC3" s="38"/>
      <c r="MD3" s="38"/>
      <c r="ME3" s="38"/>
      <c r="MF3" s="38"/>
      <c r="MG3" s="38"/>
      <c r="MH3" s="38"/>
      <c r="MI3" s="38"/>
      <c r="MJ3" s="38"/>
      <c r="MK3" s="38"/>
      <c r="ML3" s="38"/>
      <c r="MM3" s="38"/>
      <c r="MN3" s="38"/>
      <c r="MO3" s="38"/>
      <c r="MP3" s="38"/>
      <c r="MQ3" s="38"/>
      <c r="MR3" s="38"/>
      <c r="MS3" s="38"/>
      <c r="MT3" s="38"/>
      <c r="MU3" s="38"/>
      <c r="MV3" s="38"/>
      <c r="MW3" s="38"/>
      <c r="MX3" s="38"/>
      <c r="MY3" s="38"/>
      <c r="MZ3" s="38"/>
      <c r="NA3" s="38"/>
      <c r="NB3" s="38"/>
      <c r="NC3" s="38"/>
      <c r="ND3" s="38"/>
      <c r="NE3" s="38"/>
      <c r="NF3" s="38"/>
      <c r="NG3" s="38"/>
      <c r="NH3" s="38"/>
      <c r="NI3" s="38"/>
      <c r="NJ3" s="38"/>
      <c r="NK3" s="38"/>
    </row>
    <row r="4" spans="1:375">
      <c r="A4" s="292"/>
      <c r="B4" s="293"/>
      <c r="C4" s="306"/>
      <c r="D4" s="307"/>
      <c r="E4" s="308"/>
      <c r="F4" s="308"/>
      <c r="G4" s="308"/>
      <c r="H4" s="308"/>
      <c r="I4" s="308"/>
      <c r="J4" s="308"/>
      <c r="K4" s="308"/>
      <c r="L4" s="308"/>
      <c r="M4" s="38"/>
      <c r="N4" s="38"/>
      <c r="O4" s="38"/>
      <c r="P4" s="38"/>
      <c r="Q4" s="38"/>
      <c r="R4" s="38"/>
      <c r="S4" s="40"/>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c r="IW4" s="38"/>
      <c r="IX4" s="38"/>
      <c r="IY4" s="38"/>
      <c r="IZ4" s="38"/>
      <c r="JA4" s="38"/>
      <c r="JB4" s="38"/>
      <c r="JC4" s="38"/>
      <c r="JD4" s="38"/>
      <c r="JE4" s="38"/>
      <c r="JF4" s="38"/>
      <c r="JG4" s="38"/>
      <c r="JH4" s="38"/>
      <c r="JI4" s="38"/>
      <c r="JJ4" s="38"/>
      <c r="JK4" s="38"/>
      <c r="JL4" s="38"/>
      <c r="JM4" s="38"/>
      <c r="JN4" s="38"/>
      <c r="JO4" s="38"/>
      <c r="JP4" s="38"/>
      <c r="JQ4" s="38"/>
      <c r="JR4" s="38"/>
      <c r="JS4" s="38"/>
      <c r="JT4" s="38"/>
      <c r="JU4" s="38"/>
      <c r="JV4" s="38"/>
      <c r="JW4" s="38"/>
      <c r="JX4" s="38"/>
      <c r="JY4" s="38"/>
      <c r="JZ4" s="38"/>
      <c r="KA4" s="38"/>
      <c r="KB4" s="38"/>
      <c r="KC4" s="38"/>
      <c r="KD4" s="38"/>
      <c r="KE4" s="38"/>
      <c r="KF4" s="38"/>
      <c r="KG4" s="38"/>
      <c r="KH4" s="38"/>
      <c r="KI4" s="38"/>
      <c r="KJ4" s="38"/>
      <c r="KK4" s="38"/>
      <c r="KL4" s="38"/>
      <c r="KM4" s="38"/>
      <c r="KN4" s="38"/>
      <c r="KO4" s="38"/>
      <c r="KP4" s="38"/>
      <c r="KQ4" s="38"/>
      <c r="KR4" s="38"/>
      <c r="KS4" s="38"/>
      <c r="KT4" s="38"/>
      <c r="KU4" s="38"/>
      <c r="KV4" s="38"/>
      <c r="KW4" s="38"/>
      <c r="KX4" s="38"/>
      <c r="KY4" s="38"/>
      <c r="KZ4" s="38"/>
      <c r="LA4" s="38"/>
      <c r="LB4" s="38"/>
      <c r="LC4" s="38"/>
      <c r="LD4" s="38"/>
      <c r="LE4" s="38"/>
      <c r="LF4" s="38"/>
      <c r="LG4" s="38"/>
      <c r="LH4" s="38"/>
      <c r="LI4" s="38"/>
      <c r="LJ4" s="38"/>
      <c r="LK4" s="38"/>
      <c r="LL4" s="38"/>
      <c r="LM4" s="38"/>
      <c r="LN4" s="38"/>
      <c r="LO4" s="38"/>
      <c r="LP4" s="38"/>
      <c r="LQ4" s="38"/>
      <c r="LR4" s="38"/>
      <c r="LS4" s="38"/>
      <c r="LT4" s="38"/>
      <c r="LU4" s="38"/>
      <c r="LV4" s="38"/>
      <c r="LW4" s="38"/>
      <c r="LX4" s="38"/>
      <c r="LY4" s="38"/>
      <c r="LZ4" s="38"/>
      <c r="MA4" s="38"/>
      <c r="MB4" s="38"/>
      <c r="MC4" s="38"/>
      <c r="MD4" s="38"/>
      <c r="ME4" s="38"/>
      <c r="MF4" s="38"/>
      <c r="MG4" s="38"/>
      <c r="MH4" s="38"/>
      <c r="MI4" s="38"/>
      <c r="MJ4" s="38"/>
      <c r="MK4" s="38"/>
      <c r="ML4" s="38"/>
      <c r="MM4" s="38"/>
      <c r="MN4" s="38"/>
      <c r="MO4" s="38"/>
      <c r="MP4" s="38"/>
      <c r="MQ4" s="38"/>
      <c r="MR4" s="38"/>
      <c r="MS4" s="38"/>
      <c r="MT4" s="38"/>
      <c r="MU4" s="38"/>
      <c r="MV4" s="38"/>
      <c r="MW4" s="38"/>
      <c r="MX4" s="38"/>
      <c r="MY4" s="38"/>
      <c r="MZ4" s="38"/>
      <c r="NA4" s="38"/>
      <c r="NB4" s="38"/>
      <c r="NC4" s="38"/>
      <c r="ND4" s="38"/>
      <c r="NE4" s="38"/>
      <c r="NF4" s="38"/>
      <c r="NG4" s="38"/>
      <c r="NH4" s="38"/>
      <c r="NI4" s="38"/>
      <c r="NJ4" s="38"/>
      <c r="NK4" s="38"/>
    </row>
    <row r="5" spans="1:375">
      <c r="A5" s="292"/>
      <c r="B5" s="293"/>
      <c r="C5" s="306"/>
      <c r="D5" s="307"/>
      <c r="E5" s="308"/>
      <c r="F5" s="308"/>
      <c r="G5" s="308"/>
      <c r="H5" s="308"/>
      <c r="I5" s="308"/>
      <c r="J5" s="308"/>
      <c r="K5" s="308"/>
      <c r="L5" s="308"/>
      <c r="M5" s="38"/>
      <c r="N5" s="38"/>
      <c r="O5" s="38"/>
      <c r="P5" s="38"/>
      <c r="Q5" s="38"/>
      <c r="R5" s="38"/>
      <c r="S5" s="40"/>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c r="IW5" s="38"/>
      <c r="IX5" s="38"/>
      <c r="IY5" s="38"/>
      <c r="IZ5" s="38"/>
      <c r="JA5" s="38"/>
      <c r="JB5" s="38"/>
      <c r="JC5" s="38"/>
      <c r="JD5" s="38"/>
      <c r="JE5" s="38"/>
      <c r="JF5" s="38"/>
      <c r="JG5" s="38"/>
      <c r="JH5" s="38"/>
      <c r="JI5" s="38"/>
      <c r="JJ5" s="38"/>
      <c r="JK5" s="38"/>
      <c r="JL5" s="38"/>
      <c r="JM5" s="38"/>
      <c r="JN5" s="38"/>
      <c r="JO5" s="38"/>
      <c r="JP5" s="38"/>
      <c r="JQ5" s="38"/>
      <c r="JR5" s="38"/>
      <c r="JS5" s="38"/>
      <c r="JT5" s="38"/>
      <c r="JU5" s="38"/>
      <c r="JV5" s="38"/>
      <c r="JW5" s="38"/>
      <c r="JX5" s="38"/>
      <c r="JY5" s="38"/>
      <c r="JZ5" s="38"/>
      <c r="KA5" s="38"/>
      <c r="KB5" s="38"/>
      <c r="KC5" s="38"/>
      <c r="KD5" s="38"/>
      <c r="KE5" s="38"/>
      <c r="KF5" s="38"/>
      <c r="KG5" s="38"/>
      <c r="KH5" s="38"/>
      <c r="KI5" s="38"/>
      <c r="KJ5" s="38"/>
      <c r="KK5" s="38"/>
      <c r="KL5" s="38"/>
      <c r="KM5" s="38"/>
      <c r="KN5" s="38"/>
      <c r="KO5" s="38"/>
      <c r="KP5" s="38"/>
      <c r="KQ5" s="38"/>
      <c r="KR5" s="38"/>
      <c r="KS5" s="38"/>
      <c r="KT5" s="38"/>
      <c r="KU5" s="38"/>
      <c r="KV5" s="38"/>
      <c r="KW5" s="38"/>
      <c r="KX5" s="38"/>
      <c r="KY5" s="38"/>
      <c r="KZ5" s="38"/>
      <c r="LA5" s="38"/>
      <c r="LB5" s="38"/>
      <c r="LC5" s="38"/>
      <c r="LD5" s="38"/>
      <c r="LE5" s="38"/>
      <c r="LF5" s="38"/>
      <c r="LG5" s="38"/>
      <c r="LH5" s="38"/>
      <c r="LI5" s="38"/>
      <c r="LJ5" s="38"/>
      <c r="LK5" s="38"/>
      <c r="LL5" s="38"/>
      <c r="LM5" s="38"/>
      <c r="LN5" s="38"/>
      <c r="LO5" s="38"/>
      <c r="LP5" s="38"/>
      <c r="LQ5" s="38"/>
      <c r="LR5" s="38"/>
      <c r="LS5" s="38"/>
      <c r="LT5" s="38"/>
      <c r="LU5" s="38"/>
      <c r="LV5" s="38"/>
      <c r="LW5" s="38"/>
      <c r="LX5" s="38"/>
      <c r="LY5" s="38"/>
      <c r="LZ5" s="38"/>
      <c r="MA5" s="38"/>
      <c r="MB5" s="38"/>
      <c r="MC5" s="38"/>
      <c r="MD5" s="38"/>
      <c r="ME5" s="38"/>
      <c r="MF5" s="38"/>
      <c r="MG5" s="38"/>
      <c r="MH5" s="38"/>
      <c r="MI5" s="38"/>
      <c r="MJ5" s="38"/>
      <c r="MK5" s="38"/>
      <c r="ML5" s="38"/>
      <c r="MM5" s="38"/>
      <c r="MN5" s="38"/>
      <c r="MO5" s="38"/>
      <c r="MP5" s="38"/>
      <c r="MQ5" s="38"/>
      <c r="MR5" s="38"/>
      <c r="MS5" s="38"/>
      <c r="MT5" s="38"/>
      <c r="MU5" s="38"/>
      <c r="MV5" s="38"/>
      <c r="MW5" s="38"/>
      <c r="MX5" s="38"/>
      <c r="MY5" s="38"/>
      <c r="MZ5" s="38"/>
      <c r="NA5" s="38"/>
      <c r="NB5" s="38"/>
      <c r="NC5" s="38"/>
      <c r="ND5" s="38"/>
      <c r="NE5" s="38"/>
      <c r="NF5" s="38"/>
      <c r="NG5" s="38"/>
      <c r="NH5" s="38"/>
      <c r="NI5" s="38"/>
      <c r="NJ5" s="38"/>
      <c r="NK5" s="38"/>
    </row>
    <row r="6" spans="1:375">
      <c r="A6" s="41"/>
      <c r="B6" s="38"/>
      <c r="C6" s="38"/>
      <c r="D6" s="16"/>
      <c r="E6" s="16"/>
      <c r="F6" s="16"/>
      <c r="G6" s="16"/>
      <c r="H6" s="16"/>
      <c r="I6" s="16"/>
      <c r="J6" s="16"/>
      <c r="K6" s="16"/>
      <c r="L6" s="16"/>
      <c r="M6" s="38"/>
      <c r="N6" s="38"/>
      <c r="O6" s="38"/>
      <c r="P6" s="38"/>
      <c r="Q6" s="38"/>
      <c r="R6" s="38"/>
      <c r="S6" s="40"/>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c r="IW6" s="38"/>
      <c r="IX6" s="38"/>
      <c r="IY6" s="38"/>
      <c r="IZ6" s="38"/>
      <c r="JA6" s="38"/>
      <c r="JB6" s="38"/>
      <c r="JC6" s="38"/>
      <c r="JD6" s="38"/>
      <c r="JE6" s="38"/>
      <c r="JF6" s="38"/>
      <c r="JG6" s="38"/>
      <c r="JH6" s="38"/>
      <c r="JI6" s="38"/>
      <c r="JJ6" s="38"/>
      <c r="JK6" s="38"/>
      <c r="JL6" s="38"/>
      <c r="JM6" s="38"/>
      <c r="JN6" s="38"/>
      <c r="JO6" s="38"/>
      <c r="JP6" s="38"/>
      <c r="JQ6" s="38"/>
      <c r="JR6" s="38"/>
      <c r="JS6" s="38"/>
      <c r="JT6" s="38"/>
      <c r="JU6" s="38"/>
      <c r="JV6" s="38"/>
      <c r="JW6" s="38"/>
      <c r="JX6" s="38"/>
      <c r="JY6" s="38"/>
      <c r="JZ6" s="38"/>
      <c r="KA6" s="38"/>
      <c r="KB6" s="38"/>
      <c r="KC6" s="38"/>
      <c r="KD6" s="38"/>
      <c r="KE6" s="38"/>
      <c r="KF6" s="38"/>
      <c r="KG6" s="38"/>
      <c r="KH6" s="38"/>
      <c r="KI6" s="38"/>
      <c r="KJ6" s="38"/>
      <c r="KK6" s="38"/>
      <c r="KL6" s="38"/>
      <c r="KM6" s="38"/>
      <c r="KN6" s="38"/>
      <c r="KO6" s="38"/>
      <c r="KP6" s="38"/>
      <c r="KQ6" s="38"/>
      <c r="KR6" s="38"/>
      <c r="KS6" s="38"/>
      <c r="KT6" s="38"/>
      <c r="KU6" s="38"/>
      <c r="KV6" s="38"/>
      <c r="KW6" s="38"/>
      <c r="KX6" s="38"/>
      <c r="KY6" s="38"/>
      <c r="KZ6" s="38"/>
      <c r="LA6" s="38"/>
      <c r="LB6" s="38"/>
      <c r="LC6" s="38"/>
      <c r="LD6" s="38"/>
      <c r="LE6" s="38"/>
      <c r="LF6" s="38"/>
      <c r="LG6" s="38"/>
      <c r="LH6" s="38"/>
      <c r="LI6" s="38"/>
      <c r="LJ6" s="38"/>
      <c r="LK6" s="38"/>
      <c r="LL6" s="38"/>
      <c r="LM6" s="38"/>
      <c r="LN6" s="38"/>
      <c r="LO6" s="38"/>
      <c r="LP6" s="38"/>
      <c r="LQ6" s="38"/>
      <c r="LR6" s="38"/>
      <c r="LS6" s="38"/>
      <c r="LT6" s="38"/>
      <c r="LU6" s="38"/>
      <c r="LV6" s="38"/>
      <c r="LW6" s="38"/>
      <c r="LX6" s="38"/>
      <c r="LY6" s="38"/>
      <c r="LZ6" s="38"/>
      <c r="MA6" s="38"/>
      <c r="MB6" s="38"/>
      <c r="MC6" s="38"/>
      <c r="MD6" s="38"/>
      <c r="ME6" s="38"/>
      <c r="MF6" s="38"/>
      <c r="MG6" s="38"/>
      <c r="MH6" s="38"/>
      <c r="MI6" s="38"/>
      <c r="MJ6" s="38"/>
      <c r="MK6" s="38"/>
      <c r="ML6" s="38"/>
      <c r="MM6" s="38"/>
      <c r="MN6" s="38"/>
      <c r="MO6" s="38"/>
      <c r="MP6" s="38"/>
      <c r="MQ6" s="38"/>
      <c r="MR6" s="38"/>
      <c r="MS6" s="38"/>
      <c r="MT6" s="38"/>
      <c r="MU6" s="38"/>
      <c r="MV6" s="38"/>
      <c r="MW6" s="38"/>
      <c r="MX6" s="38"/>
      <c r="MY6" s="38"/>
      <c r="MZ6" s="38"/>
      <c r="NA6" s="38"/>
      <c r="NB6" s="38"/>
      <c r="NC6" s="38"/>
      <c r="ND6" s="38"/>
      <c r="NE6" s="38"/>
      <c r="NF6" s="38"/>
      <c r="NG6" s="38"/>
      <c r="NH6" s="38"/>
      <c r="NI6" s="38"/>
      <c r="NJ6" s="38"/>
      <c r="NK6" s="38"/>
    </row>
    <row r="7" spans="1:375" ht="60" customHeight="1">
      <c r="A7" s="295" t="s">
        <v>49</v>
      </c>
      <c r="B7" s="296"/>
      <c r="C7" s="297"/>
      <c r="D7" s="309"/>
      <c r="E7" s="223"/>
      <c r="F7" s="223"/>
      <c r="G7" s="223"/>
      <c r="H7" s="223"/>
      <c r="I7" s="223"/>
      <c r="J7" s="223"/>
      <c r="K7" s="223"/>
      <c r="L7" s="223"/>
      <c r="M7" s="6"/>
      <c r="N7" s="6"/>
      <c r="O7" s="6"/>
      <c r="P7" s="6"/>
      <c r="Q7" s="6"/>
      <c r="R7" s="6"/>
      <c r="S7" s="42"/>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6"/>
      <c r="JK7" s="6"/>
      <c r="JL7" s="6"/>
      <c r="JM7" s="6"/>
      <c r="JN7" s="6"/>
      <c r="JO7" s="6"/>
      <c r="JP7" s="6"/>
      <c r="JQ7" s="6"/>
      <c r="JR7" s="6"/>
      <c r="JS7" s="6"/>
      <c r="JT7" s="6"/>
      <c r="JU7" s="6"/>
      <c r="JV7" s="6"/>
      <c r="JW7" s="6"/>
      <c r="JX7" s="6"/>
      <c r="JY7" s="6"/>
      <c r="JZ7" s="6"/>
      <c r="KA7" s="6"/>
      <c r="KB7" s="6"/>
      <c r="KC7" s="6"/>
      <c r="KD7" s="6"/>
      <c r="KE7" s="6"/>
      <c r="KF7" s="6"/>
      <c r="KG7" s="6"/>
      <c r="KH7" s="6"/>
      <c r="KI7" s="6"/>
      <c r="KJ7" s="6"/>
      <c r="KK7" s="6"/>
      <c r="KL7" s="6"/>
      <c r="KM7" s="6"/>
      <c r="KN7" s="6"/>
      <c r="KO7" s="6"/>
      <c r="KP7" s="6"/>
      <c r="KQ7" s="6"/>
      <c r="KR7" s="6"/>
      <c r="KS7" s="6"/>
      <c r="KT7" s="6"/>
      <c r="KU7" s="6"/>
      <c r="KV7" s="6"/>
      <c r="KW7" s="6"/>
      <c r="KX7" s="6"/>
      <c r="KY7" s="6"/>
      <c r="KZ7" s="6"/>
      <c r="LA7" s="6"/>
      <c r="LB7" s="6"/>
      <c r="LC7" s="6"/>
      <c r="LD7" s="6"/>
      <c r="LE7" s="6"/>
      <c r="LF7" s="6"/>
      <c r="LG7" s="6"/>
      <c r="LH7" s="6"/>
      <c r="LI7" s="6"/>
      <c r="LJ7" s="6"/>
      <c r="LK7" s="6"/>
      <c r="LL7" s="6"/>
      <c r="LM7" s="6"/>
      <c r="LN7" s="6"/>
      <c r="LO7" s="6"/>
      <c r="LP7" s="6"/>
      <c r="LQ7" s="6"/>
      <c r="LR7" s="6"/>
      <c r="LS7" s="6"/>
      <c r="LT7" s="6"/>
      <c r="LU7" s="6"/>
      <c r="LV7" s="6"/>
      <c r="LW7" s="6"/>
      <c r="LX7" s="6"/>
      <c r="LY7" s="6"/>
      <c r="LZ7" s="6"/>
      <c r="MA7" s="6"/>
      <c r="MB7" s="6"/>
      <c r="MC7" s="6"/>
      <c r="MD7" s="6"/>
      <c r="ME7" s="6"/>
      <c r="MF7" s="6"/>
      <c r="MG7" s="6"/>
      <c r="MH7" s="6"/>
      <c r="MI7" s="6"/>
      <c r="MJ7" s="6"/>
      <c r="MK7" s="6"/>
      <c r="ML7" s="6"/>
      <c r="MM7" s="6"/>
      <c r="MN7" s="6"/>
      <c r="MO7" s="6"/>
      <c r="MP7" s="6"/>
      <c r="MQ7" s="6"/>
      <c r="MR7" s="6"/>
      <c r="MS7" s="6"/>
      <c r="MT7" s="6"/>
      <c r="MU7" s="6"/>
      <c r="MV7" s="6"/>
      <c r="MW7" s="6"/>
      <c r="MX7" s="6"/>
      <c r="MY7" s="6"/>
      <c r="MZ7" s="6"/>
      <c r="NA7" s="6"/>
      <c r="NB7" s="6"/>
      <c r="NC7" s="6"/>
      <c r="ND7" s="6"/>
      <c r="NE7" s="6"/>
      <c r="NF7" s="6"/>
      <c r="NG7" s="6"/>
      <c r="NH7" s="6"/>
      <c r="NI7" s="6"/>
      <c r="NJ7" s="6"/>
      <c r="NK7" s="6"/>
    </row>
    <row r="8" spans="1:375" ht="60" customHeight="1">
      <c r="A8" s="295" t="s">
        <v>50</v>
      </c>
      <c r="B8" s="296"/>
      <c r="C8" s="297"/>
      <c r="D8" s="310"/>
      <c r="E8" s="228"/>
      <c r="F8" s="228"/>
      <c r="G8" s="228"/>
      <c r="H8" s="228"/>
      <c r="I8" s="228"/>
      <c r="J8" s="228"/>
      <c r="K8" s="228"/>
      <c r="L8" s="228"/>
      <c r="M8" s="6"/>
      <c r="N8" s="6"/>
      <c r="O8" s="6"/>
      <c r="P8" s="6"/>
      <c r="Q8" s="6"/>
      <c r="R8" s="6"/>
      <c r="S8" s="42"/>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6"/>
      <c r="JK8" s="6"/>
      <c r="JL8" s="6"/>
      <c r="JM8" s="6"/>
      <c r="JN8" s="6"/>
      <c r="JO8" s="6"/>
      <c r="JP8" s="6"/>
      <c r="JQ8" s="6"/>
      <c r="JR8" s="6"/>
      <c r="JS8" s="6"/>
      <c r="JT8" s="6"/>
      <c r="JU8" s="6"/>
      <c r="JV8" s="6"/>
      <c r="JW8" s="6"/>
      <c r="JX8" s="6"/>
      <c r="JY8" s="6"/>
      <c r="JZ8" s="6"/>
      <c r="KA8" s="6"/>
      <c r="KB8" s="6"/>
      <c r="KC8" s="6"/>
      <c r="KD8" s="6"/>
      <c r="KE8" s="6"/>
      <c r="KF8" s="6"/>
      <c r="KG8" s="6"/>
      <c r="KH8" s="6"/>
      <c r="KI8" s="6"/>
      <c r="KJ8" s="6"/>
      <c r="KK8" s="6"/>
      <c r="KL8" s="6"/>
      <c r="KM8" s="6"/>
      <c r="KN8" s="6"/>
      <c r="KO8" s="6"/>
      <c r="KP8" s="6"/>
      <c r="KQ8" s="6"/>
      <c r="KR8" s="6"/>
      <c r="KS8" s="6"/>
      <c r="KT8" s="6"/>
      <c r="KU8" s="6"/>
      <c r="KV8" s="6"/>
      <c r="KW8" s="6"/>
      <c r="KX8" s="6"/>
      <c r="KY8" s="6"/>
      <c r="KZ8" s="6"/>
      <c r="LA8" s="6"/>
      <c r="LB8" s="6"/>
      <c r="LC8" s="6"/>
      <c r="LD8" s="6"/>
      <c r="LE8" s="6"/>
      <c r="LF8" s="6"/>
      <c r="LG8" s="6"/>
      <c r="LH8" s="6"/>
      <c r="LI8" s="6"/>
      <c r="LJ8" s="6"/>
      <c r="LK8" s="6"/>
      <c r="LL8" s="6"/>
      <c r="LM8" s="6"/>
      <c r="LN8" s="6"/>
      <c r="LO8" s="6"/>
      <c r="LP8" s="6"/>
      <c r="LQ8" s="6"/>
      <c r="LR8" s="6"/>
      <c r="LS8" s="6"/>
      <c r="LT8" s="6"/>
      <c r="LU8" s="6"/>
      <c r="LV8" s="6"/>
      <c r="LW8" s="6"/>
      <c r="LX8" s="6"/>
      <c r="LY8" s="6"/>
      <c r="LZ8" s="6"/>
      <c r="MA8" s="6"/>
      <c r="MB8" s="6"/>
      <c r="MC8" s="6"/>
      <c r="MD8" s="6"/>
      <c r="ME8" s="6"/>
      <c r="MF8" s="6"/>
      <c r="MG8" s="6"/>
      <c r="MH8" s="6"/>
      <c r="MI8" s="6"/>
      <c r="MJ8" s="6"/>
      <c r="MK8" s="6"/>
      <c r="ML8" s="6"/>
      <c r="MM8" s="6"/>
      <c r="MN8" s="6"/>
      <c r="MO8" s="6"/>
      <c r="MP8" s="6"/>
      <c r="MQ8" s="6"/>
      <c r="MR8" s="6"/>
      <c r="MS8" s="6"/>
      <c r="MT8" s="6"/>
      <c r="MU8" s="6"/>
      <c r="MV8" s="6"/>
      <c r="MW8" s="6"/>
      <c r="MX8" s="6"/>
      <c r="MY8" s="6"/>
      <c r="MZ8" s="6"/>
      <c r="NA8" s="6"/>
      <c r="NB8" s="6"/>
      <c r="NC8" s="6"/>
      <c r="ND8" s="6"/>
      <c r="NE8" s="6"/>
      <c r="NF8" s="6"/>
      <c r="NG8" s="6"/>
      <c r="NH8" s="6"/>
      <c r="NI8" s="6"/>
      <c r="NJ8" s="6"/>
      <c r="NK8" s="6"/>
    </row>
    <row r="9" spans="1:375" ht="45" customHeight="1">
      <c r="A9" s="295" t="s">
        <v>51</v>
      </c>
      <c r="B9" s="296"/>
      <c r="C9" s="297"/>
      <c r="D9" s="27"/>
      <c r="E9" s="27"/>
      <c r="F9" s="27"/>
      <c r="G9" s="27"/>
      <c r="H9" s="27"/>
      <c r="I9" s="9"/>
      <c r="J9" s="9"/>
      <c r="K9" s="9"/>
      <c r="L9" s="9"/>
      <c r="M9" s="6"/>
      <c r="N9" s="6"/>
      <c r="O9" s="6"/>
      <c r="P9" s="6"/>
      <c r="Q9" s="6"/>
      <c r="R9" s="6"/>
      <c r="S9" s="42"/>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6"/>
      <c r="JM9" s="6"/>
      <c r="JN9" s="6"/>
      <c r="JO9" s="6"/>
      <c r="JP9" s="6"/>
      <c r="JQ9" s="6"/>
      <c r="JR9" s="6"/>
      <c r="JS9" s="6"/>
      <c r="JT9" s="6"/>
      <c r="JU9" s="6"/>
      <c r="JV9" s="6"/>
      <c r="JW9" s="6"/>
      <c r="JX9" s="6"/>
      <c r="JY9" s="6"/>
      <c r="JZ9" s="6"/>
      <c r="KA9" s="6"/>
      <c r="KB9" s="6"/>
      <c r="KC9" s="6"/>
      <c r="KD9" s="6"/>
      <c r="KE9" s="6"/>
      <c r="KF9" s="6"/>
      <c r="KG9" s="6"/>
      <c r="KH9" s="6"/>
      <c r="KI9" s="6"/>
      <c r="KJ9" s="6"/>
      <c r="KK9" s="6"/>
      <c r="KL9" s="6"/>
      <c r="KM9" s="6"/>
      <c r="KN9" s="6"/>
      <c r="KO9" s="6"/>
      <c r="KP9" s="6"/>
      <c r="KQ9" s="6"/>
      <c r="KR9" s="6"/>
      <c r="KS9" s="6"/>
      <c r="KT9" s="6"/>
      <c r="KU9" s="6"/>
      <c r="KV9" s="6"/>
      <c r="KW9" s="6"/>
      <c r="KX9" s="6"/>
      <c r="KY9" s="6"/>
      <c r="KZ9" s="6"/>
      <c r="LA9" s="6"/>
      <c r="LB9" s="6"/>
      <c r="LC9" s="6"/>
      <c r="LD9" s="6"/>
      <c r="LE9" s="6"/>
      <c r="LF9" s="6"/>
      <c r="LG9" s="6"/>
      <c r="LH9" s="6"/>
      <c r="LI9" s="6"/>
      <c r="LJ9" s="6"/>
      <c r="LK9" s="6"/>
      <c r="LL9" s="6"/>
      <c r="LM9" s="6"/>
      <c r="LN9" s="6"/>
      <c r="LO9" s="6"/>
      <c r="LP9" s="6"/>
      <c r="LQ9" s="6"/>
      <c r="LR9" s="6"/>
      <c r="LS9" s="6"/>
      <c r="LT9" s="6"/>
      <c r="LU9" s="6"/>
      <c r="LV9" s="6"/>
      <c r="LW9" s="6"/>
      <c r="LX9" s="6"/>
      <c r="LY9" s="6"/>
      <c r="LZ9" s="6"/>
      <c r="MA9" s="6"/>
      <c r="MB9" s="6"/>
      <c r="MC9" s="6"/>
      <c r="MD9" s="6"/>
      <c r="ME9" s="6"/>
      <c r="MF9" s="6"/>
      <c r="MG9" s="6"/>
      <c r="MH9" s="6"/>
      <c r="MI9" s="6"/>
      <c r="MJ9" s="6"/>
      <c r="MK9" s="6"/>
      <c r="ML9" s="6"/>
      <c r="MM9" s="6"/>
      <c r="MN9" s="6"/>
      <c r="MO9" s="6"/>
      <c r="MP9" s="6"/>
      <c r="MQ9" s="6"/>
      <c r="MR9" s="6"/>
      <c r="MS9" s="6"/>
      <c r="MT9" s="6"/>
      <c r="MU9" s="6"/>
      <c r="MV9" s="6"/>
      <c r="MW9" s="6"/>
      <c r="MX9" s="6"/>
      <c r="MY9" s="6"/>
      <c r="MZ9" s="6"/>
      <c r="NA9" s="6"/>
      <c r="NB9" s="6"/>
      <c r="NC9" s="6"/>
      <c r="ND9" s="6"/>
      <c r="NE9" s="6"/>
      <c r="NF9" s="6"/>
      <c r="NG9" s="6"/>
      <c r="NH9" s="6"/>
      <c r="NI9" s="6"/>
      <c r="NJ9" s="6"/>
      <c r="NK9" s="6"/>
    </row>
    <row r="10" spans="1:375" ht="15.75" thickBot="1">
      <c r="A10" s="43"/>
      <c r="B10" s="9"/>
      <c r="C10" s="9"/>
      <c r="D10" s="9"/>
      <c r="E10" s="9"/>
      <c r="F10" s="9"/>
      <c r="G10" s="9"/>
      <c r="H10" s="9"/>
      <c r="I10" s="9"/>
      <c r="J10" s="9"/>
      <c r="K10" s="9"/>
      <c r="L10" s="9"/>
      <c r="M10" s="6"/>
      <c r="N10" s="6"/>
      <c r="O10" s="6"/>
      <c r="P10" s="6"/>
      <c r="Q10" s="6"/>
      <c r="R10" s="6"/>
      <c r="S10" s="42"/>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6"/>
      <c r="JM10" s="6"/>
      <c r="JN10" s="6"/>
      <c r="JO10" s="6"/>
      <c r="JP10" s="6"/>
      <c r="JQ10" s="6"/>
      <c r="JR10" s="6"/>
      <c r="JS10" s="6"/>
      <c r="JT10" s="6"/>
      <c r="JU10" s="6"/>
      <c r="JV10" s="6"/>
      <c r="JW10" s="6"/>
      <c r="JX10" s="6"/>
      <c r="JY10" s="6"/>
      <c r="JZ10" s="6"/>
      <c r="KA10" s="6"/>
      <c r="KB10" s="6"/>
      <c r="KC10" s="6"/>
      <c r="KD10" s="6"/>
      <c r="KE10" s="6"/>
      <c r="KF10" s="6"/>
      <c r="KG10" s="6"/>
      <c r="KH10" s="6"/>
      <c r="KI10" s="6"/>
      <c r="KJ10" s="6"/>
      <c r="KK10" s="6"/>
      <c r="KL10" s="6"/>
      <c r="KM10" s="6"/>
      <c r="KN10" s="6"/>
      <c r="KO10" s="6"/>
      <c r="KP10" s="6"/>
      <c r="KQ10" s="6"/>
      <c r="KR10" s="6"/>
      <c r="KS10" s="6"/>
      <c r="KT10" s="6"/>
      <c r="KU10" s="6"/>
      <c r="KV10" s="6"/>
      <c r="KW10" s="6"/>
      <c r="KX10" s="6"/>
      <c r="KY10" s="6"/>
      <c r="KZ10" s="6"/>
      <c r="LA10" s="6"/>
      <c r="LB10" s="6"/>
      <c r="LC10" s="6"/>
      <c r="LD10" s="6"/>
      <c r="LE10" s="6"/>
      <c r="LF10" s="6"/>
      <c r="LG10" s="6"/>
      <c r="LH10" s="6"/>
      <c r="LI10" s="6"/>
      <c r="LJ10" s="6"/>
      <c r="LK10" s="6"/>
      <c r="LL10" s="6"/>
      <c r="LM10" s="6"/>
      <c r="LN10" s="6"/>
      <c r="LO10" s="6"/>
      <c r="LP10" s="6"/>
      <c r="LQ10" s="6"/>
      <c r="LR10" s="6"/>
      <c r="LS10" s="6"/>
      <c r="LT10" s="6"/>
      <c r="LU10" s="6"/>
      <c r="LV10" s="6"/>
      <c r="LW10" s="6"/>
      <c r="LX10" s="6"/>
      <c r="LY10" s="6"/>
      <c r="LZ10" s="6"/>
      <c r="MA10" s="6"/>
      <c r="MB10" s="6"/>
      <c r="MC10" s="6"/>
      <c r="MD10" s="6"/>
      <c r="ME10" s="6"/>
      <c r="MF10" s="6"/>
      <c r="MG10" s="6"/>
      <c r="MH10" s="6"/>
      <c r="MI10" s="6"/>
      <c r="MJ10" s="6"/>
      <c r="MK10" s="6"/>
      <c r="ML10" s="6"/>
      <c r="MM10" s="6"/>
      <c r="MN10" s="6"/>
      <c r="MO10" s="6"/>
      <c r="MP10" s="6"/>
      <c r="MQ10" s="6"/>
      <c r="MR10" s="6"/>
      <c r="MS10" s="6"/>
      <c r="MT10" s="6"/>
      <c r="MU10" s="6"/>
      <c r="MV10" s="6"/>
      <c r="MW10" s="6"/>
      <c r="MX10" s="6"/>
      <c r="MY10" s="6"/>
      <c r="MZ10" s="6"/>
      <c r="NA10" s="6"/>
      <c r="NB10" s="6"/>
      <c r="NC10" s="6"/>
      <c r="ND10" s="6"/>
      <c r="NE10" s="6"/>
      <c r="NF10" s="6"/>
      <c r="NG10" s="6"/>
      <c r="NH10" s="6"/>
      <c r="NI10" s="6"/>
      <c r="NJ10" s="6"/>
      <c r="NK10" s="6"/>
    </row>
    <row r="11" spans="1:375" ht="15" customHeight="1">
      <c r="A11" s="172" t="s">
        <v>6</v>
      </c>
      <c r="B11" s="173"/>
      <c r="C11" s="173"/>
      <c r="D11" s="174"/>
      <c r="E11" s="244" t="s">
        <v>52</v>
      </c>
      <c r="F11" s="231"/>
      <c r="G11" s="231"/>
      <c r="H11" s="301"/>
      <c r="I11" s="172" t="s">
        <v>7</v>
      </c>
      <c r="J11" s="173"/>
      <c r="K11" s="173"/>
      <c r="L11" s="173"/>
      <c r="M11" s="305"/>
      <c r="N11" s="285"/>
      <c r="O11" s="287"/>
      <c r="P11" s="287"/>
      <c r="Q11" s="289"/>
      <c r="R11" s="186"/>
      <c r="S11" s="291"/>
      <c r="T11" s="238"/>
      <c r="U11" s="238"/>
      <c r="V11" s="238"/>
      <c r="W11" s="238"/>
      <c r="X11" s="238"/>
      <c r="Y11" s="238"/>
      <c r="Z11" s="238"/>
      <c r="AA11" s="238"/>
      <c r="AB11" s="238"/>
      <c r="AC11" s="238"/>
      <c r="AD11" s="238"/>
      <c r="AE11" s="238"/>
      <c r="AF11" s="238"/>
      <c r="AG11" s="238"/>
      <c r="AH11" s="238"/>
      <c r="AI11" s="238"/>
      <c r="AJ11" s="238"/>
      <c r="AK11" s="238"/>
      <c r="AL11" s="238"/>
      <c r="AM11" s="238"/>
      <c r="AN11" s="238"/>
      <c r="AO11" s="238"/>
      <c r="AP11" s="238"/>
      <c r="AQ11" s="238"/>
      <c r="AR11" s="238"/>
      <c r="AS11" s="238"/>
      <c r="AT11" s="238"/>
      <c r="AU11" s="238"/>
      <c r="AV11" s="238"/>
      <c r="AW11" s="238"/>
      <c r="AX11" s="238"/>
      <c r="AY11" s="238"/>
      <c r="AZ11" s="238"/>
      <c r="BA11" s="238"/>
      <c r="BB11" s="238"/>
      <c r="BC11" s="238"/>
      <c r="BD11" s="238"/>
      <c r="BE11" s="238"/>
      <c r="BF11" s="238"/>
      <c r="BG11" s="238"/>
      <c r="BH11" s="238"/>
      <c r="BI11" s="238"/>
      <c r="BJ11" s="238"/>
      <c r="BK11" s="238"/>
      <c r="BL11" s="238"/>
      <c r="BM11" s="238"/>
      <c r="BN11" s="238"/>
      <c r="BO11" s="238"/>
      <c r="BP11" s="238"/>
      <c r="BQ11" s="238"/>
      <c r="BR11" s="238"/>
      <c r="BS11" s="238"/>
      <c r="BT11" s="238"/>
      <c r="BU11" s="238"/>
      <c r="BV11" s="238"/>
      <c r="BW11" s="238"/>
      <c r="BX11" s="238"/>
      <c r="BY11" s="238"/>
      <c r="BZ11" s="238"/>
      <c r="CA11" s="238"/>
      <c r="CB11" s="238"/>
      <c r="CC11" s="238"/>
      <c r="CD11" s="238"/>
      <c r="CE11" s="238"/>
      <c r="CF11" s="238"/>
      <c r="CG11" s="238"/>
      <c r="CH11" s="238"/>
      <c r="CI11" s="238"/>
      <c r="CJ11" s="238"/>
      <c r="CK11" s="238"/>
      <c r="CL11" s="238"/>
      <c r="CM11" s="238"/>
      <c r="CN11" s="238"/>
      <c r="CO11" s="238"/>
      <c r="CP11" s="238"/>
      <c r="CQ11" s="238"/>
      <c r="CR11" s="238"/>
      <c r="CS11" s="238"/>
      <c r="CT11" s="238"/>
      <c r="CU11" s="238"/>
      <c r="CV11" s="238"/>
      <c r="CW11" s="238"/>
      <c r="CX11" s="238"/>
      <c r="CY11" s="238"/>
      <c r="CZ11" s="238"/>
      <c r="DA11" s="238"/>
      <c r="DB11" s="238"/>
      <c r="DC11" s="238"/>
      <c r="DD11" s="238"/>
      <c r="DE11" s="238"/>
      <c r="DF11" s="238"/>
      <c r="DG11" s="238"/>
      <c r="DH11" s="238"/>
      <c r="DI11" s="238"/>
      <c r="DJ11" s="238"/>
      <c r="DK11" s="238"/>
      <c r="DL11" s="238"/>
      <c r="DM11" s="238"/>
      <c r="DN11" s="238"/>
      <c r="DO11" s="238"/>
      <c r="DP11" s="238"/>
      <c r="DQ11" s="238"/>
      <c r="DR11" s="238"/>
      <c r="DS11" s="238"/>
      <c r="DT11" s="238"/>
      <c r="DU11" s="238"/>
      <c r="DV11" s="238"/>
      <c r="DW11" s="238"/>
      <c r="DX11" s="238"/>
      <c r="DY11" s="238"/>
      <c r="DZ11" s="238"/>
      <c r="EA11" s="238"/>
      <c r="EB11" s="238"/>
      <c r="EC11" s="238"/>
      <c r="ED11" s="238"/>
      <c r="EE11" s="238"/>
      <c r="EF11" s="238"/>
      <c r="EG11" s="238"/>
      <c r="EH11" s="238"/>
      <c r="EI11" s="238"/>
      <c r="EJ11" s="238"/>
      <c r="EK11" s="238"/>
      <c r="EL11" s="238"/>
      <c r="EM11" s="238"/>
      <c r="EN11" s="238"/>
      <c r="EO11" s="238"/>
      <c r="EP11" s="238"/>
      <c r="EQ11" s="238"/>
      <c r="ER11" s="238"/>
      <c r="ES11" s="238"/>
      <c r="ET11" s="238"/>
      <c r="EU11" s="238"/>
      <c r="EV11" s="238"/>
      <c r="EW11" s="238"/>
      <c r="EX11" s="238"/>
      <c r="EY11" s="238"/>
      <c r="EZ11" s="238"/>
      <c r="FA11" s="238"/>
      <c r="FB11" s="238"/>
      <c r="FC11" s="238"/>
      <c r="FD11" s="238"/>
      <c r="FE11" s="238"/>
      <c r="FF11" s="238"/>
      <c r="FG11" s="238"/>
      <c r="FH11" s="238"/>
      <c r="FI11" s="238"/>
      <c r="FJ11" s="238"/>
      <c r="FK11" s="238"/>
      <c r="FL11" s="238"/>
      <c r="FM11" s="238"/>
      <c r="FN11" s="238"/>
      <c r="FO11" s="238"/>
      <c r="FP11" s="238"/>
      <c r="FQ11" s="238"/>
      <c r="FR11" s="238"/>
      <c r="FS11" s="238"/>
      <c r="FT11" s="238"/>
      <c r="FU11" s="238"/>
      <c r="FV11" s="238"/>
      <c r="FW11" s="238"/>
      <c r="FX11" s="238"/>
      <c r="FY11" s="238"/>
      <c r="FZ11" s="238"/>
      <c r="GA11" s="238"/>
      <c r="GB11" s="238"/>
      <c r="GC11" s="238"/>
      <c r="GD11" s="238"/>
      <c r="GE11" s="238"/>
      <c r="GF11" s="238"/>
      <c r="GG11" s="238"/>
      <c r="GH11" s="238"/>
      <c r="GI11" s="238"/>
      <c r="GJ11" s="238"/>
      <c r="GK11" s="238"/>
      <c r="GL11" s="238"/>
      <c r="GM11" s="238"/>
      <c r="GN11" s="238"/>
      <c r="GO11" s="238"/>
      <c r="GP11" s="238"/>
      <c r="GQ11" s="238"/>
      <c r="GR11" s="238"/>
      <c r="GS11" s="238"/>
      <c r="GT11" s="238"/>
      <c r="GU11" s="238"/>
      <c r="GV11" s="238"/>
      <c r="GW11" s="238"/>
      <c r="GX11" s="238"/>
      <c r="GY11" s="238"/>
      <c r="GZ11" s="238"/>
      <c r="HA11" s="238"/>
      <c r="HB11" s="238"/>
      <c r="HC11" s="238"/>
      <c r="HD11" s="238"/>
      <c r="HE11" s="238"/>
      <c r="HF11" s="238"/>
      <c r="HG11" s="238"/>
      <c r="HH11" s="238"/>
      <c r="HI11" s="238"/>
      <c r="HJ11" s="238"/>
      <c r="HK11" s="238"/>
      <c r="HL11" s="238"/>
      <c r="HM11" s="238"/>
      <c r="HN11" s="238"/>
      <c r="HO11" s="238"/>
      <c r="HP11" s="238"/>
      <c r="HQ11" s="238"/>
      <c r="HR11" s="238"/>
      <c r="HS11" s="238"/>
      <c r="HT11" s="238"/>
      <c r="HU11" s="238"/>
      <c r="HV11" s="238"/>
      <c r="HW11" s="238"/>
      <c r="HX11" s="238"/>
      <c r="HY11" s="238"/>
      <c r="HZ11" s="238"/>
      <c r="IA11" s="238"/>
      <c r="IB11" s="238"/>
      <c r="IC11" s="238"/>
      <c r="ID11" s="238"/>
      <c r="IE11" s="238"/>
      <c r="IF11" s="238"/>
      <c r="IG11" s="238"/>
      <c r="IH11" s="238"/>
      <c r="II11" s="238"/>
      <c r="IJ11" s="238"/>
      <c r="IK11" s="238"/>
      <c r="IL11" s="238"/>
      <c r="IM11" s="238"/>
      <c r="IN11" s="238"/>
      <c r="IO11" s="238"/>
      <c r="IP11" s="238"/>
      <c r="IQ11" s="238"/>
      <c r="IR11" s="238"/>
      <c r="IS11" s="238"/>
      <c r="IT11" s="238"/>
      <c r="IU11" s="238"/>
      <c r="IV11" s="238"/>
      <c r="IW11" s="238"/>
      <c r="IX11" s="238"/>
      <c r="IY11" s="238"/>
      <c r="IZ11" s="238"/>
      <c r="JA11" s="238"/>
      <c r="JB11" s="238"/>
      <c r="JC11" s="238"/>
      <c r="JD11" s="238"/>
      <c r="JE11" s="238"/>
      <c r="JF11" s="238"/>
      <c r="JG11" s="238"/>
      <c r="JH11" s="238"/>
      <c r="JI11" s="238"/>
      <c r="JJ11" s="238"/>
      <c r="JK11" s="238"/>
      <c r="JL11" s="238"/>
      <c r="JM11" s="238"/>
      <c r="JN11" s="238"/>
      <c r="JO11" s="238"/>
      <c r="JP11" s="238"/>
      <c r="JQ11" s="238"/>
      <c r="JR11" s="238"/>
      <c r="JS11" s="238"/>
      <c r="JT11" s="238"/>
      <c r="JU11" s="238"/>
      <c r="JV11" s="238"/>
      <c r="JW11" s="238"/>
      <c r="JX11" s="238"/>
      <c r="JY11" s="238"/>
      <c r="JZ11" s="238"/>
      <c r="KA11" s="238"/>
      <c r="KB11" s="238"/>
      <c r="KC11" s="238"/>
      <c r="KD11" s="238"/>
      <c r="KE11" s="238"/>
      <c r="KF11" s="238"/>
      <c r="KG11" s="238"/>
      <c r="KH11" s="238"/>
      <c r="KI11" s="238"/>
      <c r="KJ11" s="238"/>
      <c r="KK11" s="238"/>
      <c r="KL11" s="238"/>
      <c r="KM11" s="238"/>
      <c r="KN11" s="238"/>
      <c r="KO11" s="238"/>
      <c r="KP11" s="238"/>
      <c r="KQ11" s="238"/>
      <c r="KR11" s="238"/>
      <c r="KS11" s="238"/>
      <c r="KT11" s="238"/>
      <c r="KU11" s="238"/>
      <c r="KV11" s="238"/>
      <c r="KW11" s="238"/>
      <c r="KX11" s="238"/>
      <c r="KY11" s="238"/>
      <c r="KZ11" s="238"/>
      <c r="LA11" s="238"/>
      <c r="LB11" s="238"/>
      <c r="LC11" s="238"/>
      <c r="LD11" s="238"/>
      <c r="LE11" s="238"/>
      <c r="LF11" s="238"/>
      <c r="LG11" s="238"/>
      <c r="LH11" s="238"/>
      <c r="LI11" s="238"/>
      <c r="LJ11" s="238"/>
      <c r="LK11" s="238"/>
      <c r="LL11" s="238"/>
      <c r="LM11" s="238"/>
      <c r="LN11" s="238"/>
      <c r="LO11" s="238"/>
      <c r="LP11" s="238"/>
      <c r="LQ11" s="238"/>
      <c r="LR11" s="238"/>
      <c r="LS11" s="238"/>
      <c r="LT11" s="238"/>
      <c r="LU11" s="238"/>
      <c r="LV11" s="238"/>
      <c r="LW11" s="238"/>
      <c r="LX11" s="238"/>
      <c r="LY11" s="238"/>
      <c r="LZ11" s="238"/>
      <c r="MA11" s="238"/>
      <c r="MB11" s="238"/>
      <c r="MC11" s="238"/>
      <c r="MD11" s="238"/>
      <c r="ME11" s="238"/>
      <c r="MF11" s="238"/>
      <c r="MG11" s="238"/>
      <c r="MH11" s="238"/>
      <c r="MI11" s="238"/>
      <c r="MJ11" s="238"/>
      <c r="MK11" s="238"/>
      <c r="ML11" s="238"/>
      <c r="MM11" s="238"/>
      <c r="MN11" s="238"/>
      <c r="MO11" s="238"/>
      <c r="MP11" s="238"/>
      <c r="MQ11" s="238"/>
      <c r="MR11" s="238"/>
      <c r="MS11" s="238"/>
      <c r="MT11" s="238"/>
      <c r="MU11" s="238"/>
      <c r="MV11" s="238"/>
      <c r="MW11" s="238"/>
      <c r="MX11" s="238"/>
      <c r="MY11" s="238"/>
      <c r="MZ11" s="238"/>
      <c r="NA11" s="238"/>
      <c r="NB11" s="238"/>
      <c r="NC11" s="238"/>
      <c r="ND11" s="238"/>
      <c r="NE11" s="238"/>
      <c r="NF11" s="238"/>
      <c r="NG11" s="238"/>
      <c r="NH11" s="238"/>
      <c r="NI11" s="238"/>
      <c r="NJ11" s="238"/>
      <c r="NK11" s="238"/>
    </row>
    <row r="12" spans="1:375" ht="15.75" thickBot="1">
      <c r="A12" s="298"/>
      <c r="B12" s="299"/>
      <c r="C12" s="299"/>
      <c r="D12" s="300"/>
      <c r="E12" s="302" t="s">
        <v>53</v>
      </c>
      <c r="F12" s="303"/>
      <c r="G12" s="303"/>
      <c r="H12" s="304"/>
      <c r="I12" s="298"/>
      <c r="J12" s="299"/>
      <c r="K12" s="299"/>
      <c r="L12" s="299"/>
      <c r="M12" s="305"/>
      <c r="N12" s="286"/>
      <c r="O12" s="288"/>
      <c r="P12" s="288"/>
      <c r="Q12" s="290"/>
      <c r="R12" s="292"/>
      <c r="S12" s="293"/>
      <c r="T12" s="238"/>
      <c r="U12" s="238"/>
      <c r="V12" s="238"/>
      <c r="W12" s="238"/>
      <c r="X12" s="238"/>
      <c r="Y12" s="238"/>
      <c r="Z12" s="238"/>
      <c r="AA12" s="238"/>
      <c r="AB12" s="238"/>
      <c r="AC12" s="238"/>
      <c r="AD12" s="238"/>
      <c r="AE12" s="238"/>
      <c r="AF12" s="238"/>
      <c r="AG12" s="238"/>
      <c r="AH12" s="238"/>
      <c r="AI12" s="238"/>
      <c r="AJ12" s="238"/>
      <c r="AK12" s="238"/>
      <c r="AL12" s="238"/>
      <c r="AM12" s="238"/>
      <c r="AN12" s="238"/>
      <c r="AO12" s="238"/>
      <c r="AP12" s="238"/>
      <c r="AQ12" s="238"/>
      <c r="AR12" s="238"/>
      <c r="AS12" s="238"/>
      <c r="AT12" s="238"/>
      <c r="AU12" s="238"/>
      <c r="AV12" s="238"/>
      <c r="AW12" s="238"/>
      <c r="AX12" s="238"/>
      <c r="AY12" s="238"/>
      <c r="AZ12" s="238"/>
      <c r="BA12" s="238"/>
      <c r="BB12" s="238"/>
      <c r="BC12" s="238"/>
      <c r="BD12" s="238"/>
      <c r="BE12" s="238"/>
      <c r="BF12" s="238"/>
      <c r="BG12" s="238"/>
      <c r="BH12" s="238"/>
      <c r="BI12" s="238"/>
      <c r="BJ12" s="238"/>
      <c r="BK12" s="238"/>
      <c r="BL12" s="238"/>
      <c r="BM12" s="238"/>
      <c r="BN12" s="238"/>
      <c r="BO12" s="238"/>
      <c r="BP12" s="238"/>
      <c r="BQ12" s="238"/>
      <c r="BR12" s="238"/>
      <c r="BS12" s="238"/>
      <c r="BT12" s="238"/>
      <c r="BU12" s="238"/>
      <c r="BV12" s="238"/>
      <c r="BW12" s="238"/>
      <c r="BX12" s="238"/>
      <c r="BY12" s="238"/>
      <c r="BZ12" s="238"/>
      <c r="CA12" s="238"/>
      <c r="CB12" s="238"/>
      <c r="CC12" s="238"/>
      <c r="CD12" s="238"/>
      <c r="CE12" s="238"/>
      <c r="CF12" s="238"/>
      <c r="CG12" s="238"/>
      <c r="CH12" s="238"/>
      <c r="CI12" s="238"/>
      <c r="CJ12" s="238"/>
      <c r="CK12" s="238"/>
      <c r="CL12" s="238"/>
      <c r="CM12" s="238"/>
      <c r="CN12" s="238"/>
      <c r="CO12" s="238"/>
      <c r="CP12" s="238"/>
      <c r="CQ12" s="238"/>
      <c r="CR12" s="238"/>
      <c r="CS12" s="238"/>
      <c r="CT12" s="238"/>
      <c r="CU12" s="238"/>
      <c r="CV12" s="238"/>
      <c r="CW12" s="238"/>
      <c r="CX12" s="238"/>
      <c r="CY12" s="238"/>
      <c r="CZ12" s="238"/>
      <c r="DA12" s="238"/>
      <c r="DB12" s="238"/>
      <c r="DC12" s="238"/>
      <c r="DD12" s="238"/>
      <c r="DE12" s="238"/>
      <c r="DF12" s="238"/>
      <c r="DG12" s="238"/>
      <c r="DH12" s="238"/>
      <c r="DI12" s="238"/>
      <c r="DJ12" s="238"/>
      <c r="DK12" s="238"/>
      <c r="DL12" s="238"/>
      <c r="DM12" s="238"/>
      <c r="DN12" s="238"/>
      <c r="DO12" s="238"/>
      <c r="DP12" s="238"/>
      <c r="DQ12" s="238"/>
      <c r="DR12" s="238"/>
      <c r="DS12" s="238"/>
      <c r="DT12" s="238"/>
      <c r="DU12" s="238"/>
      <c r="DV12" s="238"/>
      <c r="DW12" s="238"/>
      <c r="DX12" s="238"/>
      <c r="DY12" s="238"/>
      <c r="DZ12" s="238"/>
      <c r="EA12" s="238"/>
      <c r="EB12" s="238"/>
      <c r="EC12" s="238"/>
      <c r="ED12" s="238"/>
      <c r="EE12" s="238"/>
      <c r="EF12" s="238"/>
      <c r="EG12" s="238"/>
      <c r="EH12" s="238"/>
      <c r="EI12" s="238"/>
      <c r="EJ12" s="238"/>
      <c r="EK12" s="238"/>
      <c r="EL12" s="238"/>
      <c r="EM12" s="238"/>
      <c r="EN12" s="238"/>
      <c r="EO12" s="238"/>
      <c r="EP12" s="238"/>
      <c r="EQ12" s="238"/>
      <c r="ER12" s="238"/>
      <c r="ES12" s="238"/>
      <c r="ET12" s="238"/>
      <c r="EU12" s="238"/>
      <c r="EV12" s="238"/>
      <c r="EW12" s="238"/>
      <c r="EX12" s="238"/>
      <c r="EY12" s="238"/>
      <c r="EZ12" s="238"/>
      <c r="FA12" s="238"/>
      <c r="FB12" s="238"/>
      <c r="FC12" s="238"/>
      <c r="FD12" s="238"/>
      <c r="FE12" s="238"/>
      <c r="FF12" s="238"/>
      <c r="FG12" s="238"/>
      <c r="FH12" s="238"/>
      <c r="FI12" s="238"/>
      <c r="FJ12" s="238"/>
      <c r="FK12" s="238"/>
      <c r="FL12" s="238"/>
      <c r="FM12" s="238"/>
      <c r="FN12" s="238"/>
      <c r="FO12" s="238"/>
      <c r="FP12" s="238"/>
      <c r="FQ12" s="238"/>
      <c r="FR12" s="238"/>
      <c r="FS12" s="238"/>
      <c r="FT12" s="238"/>
      <c r="FU12" s="238"/>
      <c r="FV12" s="238"/>
      <c r="FW12" s="238"/>
      <c r="FX12" s="238"/>
      <c r="FY12" s="238"/>
      <c r="FZ12" s="238"/>
      <c r="GA12" s="238"/>
      <c r="GB12" s="238"/>
      <c r="GC12" s="238"/>
      <c r="GD12" s="238"/>
      <c r="GE12" s="238"/>
      <c r="GF12" s="238"/>
      <c r="GG12" s="238"/>
      <c r="GH12" s="238"/>
      <c r="GI12" s="238"/>
      <c r="GJ12" s="238"/>
      <c r="GK12" s="238"/>
      <c r="GL12" s="238"/>
      <c r="GM12" s="238"/>
      <c r="GN12" s="238"/>
      <c r="GO12" s="238"/>
      <c r="GP12" s="238"/>
      <c r="GQ12" s="238"/>
      <c r="GR12" s="238"/>
      <c r="GS12" s="238"/>
      <c r="GT12" s="238"/>
      <c r="GU12" s="238"/>
      <c r="GV12" s="238"/>
      <c r="GW12" s="238"/>
      <c r="GX12" s="238"/>
      <c r="GY12" s="238"/>
      <c r="GZ12" s="238"/>
      <c r="HA12" s="238"/>
      <c r="HB12" s="238"/>
      <c r="HC12" s="238"/>
      <c r="HD12" s="238"/>
      <c r="HE12" s="238"/>
      <c r="HF12" s="238"/>
      <c r="HG12" s="238"/>
      <c r="HH12" s="238"/>
      <c r="HI12" s="238"/>
      <c r="HJ12" s="238"/>
      <c r="HK12" s="238"/>
      <c r="HL12" s="238"/>
      <c r="HM12" s="238"/>
      <c r="HN12" s="238"/>
      <c r="HO12" s="238"/>
      <c r="HP12" s="238"/>
      <c r="HQ12" s="238"/>
      <c r="HR12" s="238"/>
      <c r="HS12" s="238"/>
      <c r="HT12" s="238"/>
      <c r="HU12" s="238"/>
      <c r="HV12" s="238"/>
      <c r="HW12" s="238"/>
      <c r="HX12" s="238"/>
      <c r="HY12" s="238"/>
      <c r="HZ12" s="238"/>
      <c r="IA12" s="238"/>
      <c r="IB12" s="238"/>
      <c r="IC12" s="238"/>
      <c r="ID12" s="238"/>
      <c r="IE12" s="238"/>
      <c r="IF12" s="238"/>
      <c r="IG12" s="238"/>
      <c r="IH12" s="238"/>
      <c r="II12" s="238"/>
      <c r="IJ12" s="238"/>
      <c r="IK12" s="238"/>
      <c r="IL12" s="238"/>
      <c r="IM12" s="238"/>
      <c r="IN12" s="238"/>
      <c r="IO12" s="238"/>
      <c r="IP12" s="238"/>
      <c r="IQ12" s="238"/>
      <c r="IR12" s="238"/>
      <c r="IS12" s="238"/>
      <c r="IT12" s="238"/>
      <c r="IU12" s="238"/>
      <c r="IV12" s="238"/>
      <c r="IW12" s="238"/>
      <c r="IX12" s="238"/>
      <c r="IY12" s="238"/>
      <c r="IZ12" s="238"/>
      <c r="JA12" s="238"/>
      <c r="JB12" s="238"/>
      <c r="JC12" s="238"/>
      <c r="JD12" s="238"/>
      <c r="JE12" s="238"/>
      <c r="JF12" s="238"/>
      <c r="JG12" s="238"/>
      <c r="JH12" s="238"/>
      <c r="JI12" s="238"/>
      <c r="JJ12" s="238"/>
      <c r="JK12" s="238"/>
      <c r="JL12" s="238"/>
      <c r="JM12" s="238"/>
      <c r="JN12" s="238"/>
      <c r="JO12" s="238"/>
      <c r="JP12" s="238"/>
      <c r="JQ12" s="238"/>
      <c r="JR12" s="238"/>
      <c r="JS12" s="238"/>
      <c r="JT12" s="238"/>
      <c r="JU12" s="238"/>
      <c r="JV12" s="238"/>
      <c r="JW12" s="238"/>
      <c r="JX12" s="238"/>
      <c r="JY12" s="238"/>
      <c r="JZ12" s="238"/>
      <c r="KA12" s="238"/>
      <c r="KB12" s="238"/>
      <c r="KC12" s="238"/>
      <c r="KD12" s="238"/>
      <c r="KE12" s="238"/>
      <c r="KF12" s="238"/>
      <c r="KG12" s="238"/>
      <c r="KH12" s="238"/>
      <c r="KI12" s="238"/>
      <c r="KJ12" s="238"/>
      <c r="KK12" s="238"/>
      <c r="KL12" s="238"/>
      <c r="KM12" s="238"/>
      <c r="KN12" s="238"/>
      <c r="KO12" s="238"/>
      <c r="KP12" s="238"/>
      <c r="KQ12" s="238"/>
      <c r="KR12" s="238"/>
      <c r="KS12" s="238"/>
      <c r="KT12" s="238"/>
      <c r="KU12" s="238"/>
      <c r="KV12" s="238"/>
      <c r="KW12" s="238"/>
      <c r="KX12" s="238"/>
      <c r="KY12" s="238"/>
      <c r="KZ12" s="238"/>
      <c r="LA12" s="238"/>
      <c r="LB12" s="238"/>
      <c r="LC12" s="238"/>
      <c r="LD12" s="238"/>
      <c r="LE12" s="238"/>
      <c r="LF12" s="238"/>
      <c r="LG12" s="238"/>
      <c r="LH12" s="238"/>
      <c r="LI12" s="238"/>
      <c r="LJ12" s="238"/>
      <c r="LK12" s="238"/>
      <c r="LL12" s="238"/>
      <c r="LM12" s="238"/>
      <c r="LN12" s="238"/>
      <c r="LO12" s="238"/>
      <c r="LP12" s="238"/>
      <c r="LQ12" s="238"/>
      <c r="LR12" s="238"/>
      <c r="LS12" s="238"/>
      <c r="LT12" s="238"/>
      <c r="LU12" s="238"/>
      <c r="LV12" s="238"/>
      <c r="LW12" s="238"/>
      <c r="LX12" s="238"/>
      <c r="LY12" s="238"/>
      <c r="LZ12" s="238"/>
      <c r="MA12" s="238"/>
      <c r="MB12" s="238"/>
      <c r="MC12" s="238"/>
      <c r="MD12" s="238"/>
      <c r="ME12" s="238"/>
      <c r="MF12" s="238"/>
      <c r="MG12" s="238"/>
      <c r="MH12" s="238"/>
      <c r="MI12" s="238"/>
      <c r="MJ12" s="238"/>
      <c r="MK12" s="238"/>
      <c r="ML12" s="238"/>
      <c r="MM12" s="238"/>
      <c r="MN12" s="238"/>
      <c r="MO12" s="238"/>
      <c r="MP12" s="238"/>
      <c r="MQ12" s="238"/>
      <c r="MR12" s="238"/>
      <c r="MS12" s="238"/>
      <c r="MT12" s="238"/>
      <c r="MU12" s="238"/>
      <c r="MV12" s="238"/>
      <c r="MW12" s="238"/>
      <c r="MX12" s="238"/>
      <c r="MY12" s="238"/>
      <c r="MZ12" s="238"/>
      <c r="NA12" s="238"/>
      <c r="NB12" s="238"/>
      <c r="NC12" s="238"/>
      <c r="ND12" s="238"/>
      <c r="NE12" s="238"/>
      <c r="NF12" s="238"/>
      <c r="NG12" s="238"/>
      <c r="NH12" s="238"/>
      <c r="NI12" s="238"/>
      <c r="NJ12" s="238"/>
      <c r="NK12" s="238"/>
    </row>
    <row r="13" spans="1:375" ht="45">
      <c r="A13" s="44" t="s">
        <v>54</v>
      </c>
      <c r="B13" s="47" t="s">
        <v>55</v>
      </c>
      <c r="C13" s="47" t="s">
        <v>13</v>
      </c>
      <c r="D13" s="52" t="s">
        <v>14</v>
      </c>
      <c r="E13" s="266" t="s">
        <v>56</v>
      </c>
      <c r="F13" s="267"/>
      <c r="G13" s="267"/>
      <c r="H13" s="268"/>
      <c r="I13" s="272" t="s">
        <v>57</v>
      </c>
      <c r="J13" s="273"/>
      <c r="K13" s="273"/>
      <c r="L13" s="274"/>
      <c r="M13" s="278"/>
      <c r="N13" s="279" t="s">
        <v>58</v>
      </c>
      <c r="O13" s="280"/>
      <c r="P13" s="280"/>
      <c r="Q13" s="281"/>
      <c r="R13" s="292"/>
      <c r="S13" s="293"/>
      <c r="T13" s="238"/>
      <c r="U13" s="238"/>
      <c r="V13" s="238"/>
      <c r="W13" s="238"/>
      <c r="X13" s="238"/>
      <c r="Y13" s="238"/>
      <c r="Z13" s="238"/>
      <c r="AA13" s="238"/>
      <c r="AB13" s="238"/>
      <c r="AC13" s="238"/>
      <c r="AD13" s="238"/>
      <c r="AE13" s="238"/>
      <c r="AF13" s="238"/>
      <c r="AG13" s="238"/>
      <c r="AH13" s="238"/>
      <c r="AI13" s="238"/>
      <c r="AJ13" s="238"/>
      <c r="AK13" s="238"/>
      <c r="AL13" s="238"/>
      <c r="AM13" s="238"/>
      <c r="AN13" s="238"/>
      <c r="AO13" s="238"/>
      <c r="AP13" s="238"/>
      <c r="AQ13" s="238"/>
      <c r="AR13" s="238"/>
      <c r="AS13" s="238"/>
      <c r="AT13" s="238"/>
      <c r="AU13" s="238"/>
      <c r="AV13" s="238"/>
      <c r="AW13" s="238"/>
      <c r="AX13" s="238"/>
      <c r="AY13" s="238"/>
      <c r="AZ13" s="238"/>
      <c r="BA13" s="238"/>
      <c r="BB13" s="238"/>
      <c r="BC13" s="238"/>
      <c r="BD13" s="238"/>
      <c r="BE13" s="238"/>
      <c r="BF13" s="238"/>
      <c r="BG13" s="238"/>
      <c r="BH13" s="238"/>
      <c r="BI13" s="238"/>
      <c r="BJ13" s="238"/>
      <c r="BK13" s="238"/>
      <c r="BL13" s="238"/>
      <c r="BM13" s="238"/>
      <c r="BN13" s="238"/>
      <c r="BO13" s="238"/>
      <c r="BP13" s="238"/>
      <c r="BQ13" s="238"/>
      <c r="BR13" s="238"/>
      <c r="BS13" s="238"/>
      <c r="BT13" s="238"/>
      <c r="BU13" s="238"/>
      <c r="BV13" s="238"/>
      <c r="BW13" s="238"/>
      <c r="BX13" s="238"/>
      <c r="BY13" s="238"/>
      <c r="BZ13" s="238"/>
      <c r="CA13" s="238"/>
      <c r="CB13" s="238"/>
      <c r="CC13" s="238"/>
      <c r="CD13" s="238"/>
      <c r="CE13" s="238"/>
      <c r="CF13" s="238"/>
      <c r="CG13" s="238"/>
      <c r="CH13" s="238"/>
      <c r="CI13" s="238"/>
      <c r="CJ13" s="238"/>
      <c r="CK13" s="238"/>
      <c r="CL13" s="238"/>
      <c r="CM13" s="238"/>
      <c r="CN13" s="238"/>
      <c r="CO13" s="238"/>
      <c r="CP13" s="238"/>
      <c r="CQ13" s="238"/>
      <c r="CR13" s="238"/>
      <c r="CS13" s="238"/>
      <c r="CT13" s="238"/>
      <c r="CU13" s="238"/>
      <c r="CV13" s="238"/>
      <c r="CW13" s="238"/>
      <c r="CX13" s="238"/>
      <c r="CY13" s="238"/>
      <c r="CZ13" s="238"/>
      <c r="DA13" s="238"/>
      <c r="DB13" s="238"/>
      <c r="DC13" s="238"/>
      <c r="DD13" s="238"/>
      <c r="DE13" s="238"/>
      <c r="DF13" s="238"/>
      <c r="DG13" s="238"/>
      <c r="DH13" s="238"/>
      <c r="DI13" s="238"/>
      <c r="DJ13" s="238"/>
      <c r="DK13" s="238"/>
      <c r="DL13" s="238"/>
      <c r="DM13" s="238"/>
      <c r="DN13" s="238"/>
      <c r="DO13" s="238"/>
      <c r="DP13" s="238"/>
      <c r="DQ13" s="238"/>
      <c r="DR13" s="238"/>
      <c r="DS13" s="238"/>
      <c r="DT13" s="238"/>
      <c r="DU13" s="238"/>
      <c r="DV13" s="238"/>
      <c r="DW13" s="238"/>
      <c r="DX13" s="238"/>
      <c r="DY13" s="238"/>
      <c r="DZ13" s="238"/>
      <c r="EA13" s="238"/>
      <c r="EB13" s="238"/>
      <c r="EC13" s="238"/>
      <c r="ED13" s="238"/>
      <c r="EE13" s="238"/>
      <c r="EF13" s="238"/>
      <c r="EG13" s="238"/>
      <c r="EH13" s="238"/>
      <c r="EI13" s="238"/>
      <c r="EJ13" s="238"/>
      <c r="EK13" s="238"/>
      <c r="EL13" s="238"/>
      <c r="EM13" s="238"/>
      <c r="EN13" s="238"/>
      <c r="EO13" s="238"/>
      <c r="EP13" s="238"/>
      <c r="EQ13" s="238"/>
      <c r="ER13" s="238"/>
      <c r="ES13" s="238"/>
      <c r="ET13" s="238"/>
      <c r="EU13" s="238"/>
      <c r="EV13" s="238"/>
      <c r="EW13" s="238"/>
      <c r="EX13" s="238"/>
      <c r="EY13" s="238"/>
      <c r="EZ13" s="238"/>
      <c r="FA13" s="238"/>
      <c r="FB13" s="238"/>
      <c r="FC13" s="238"/>
      <c r="FD13" s="238"/>
      <c r="FE13" s="238"/>
      <c r="FF13" s="238"/>
      <c r="FG13" s="238"/>
      <c r="FH13" s="238"/>
      <c r="FI13" s="238"/>
      <c r="FJ13" s="238"/>
      <c r="FK13" s="238"/>
      <c r="FL13" s="238"/>
      <c r="FM13" s="238"/>
      <c r="FN13" s="238"/>
      <c r="FO13" s="238"/>
      <c r="FP13" s="238"/>
      <c r="FQ13" s="238"/>
      <c r="FR13" s="238"/>
      <c r="FS13" s="238"/>
      <c r="FT13" s="238"/>
      <c r="FU13" s="238"/>
      <c r="FV13" s="238"/>
      <c r="FW13" s="238"/>
      <c r="FX13" s="238"/>
      <c r="FY13" s="238"/>
      <c r="FZ13" s="238"/>
      <c r="GA13" s="238"/>
      <c r="GB13" s="238"/>
      <c r="GC13" s="238"/>
      <c r="GD13" s="238"/>
      <c r="GE13" s="238"/>
      <c r="GF13" s="238"/>
      <c r="GG13" s="238"/>
      <c r="GH13" s="238"/>
      <c r="GI13" s="238"/>
      <c r="GJ13" s="238"/>
      <c r="GK13" s="238"/>
      <c r="GL13" s="238"/>
      <c r="GM13" s="238"/>
      <c r="GN13" s="238"/>
      <c r="GO13" s="238"/>
      <c r="GP13" s="238"/>
      <c r="GQ13" s="238"/>
      <c r="GR13" s="238"/>
      <c r="GS13" s="238"/>
      <c r="GT13" s="238"/>
      <c r="GU13" s="238"/>
      <c r="GV13" s="238"/>
      <c r="GW13" s="238"/>
      <c r="GX13" s="238"/>
      <c r="GY13" s="238"/>
      <c r="GZ13" s="238"/>
      <c r="HA13" s="238"/>
      <c r="HB13" s="238"/>
      <c r="HC13" s="238"/>
      <c r="HD13" s="238"/>
      <c r="HE13" s="238"/>
      <c r="HF13" s="238"/>
      <c r="HG13" s="238"/>
      <c r="HH13" s="238"/>
      <c r="HI13" s="238"/>
      <c r="HJ13" s="238"/>
      <c r="HK13" s="238"/>
      <c r="HL13" s="238"/>
      <c r="HM13" s="238"/>
      <c r="HN13" s="238"/>
      <c r="HO13" s="238"/>
      <c r="HP13" s="238"/>
      <c r="HQ13" s="238"/>
      <c r="HR13" s="238"/>
      <c r="HS13" s="238"/>
      <c r="HT13" s="238"/>
      <c r="HU13" s="238"/>
      <c r="HV13" s="238"/>
      <c r="HW13" s="238"/>
      <c r="HX13" s="238"/>
      <c r="HY13" s="238"/>
      <c r="HZ13" s="238"/>
      <c r="IA13" s="238"/>
      <c r="IB13" s="238"/>
      <c r="IC13" s="238"/>
      <c r="ID13" s="238"/>
      <c r="IE13" s="238"/>
      <c r="IF13" s="238"/>
      <c r="IG13" s="238"/>
      <c r="IH13" s="238"/>
      <c r="II13" s="238"/>
      <c r="IJ13" s="238"/>
      <c r="IK13" s="238"/>
      <c r="IL13" s="238"/>
      <c r="IM13" s="238"/>
      <c r="IN13" s="238"/>
      <c r="IO13" s="238"/>
      <c r="IP13" s="238"/>
      <c r="IQ13" s="238"/>
      <c r="IR13" s="238"/>
      <c r="IS13" s="238"/>
      <c r="IT13" s="238"/>
      <c r="IU13" s="238"/>
      <c r="IV13" s="238"/>
      <c r="IW13" s="238"/>
      <c r="IX13" s="238"/>
      <c r="IY13" s="238"/>
      <c r="IZ13" s="238"/>
      <c r="JA13" s="238"/>
      <c r="JB13" s="238"/>
      <c r="JC13" s="238"/>
      <c r="JD13" s="238"/>
      <c r="JE13" s="238"/>
      <c r="JF13" s="238"/>
      <c r="JG13" s="238"/>
      <c r="JH13" s="238"/>
      <c r="JI13" s="238"/>
      <c r="JJ13" s="238"/>
      <c r="JK13" s="238"/>
      <c r="JL13" s="238"/>
      <c r="JM13" s="238"/>
      <c r="JN13" s="238"/>
      <c r="JO13" s="238"/>
      <c r="JP13" s="238"/>
      <c r="JQ13" s="238"/>
      <c r="JR13" s="238"/>
      <c r="JS13" s="238"/>
      <c r="JT13" s="238"/>
      <c r="JU13" s="238"/>
      <c r="JV13" s="238"/>
      <c r="JW13" s="238"/>
      <c r="JX13" s="238"/>
      <c r="JY13" s="238"/>
      <c r="JZ13" s="238"/>
      <c r="KA13" s="238"/>
      <c r="KB13" s="238"/>
      <c r="KC13" s="238"/>
      <c r="KD13" s="238"/>
      <c r="KE13" s="238"/>
      <c r="KF13" s="238"/>
      <c r="KG13" s="238"/>
      <c r="KH13" s="238"/>
      <c r="KI13" s="238"/>
      <c r="KJ13" s="238"/>
      <c r="KK13" s="238"/>
      <c r="KL13" s="238"/>
      <c r="KM13" s="238"/>
      <c r="KN13" s="238"/>
      <c r="KO13" s="238"/>
      <c r="KP13" s="238"/>
      <c r="KQ13" s="238"/>
      <c r="KR13" s="238"/>
      <c r="KS13" s="238"/>
      <c r="KT13" s="238"/>
      <c r="KU13" s="238"/>
      <c r="KV13" s="238"/>
      <c r="KW13" s="238"/>
      <c r="KX13" s="238"/>
      <c r="KY13" s="238"/>
      <c r="KZ13" s="238"/>
      <c r="LA13" s="238"/>
      <c r="LB13" s="238"/>
      <c r="LC13" s="238"/>
      <c r="LD13" s="238"/>
      <c r="LE13" s="238"/>
      <c r="LF13" s="238"/>
      <c r="LG13" s="238"/>
      <c r="LH13" s="238"/>
      <c r="LI13" s="238"/>
      <c r="LJ13" s="238"/>
      <c r="LK13" s="238"/>
      <c r="LL13" s="238"/>
      <c r="LM13" s="238"/>
      <c r="LN13" s="238"/>
      <c r="LO13" s="238"/>
      <c r="LP13" s="238"/>
      <c r="LQ13" s="238"/>
      <c r="LR13" s="238"/>
      <c r="LS13" s="238"/>
      <c r="LT13" s="238"/>
      <c r="LU13" s="238"/>
      <c r="LV13" s="238"/>
      <c r="LW13" s="238"/>
      <c r="LX13" s="238"/>
      <c r="LY13" s="238"/>
      <c r="LZ13" s="238"/>
      <c r="MA13" s="238"/>
      <c r="MB13" s="238"/>
      <c r="MC13" s="238"/>
      <c r="MD13" s="238"/>
      <c r="ME13" s="238"/>
      <c r="MF13" s="238"/>
      <c r="MG13" s="238"/>
      <c r="MH13" s="238"/>
      <c r="MI13" s="238"/>
      <c r="MJ13" s="238"/>
      <c r="MK13" s="238"/>
      <c r="ML13" s="238"/>
      <c r="MM13" s="238"/>
      <c r="MN13" s="238"/>
      <c r="MO13" s="238"/>
      <c r="MP13" s="238"/>
      <c r="MQ13" s="238"/>
      <c r="MR13" s="238"/>
      <c r="MS13" s="238"/>
      <c r="MT13" s="238"/>
      <c r="MU13" s="238"/>
      <c r="MV13" s="238"/>
      <c r="MW13" s="238"/>
      <c r="MX13" s="238"/>
      <c r="MY13" s="238"/>
      <c r="MZ13" s="238"/>
      <c r="NA13" s="238"/>
      <c r="NB13" s="238"/>
      <c r="NC13" s="238"/>
      <c r="ND13" s="238"/>
      <c r="NE13" s="238"/>
      <c r="NF13" s="238"/>
      <c r="NG13" s="238"/>
      <c r="NH13" s="238"/>
      <c r="NI13" s="238"/>
      <c r="NJ13" s="238"/>
      <c r="NK13" s="238"/>
    </row>
    <row r="14" spans="1:375" ht="60.75" thickBot="1">
      <c r="A14" s="45" t="s">
        <v>59</v>
      </c>
      <c r="B14" s="48" t="s">
        <v>60</v>
      </c>
      <c r="C14" s="48" t="s">
        <v>61</v>
      </c>
      <c r="D14" s="53" t="s">
        <v>62</v>
      </c>
      <c r="E14" s="269" t="s">
        <v>63</v>
      </c>
      <c r="F14" s="270"/>
      <c r="G14" s="270"/>
      <c r="H14" s="271"/>
      <c r="I14" s="275"/>
      <c r="J14" s="276"/>
      <c r="K14" s="276"/>
      <c r="L14" s="277"/>
      <c r="M14" s="278"/>
      <c r="N14" s="282"/>
      <c r="O14" s="283"/>
      <c r="P14" s="283"/>
      <c r="Q14" s="284"/>
      <c r="R14" s="294"/>
      <c r="S14" s="188"/>
      <c r="T14" s="238"/>
      <c r="U14" s="238"/>
      <c r="V14" s="238"/>
      <c r="W14" s="238"/>
      <c r="X14" s="238"/>
      <c r="Y14" s="238"/>
      <c r="Z14" s="238"/>
      <c r="AA14" s="238"/>
      <c r="AB14" s="238"/>
      <c r="AC14" s="238"/>
      <c r="AD14" s="238"/>
      <c r="AE14" s="238"/>
      <c r="AF14" s="238"/>
      <c r="AG14" s="238"/>
      <c r="AH14" s="238"/>
      <c r="AI14" s="238"/>
      <c r="AJ14" s="238"/>
      <c r="AK14" s="238"/>
      <c r="AL14" s="238"/>
      <c r="AM14" s="238"/>
      <c r="AN14" s="238"/>
      <c r="AO14" s="238"/>
      <c r="AP14" s="238"/>
      <c r="AQ14" s="238"/>
      <c r="AR14" s="238"/>
      <c r="AS14" s="238"/>
      <c r="AT14" s="238"/>
      <c r="AU14" s="238"/>
      <c r="AV14" s="238"/>
      <c r="AW14" s="238"/>
      <c r="AX14" s="238"/>
      <c r="AY14" s="238"/>
      <c r="AZ14" s="238"/>
      <c r="BA14" s="238"/>
      <c r="BB14" s="238"/>
      <c r="BC14" s="238"/>
      <c r="BD14" s="238"/>
      <c r="BE14" s="238"/>
      <c r="BF14" s="238"/>
      <c r="BG14" s="238"/>
      <c r="BH14" s="238"/>
      <c r="BI14" s="238"/>
      <c r="BJ14" s="238"/>
      <c r="BK14" s="238"/>
      <c r="BL14" s="238"/>
      <c r="BM14" s="238"/>
      <c r="BN14" s="238"/>
      <c r="BO14" s="238"/>
      <c r="BP14" s="238"/>
      <c r="BQ14" s="238"/>
      <c r="BR14" s="238"/>
      <c r="BS14" s="238"/>
      <c r="BT14" s="238"/>
      <c r="BU14" s="238"/>
      <c r="BV14" s="238"/>
      <c r="BW14" s="238"/>
      <c r="BX14" s="238"/>
      <c r="BY14" s="238"/>
      <c r="BZ14" s="238"/>
      <c r="CA14" s="238"/>
      <c r="CB14" s="238"/>
      <c r="CC14" s="238"/>
      <c r="CD14" s="238"/>
      <c r="CE14" s="238"/>
      <c r="CF14" s="238"/>
      <c r="CG14" s="238"/>
      <c r="CH14" s="238"/>
      <c r="CI14" s="238"/>
      <c r="CJ14" s="238"/>
      <c r="CK14" s="238"/>
      <c r="CL14" s="238"/>
      <c r="CM14" s="238"/>
      <c r="CN14" s="238"/>
      <c r="CO14" s="238"/>
      <c r="CP14" s="238"/>
      <c r="CQ14" s="238"/>
      <c r="CR14" s="238"/>
      <c r="CS14" s="238"/>
      <c r="CT14" s="238"/>
      <c r="CU14" s="238"/>
      <c r="CV14" s="238"/>
      <c r="CW14" s="238"/>
      <c r="CX14" s="238"/>
      <c r="CY14" s="238"/>
      <c r="CZ14" s="238"/>
      <c r="DA14" s="238"/>
      <c r="DB14" s="238"/>
      <c r="DC14" s="238"/>
      <c r="DD14" s="238"/>
      <c r="DE14" s="238"/>
      <c r="DF14" s="238"/>
      <c r="DG14" s="238"/>
      <c r="DH14" s="238"/>
      <c r="DI14" s="238"/>
      <c r="DJ14" s="238"/>
      <c r="DK14" s="238"/>
      <c r="DL14" s="238"/>
      <c r="DM14" s="238"/>
      <c r="DN14" s="238"/>
      <c r="DO14" s="238"/>
      <c r="DP14" s="238"/>
      <c r="DQ14" s="238"/>
      <c r="DR14" s="238"/>
      <c r="DS14" s="238"/>
      <c r="DT14" s="238"/>
      <c r="DU14" s="238"/>
      <c r="DV14" s="238"/>
      <c r="DW14" s="238"/>
      <c r="DX14" s="238"/>
      <c r="DY14" s="238"/>
      <c r="DZ14" s="238"/>
      <c r="EA14" s="238"/>
      <c r="EB14" s="238"/>
      <c r="EC14" s="238"/>
      <c r="ED14" s="238"/>
      <c r="EE14" s="238"/>
      <c r="EF14" s="238"/>
      <c r="EG14" s="238"/>
      <c r="EH14" s="238"/>
      <c r="EI14" s="238"/>
      <c r="EJ14" s="238"/>
      <c r="EK14" s="238"/>
      <c r="EL14" s="238"/>
      <c r="EM14" s="238"/>
      <c r="EN14" s="238"/>
      <c r="EO14" s="238"/>
      <c r="EP14" s="238"/>
      <c r="EQ14" s="238"/>
      <c r="ER14" s="238"/>
      <c r="ES14" s="238"/>
      <c r="ET14" s="238"/>
      <c r="EU14" s="238"/>
      <c r="EV14" s="238"/>
      <c r="EW14" s="238"/>
      <c r="EX14" s="238"/>
      <c r="EY14" s="238"/>
      <c r="EZ14" s="238"/>
      <c r="FA14" s="238"/>
      <c r="FB14" s="238"/>
      <c r="FC14" s="238"/>
      <c r="FD14" s="238"/>
      <c r="FE14" s="238"/>
      <c r="FF14" s="238"/>
      <c r="FG14" s="238"/>
      <c r="FH14" s="238"/>
      <c r="FI14" s="238"/>
      <c r="FJ14" s="238"/>
      <c r="FK14" s="238"/>
      <c r="FL14" s="238"/>
      <c r="FM14" s="238"/>
      <c r="FN14" s="238"/>
      <c r="FO14" s="238"/>
      <c r="FP14" s="238"/>
      <c r="FQ14" s="238"/>
      <c r="FR14" s="238"/>
      <c r="FS14" s="238"/>
      <c r="FT14" s="238"/>
      <c r="FU14" s="238"/>
      <c r="FV14" s="238"/>
      <c r="FW14" s="238"/>
      <c r="FX14" s="238"/>
      <c r="FY14" s="238"/>
      <c r="FZ14" s="238"/>
      <c r="GA14" s="238"/>
      <c r="GB14" s="238"/>
      <c r="GC14" s="238"/>
      <c r="GD14" s="238"/>
      <c r="GE14" s="238"/>
      <c r="GF14" s="238"/>
      <c r="GG14" s="238"/>
      <c r="GH14" s="238"/>
      <c r="GI14" s="238"/>
      <c r="GJ14" s="238"/>
      <c r="GK14" s="238"/>
      <c r="GL14" s="238"/>
      <c r="GM14" s="238"/>
      <c r="GN14" s="238"/>
      <c r="GO14" s="238"/>
      <c r="GP14" s="238"/>
      <c r="GQ14" s="238"/>
      <c r="GR14" s="238"/>
      <c r="GS14" s="238"/>
      <c r="GT14" s="238"/>
      <c r="GU14" s="238"/>
      <c r="GV14" s="238"/>
      <c r="GW14" s="238"/>
      <c r="GX14" s="238"/>
      <c r="GY14" s="238"/>
      <c r="GZ14" s="238"/>
      <c r="HA14" s="238"/>
      <c r="HB14" s="238"/>
      <c r="HC14" s="238"/>
      <c r="HD14" s="238"/>
      <c r="HE14" s="238"/>
      <c r="HF14" s="238"/>
      <c r="HG14" s="238"/>
      <c r="HH14" s="238"/>
      <c r="HI14" s="238"/>
      <c r="HJ14" s="238"/>
      <c r="HK14" s="238"/>
      <c r="HL14" s="238"/>
      <c r="HM14" s="238"/>
      <c r="HN14" s="238"/>
      <c r="HO14" s="238"/>
      <c r="HP14" s="238"/>
      <c r="HQ14" s="238"/>
      <c r="HR14" s="238"/>
      <c r="HS14" s="238"/>
      <c r="HT14" s="238"/>
      <c r="HU14" s="238"/>
      <c r="HV14" s="238"/>
      <c r="HW14" s="238"/>
      <c r="HX14" s="238"/>
      <c r="HY14" s="238"/>
      <c r="HZ14" s="238"/>
      <c r="IA14" s="238"/>
      <c r="IB14" s="238"/>
      <c r="IC14" s="238"/>
      <c r="ID14" s="238"/>
      <c r="IE14" s="238"/>
      <c r="IF14" s="238"/>
      <c r="IG14" s="238"/>
      <c r="IH14" s="238"/>
      <c r="II14" s="238"/>
      <c r="IJ14" s="238"/>
      <c r="IK14" s="238"/>
      <c r="IL14" s="238"/>
      <c r="IM14" s="238"/>
      <c r="IN14" s="238"/>
      <c r="IO14" s="238"/>
      <c r="IP14" s="238"/>
      <c r="IQ14" s="238"/>
      <c r="IR14" s="238"/>
      <c r="IS14" s="238"/>
      <c r="IT14" s="238"/>
      <c r="IU14" s="238"/>
      <c r="IV14" s="238"/>
      <c r="IW14" s="238"/>
      <c r="IX14" s="238"/>
      <c r="IY14" s="238"/>
      <c r="IZ14" s="238"/>
      <c r="JA14" s="238"/>
      <c r="JB14" s="238"/>
      <c r="JC14" s="238"/>
      <c r="JD14" s="238"/>
      <c r="JE14" s="238"/>
      <c r="JF14" s="238"/>
      <c r="JG14" s="238"/>
      <c r="JH14" s="238"/>
      <c r="JI14" s="238"/>
      <c r="JJ14" s="238"/>
      <c r="JK14" s="238"/>
      <c r="JL14" s="238"/>
      <c r="JM14" s="238"/>
      <c r="JN14" s="238"/>
      <c r="JO14" s="238"/>
      <c r="JP14" s="238"/>
      <c r="JQ14" s="238"/>
      <c r="JR14" s="238"/>
      <c r="JS14" s="238"/>
      <c r="JT14" s="238"/>
      <c r="JU14" s="238"/>
      <c r="JV14" s="238"/>
      <c r="JW14" s="238"/>
      <c r="JX14" s="238"/>
      <c r="JY14" s="238"/>
      <c r="JZ14" s="238"/>
      <c r="KA14" s="238"/>
      <c r="KB14" s="238"/>
      <c r="KC14" s="238"/>
      <c r="KD14" s="238"/>
      <c r="KE14" s="238"/>
      <c r="KF14" s="238"/>
      <c r="KG14" s="238"/>
      <c r="KH14" s="238"/>
      <c r="KI14" s="238"/>
      <c r="KJ14" s="238"/>
      <c r="KK14" s="238"/>
      <c r="KL14" s="238"/>
      <c r="KM14" s="238"/>
      <c r="KN14" s="238"/>
      <c r="KO14" s="238"/>
      <c r="KP14" s="238"/>
      <c r="KQ14" s="238"/>
      <c r="KR14" s="238"/>
      <c r="KS14" s="238"/>
      <c r="KT14" s="238"/>
      <c r="KU14" s="238"/>
      <c r="KV14" s="238"/>
      <c r="KW14" s="238"/>
      <c r="KX14" s="238"/>
      <c r="KY14" s="238"/>
      <c r="KZ14" s="238"/>
      <c r="LA14" s="238"/>
      <c r="LB14" s="238"/>
      <c r="LC14" s="238"/>
      <c r="LD14" s="238"/>
      <c r="LE14" s="238"/>
      <c r="LF14" s="238"/>
      <c r="LG14" s="238"/>
      <c r="LH14" s="238"/>
      <c r="LI14" s="238"/>
      <c r="LJ14" s="238"/>
      <c r="LK14" s="238"/>
      <c r="LL14" s="238"/>
      <c r="LM14" s="238"/>
      <c r="LN14" s="238"/>
      <c r="LO14" s="238"/>
      <c r="LP14" s="238"/>
      <c r="LQ14" s="238"/>
      <c r="LR14" s="238"/>
      <c r="LS14" s="238"/>
      <c r="LT14" s="238"/>
      <c r="LU14" s="238"/>
      <c r="LV14" s="238"/>
      <c r="LW14" s="238"/>
      <c r="LX14" s="238"/>
      <c r="LY14" s="238"/>
      <c r="LZ14" s="238"/>
      <c r="MA14" s="238"/>
      <c r="MB14" s="238"/>
      <c r="MC14" s="238"/>
      <c r="MD14" s="238"/>
      <c r="ME14" s="238"/>
      <c r="MF14" s="238"/>
      <c r="MG14" s="238"/>
      <c r="MH14" s="238"/>
      <c r="MI14" s="238"/>
      <c r="MJ14" s="238"/>
      <c r="MK14" s="238"/>
      <c r="ML14" s="238"/>
      <c r="MM14" s="238"/>
      <c r="MN14" s="238"/>
      <c r="MO14" s="238"/>
      <c r="MP14" s="238"/>
      <c r="MQ14" s="238"/>
      <c r="MR14" s="238"/>
      <c r="MS14" s="238"/>
      <c r="MT14" s="238"/>
      <c r="MU14" s="238"/>
      <c r="MV14" s="238"/>
      <c r="MW14" s="238"/>
      <c r="MX14" s="238"/>
      <c r="MY14" s="238"/>
      <c r="MZ14" s="238"/>
      <c r="NA14" s="238"/>
      <c r="NB14" s="238"/>
      <c r="NC14" s="238"/>
      <c r="ND14" s="238"/>
      <c r="NE14" s="238"/>
      <c r="NF14" s="238"/>
      <c r="NG14" s="238"/>
      <c r="NH14" s="238"/>
      <c r="NI14" s="238"/>
      <c r="NJ14" s="238"/>
      <c r="NK14" s="238"/>
    </row>
    <row r="15" spans="1:375" ht="44.25" customHeight="1">
      <c r="A15" s="45"/>
      <c r="B15" s="49" t="s">
        <v>64</v>
      </c>
      <c r="C15" s="48"/>
      <c r="D15" s="53"/>
      <c r="E15" s="258" t="s">
        <v>65</v>
      </c>
      <c r="F15" s="260" t="s">
        <v>22</v>
      </c>
      <c r="G15" s="260" t="s">
        <v>23</v>
      </c>
      <c r="H15" s="262" t="s">
        <v>24</v>
      </c>
      <c r="I15" s="264" t="s">
        <v>21</v>
      </c>
      <c r="J15" s="247" t="s">
        <v>22</v>
      </c>
      <c r="K15" s="247" t="s">
        <v>23</v>
      </c>
      <c r="L15" s="249" t="s">
        <v>24</v>
      </c>
      <c r="M15" s="251"/>
      <c r="N15" s="252" t="s">
        <v>21</v>
      </c>
      <c r="O15" s="254" t="s">
        <v>22</v>
      </c>
      <c r="P15" s="256" t="s">
        <v>23</v>
      </c>
      <c r="Q15" s="242" t="s">
        <v>24</v>
      </c>
      <c r="R15" s="244" t="s">
        <v>66</v>
      </c>
      <c r="S15" s="231"/>
      <c r="T15" s="238"/>
      <c r="U15" s="238"/>
      <c r="V15" s="238"/>
      <c r="W15" s="238"/>
      <c r="X15" s="238"/>
      <c r="Y15" s="238"/>
      <c r="Z15" s="238"/>
      <c r="AA15" s="238"/>
      <c r="AB15" s="238"/>
      <c r="AC15" s="238"/>
      <c r="AD15" s="238"/>
      <c r="AE15" s="238"/>
      <c r="AF15" s="238"/>
      <c r="AG15" s="238"/>
      <c r="AH15" s="238"/>
      <c r="AI15" s="238"/>
      <c r="AJ15" s="238"/>
      <c r="AK15" s="238"/>
      <c r="AL15" s="238"/>
      <c r="AM15" s="238"/>
      <c r="AN15" s="238"/>
      <c r="AO15" s="238"/>
      <c r="AP15" s="238"/>
      <c r="AQ15" s="238"/>
      <c r="AR15" s="238"/>
      <c r="AS15" s="238"/>
      <c r="AT15" s="238"/>
      <c r="AU15" s="238"/>
      <c r="AV15" s="238"/>
      <c r="AW15" s="238"/>
      <c r="AX15" s="238"/>
      <c r="AY15" s="238"/>
      <c r="AZ15" s="238"/>
      <c r="BA15" s="238"/>
      <c r="BB15" s="238"/>
      <c r="BC15" s="238"/>
      <c r="BD15" s="238"/>
      <c r="BE15" s="238"/>
      <c r="BF15" s="238"/>
      <c r="BG15" s="238"/>
      <c r="BH15" s="238"/>
      <c r="BI15" s="238"/>
      <c r="BJ15" s="238"/>
      <c r="BK15" s="238"/>
      <c r="BL15" s="238"/>
      <c r="BM15" s="238"/>
      <c r="BN15" s="238"/>
      <c r="BO15" s="238"/>
      <c r="BP15" s="238"/>
      <c r="BQ15" s="238"/>
      <c r="BR15" s="238"/>
      <c r="BS15" s="238"/>
      <c r="BT15" s="238"/>
      <c r="BU15" s="238"/>
      <c r="BV15" s="238"/>
      <c r="BW15" s="238"/>
      <c r="BX15" s="238"/>
      <c r="BY15" s="238"/>
      <c r="BZ15" s="238"/>
      <c r="CA15" s="238"/>
      <c r="CB15" s="238"/>
      <c r="CC15" s="238"/>
      <c r="CD15" s="238"/>
      <c r="CE15" s="238"/>
      <c r="CF15" s="238"/>
      <c r="CG15" s="238"/>
      <c r="CH15" s="238"/>
      <c r="CI15" s="238"/>
      <c r="CJ15" s="238"/>
      <c r="CK15" s="238"/>
      <c r="CL15" s="238"/>
      <c r="CM15" s="238"/>
      <c r="CN15" s="238"/>
      <c r="CO15" s="238"/>
      <c r="CP15" s="238"/>
      <c r="CQ15" s="238"/>
      <c r="CR15" s="238"/>
      <c r="CS15" s="238"/>
      <c r="CT15" s="238"/>
      <c r="CU15" s="238"/>
      <c r="CV15" s="238"/>
      <c r="CW15" s="238"/>
      <c r="CX15" s="238"/>
      <c r="CY15" s="238"/>
      <c r="CZ15" s="238"/>
      <c r="DA15" s="238"/>
      <c r="DB15" s="238"/>
      <c r="DC15" s="238"/>
      <c r="DD15" s="238"/>
      <c r="DE15" s="238"/>
      <c r="DF15" s="238"/>
      <c r="DG15" s="238"/>
      <c r="DH15" s="238"/>
      <c r="DI15" s="238"/>
      <c r="DJ15" s="238"/>
      <c r="DK15" s="238"/>
      <c r="DL15" s="238"/>
      <c r="DM15" s="238"/>
      <c r="DN15" s="238"/>
      <c r="DO15" s="238"/>
      <c r="DP15" s="238"/>
      <c r="DQ15" s="238"/>
      <c r="DR15" s="238"/>
      <c r="DS15" s="238"/>
      <c r="DT15" s="238"/>
      <c r="DU15" s="238"/>
      <c r="DV15" s="238"/>
      <c r="DW15" s="238"/>
      <c r="DX15" s="238"/>
      <c r="DY15" s="238"/>
      <c r="DZ15" s="238"/>
      <c r="EA15" s="238"/>
      <c r="EB15" s="238"/>
      <c r="EC15" s="238"/>
      <c r="ED15" s="238"/>
      <c r="EE15" s="238"/>
      <c r="EF15" s="238"/>
      <c r="EG15" s="238"/>
      <c r="EH15" s="238"/>
      <c r="EI15" s="238"/>
      <c r="EJ15" s="238"/>
      <c r="EK15" s="238"/>
      <c r="EL15" s="238"/>
      <c r="EM15" s="238"/>
      <c r="EN15" s="238"/>
      <c r="EO15" s="238"/>
      <c r="EP15" s="238"/>
      <c r="EQ15" s="238"/>
      <c r="ER15" s="238"/>
      <c r="ES15" s="238"/>
      <c r="ET15" s="238"/>
      <c r="EU15" s="238"/>
      <c r="EV15" s="238"/>
      <c r="EW15" s="238"/>
      <c r="EX15" s="238"/>
      <c r="EY15" s="238"/>
      <c r="EZ15" s="238"/>
      <c r="FA15" s="238"/>
      <c r="FB15" s="238"/>
      <c r="FC15" s="238"/>
      <c r="FD15" s="238"/>
      <c r="FE15" s="238"/>
      <c r="FF15" s="238"/>
      <c r="FG15" s="238"/>
      <c r="FH15" s="238"/>
      <c r="FI15" s="238"/>
      <c r="FJ15" s="238"/>
      <c r="FK15" s="238"/>
      <c r="FL15" s="238"/>
      <c r="FM15" s="238"/>
      <c r="FN15" s="238"/>
      <c r="FO15" s="238"/>
      <c r="FP15" s="238"/>
      <c r="FQ15" s="238"/>
      <c r="FR15" s="238"/>
      <c r="FS15" s="238"/>
      <c r="FT15" s="238"/>
      <c r="FU15" s="238"/>
      <c r="FV15" s="238"/>
      <c r="FW15" s="238"/>
      <c r="FX15" s="238"/>
      <c r="FY15" s="238"/>
      <c r="FZ15" s="238"/>
      <c r="GA15" s="238"/>
      <c r="GB15" s="238"/>
      <c r="GC15" s="238"/>
      <c r="GD15" s="238"/>
      <c r="GE15" s="238"/>
      <c r="GF15" s="238"/>
      <c r="GG15" s="238"/>
      <c r="GH15" s="238"/>
      <c r="GI15" s="238"/>
      <c r="GJ15" s="238"/>
      <c r="GK15" s="238"/>
      <c r="GL15" s="238"/>
      <c r="GM15" s="238"/>
      <c r="GN15" s="238"/>
      <c r="GO15" s="238"/>
      <c r="GP15" s="238"/>
      <c r="GQ15" s="238"/>
      <c r="GR15" s="238"/>
      <c r="GS15" s="238"/>
      <c r="GT15" s="238"/>
      <c r="GU15" s="238"/>
      <c r="GV15" s="238"/>
      <c r="GW15" s="238"/>
      <c r="GX15" s="238"/>
      <c r="GY15" s="238"/>
      <c r="GZ15" s="238"/>
      <c r="HA15" s="238"/>
      <c r="HB15" s="238"/>
      <c r="HC15" s="238"/>
      <c r="HD15" s="238"/>
      <c r="HE15" s="238"/>
      <c r="HF15" s="238"/>
      <c r="HG15" s="238"/>
      <c r="HH15" s="238"/>
      <c r="HI15" s="238"/>
      <c r="HJ15" s="238"/>
      <c r="HK15" s="238"/>
      <c r="HL15" s="238"/>
      <c r="HM15" s="238"/>
      <c r="HN15" s="238"/>
      <c r="HO15" s="238"/>
      <c r="HP15" s="238"/>
      <c r="HQ15" s="238"/>
      <c r="HR15" s="238"/>
      <c r="HS15" s="238"/>
      <c r="HT15" s="238"/>
      <c r="HU15" s="238"/>
      <c r="HV15" s="238"/>
      <c r="HW15" s="238"/>
      <c r="HX15" s="238"/>
      <c r="HY15" s="238"/>
      <c r="HZ15" s="238"/>
      <c r="IA15" s="238"/>
      <c r="IB15" s="238"/>
      <c r="IC15" s="238"/>
      <c r="ID15" s="238"/>
      <c r="IE15" s="238"/>
      <c r="IF15" s="238"/>
      <c r="IG15" s="238"/>
      <c r="IH15" s="238"/>
      <c r="II15" s="238"/>
      <c r="IJ15" s="238"/>
      <c r="IK15" s="238"/>
      <c r="IL15" s="238"/>
      <c r="IM15" s="238"/>
      <c r="IN15" s="238"/>
      <c r="IO15" s="238"/>
      <c r="IP15" s="238"/>
      <c r="IQ15" s="238"/>
      <c r="IR15" s="238"/>
      <c r="IS15" s="238"/>
      <c r="IT15" s="238"/>
      <c r="IU15" s="238"/>
      <c r="IV15" s="238"/>
      <c r="IW15" s="238"/>
      <c r="IX15" s="238"/>
      <c r="IY15" s="238"/>
      <c r="IZ15" s="238"/>
      <c r="JA15" s="238"/>
      <c r="JB15" s="238"/>
      <c r="JC15" s="238"/>
      <c r="JD15" s="238"/>
      <c r="JE15" s="238"/>
      <c r="JF15" s="238"/>
      <c r="JG15" s="238"/>
      <c r="JH15" s="238"/>
      <c r="JI15" s="238"/>
      <c r="JJ15" s="238"/>
      <c r="JK15" s="238"/>
      <c r="JL15" s="238"/>
      <c r="JM15" s="238"/>
      <c r="JN15" s="238"/>
      <c r="JO15" s="238"/>
      <c r="JP15" s="238"/>
      <c r="JQ15" s="238"/>
      <c r="JR15" s="238"/>
      <c r="JS15" s="238"/>
      <c r="JT15" s="238"/>
      <c r="JU15" s="238"/>
      <c r="JV15" s="238"/>
      <c r="JW15" s="238"/>
      <c r="JX15" s="238"/>
      <c r="JY15" s="238"/>
      <c r="JZ15" s="238"/>
      <c r="KA15" s="238"/>
      <c r="KB15" s="238"/>
      <c r="KC15" s="238"/>
      <c r="KD15" s="238"/>
      <c r="KE15" s="238"/>
      <c r="KF15" s="238"/>
      <c r="KG15" s="238"/>
      <c r="KH15" s="238"/>
      <c r="KI15" s="238"/>
      <c r="KJ15" s="238"/>
      <c r="KK15" s="238"/>
      <c r="KL15" s="238"/>
      <c r="KM15" s="238"/>
      <c r="KN15" s="238"/>
      <c r="KO15" s="238"/>
      <c r="KP15" s="238"/>
      <c r="KQ15" s="238"/>
      <c r="KR15" s="238"/>
      <c r="KS15" s="238"/>
      <c r="KT15" s="238"/>
      <c r="KU15" s="238"/>
      <c r="KV15" s="238"/>
      <c r="KW15" s="238"/>
      <c r="KX15" s="238"/>
      <c r="KY15" s="238"/>
      <c r="KZ15" s="238"/>
      <c r="LA15" s="238"/>
      <c r="LB15" s="238"/>
      <c r="LC15" s="238"/>
      <c r="LD15" s="238"/>
      <c r="LE15" s="238"/>
      <c r="LF15" s="238"/>
      <c r="LG15" s="238"/>
      <c r="LH15" s="238"/>
      <c r="LI15" s="238"/>
      <c r="LJ15" s="238"/>
      <c r="LK15" s="238"/>
      <c r="LL15" s="238"/>
      <c r="LM15" s="238"/>
      <c r="LN15" s="238"/>
      <c r="LO15" s="238"/>
      <c r="LP15" s="238"/>
      <c r="LQ15" s="238"/>
      <c r="LR15" s="238"/>
      <c r="LS15" s="238"/>
      <c r="LT15" s="238"/>
      <c r="LU15" s="238"/>
      <c r="LV15" s="238"/>
      <c r="LW15" s="238"/>
      <c r="LX15" s="238"/>
      <c r="LY15" s="238"/>
      <c r="LZ15" s="238"/>
      <c r="MA15" s="238"/>
      <c r="MB15" s="238"/>
      <c r="MC15" s="238"/>
      <c r="MD15" s="238"/>
      <c r="ME15" s="238"/>
      <c r="MF15" s="238"/>
      <c r="MG15" s="238"/>
      <c r="MH15" s="238"/>
      <c r="MI15" s="238"/>
      <c r="MJ15" s="238"/>
      <c r="MK15" s="238"/>
      <c r="ML15" s="238"/>
      <c r="MM15" s="238"/>
      <c r="MN15" s="238"/>
      <c r="MO15" s="238"/>
      <c r="MP15" s="238"/>
      <c r="MQ15" s="238"/>
      <c r="MR15" s="238"/>
      <c r="MS15" s="238"/>
      <c r="MT15" s="238"/>
      <c r="MU15" s="238"/>
      <c r="MV15" s="238"/>
      <c r="MW15" s="238"/>
      <c r="MX15" s="238"/>
      <c r="MY15" s="238"/>
      <c r="MZ15" s="238"/>
      <c r="NA15" s="238"/>
      <c r="NB15" s="238"/>
      <c r="NC15" s="238"/>
      <c r="ND15" s="238"/>
      <c r="NE15" s="238"/>
      <c r="NF15" s="238"/>
      <c r="NG15" s="238"/>
      <c r="NH15" s="238"/>
      <c r="NI15" s="238"/>
      <c r="NJ15" s="238"/>
      <c r="NK15" s="238"/>
    </row>
    <row r="16" spans="1:375" ht="15.75" thickBot="1">
      <c r="A16" s="46"/>
      <c r="B16" s="50"/>
      <c r="C16" s="51"/>
      <c r="D16" s="54"/>
      <c r="E16" s="259"/>
      <c r="F16" s="261"/>
      <c r="G16" s="261"/>
      <c r="H16" s="263"/>
      <c r="I16" s="265"/>
      <c r="J16" s="248"/>
      <c r="K16" s="248"/>
      <c r="L16" s="250"/>
      <c r="M16" s="251"/>
      <c r="N16" s="253"/>
      <c r="O16" s="255"/>
      <c r="P16" s="257"/>
      <c r="Q16" s="243"/>
      <c r="R16" s="245" t="s">
        <v>67</v>
      </c>
      <c r="S16" s="246"/>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c r="AU16" s="238"/>
      <c r="AV16" s="238"/>
      <c r="AW16" s="238"/>
      <c r="AX16" s="238"/>
      <c r="AY16" s="238"/>
      <c r="AZ16" s="238"/>
      <c r="BA16" s="238"/>
      <c r="BB16" s="238"/>
      <c r="BC16" s="238"/>
      <c r="BD16" s="238"/>
      <c r="BE16" s="238"/>
      <c r="BF16" s="238"/>
      <c r="BG16" s="238"/>
      <c r="BH16" s="238"/>
      <c r="BI16" s="238"/>
      <c r="BJ16" s="238"/>
      <c r="BK16" s="238"/>
      <c r="BL16" s="238"/>
      <c r="BM16" s="238"/>
      <c r="BN16" s="238"/>
      <c r="BO16" s="238"/>
      <c r="BP16" s="238"/>
      <c r="BQ16" s="238"/>
      <c r="BR16" s="238"/>
      <c r="BS16" s="238"/>
      <c r="BT16" s="238"/>
      <c r="BU16" s="238"/>
      <c r="BV16" s="238"/>
      <c r="BW16" s="238"/>
      <c r="BX16" s="238"/>
      <c r="BY16" s="238"/>
      <c r="BZ16" s="238"/>
      <c r="CA16" s="238"/>
      <c r="CB16" s="238"/>
      <c r="CC16" s="238"/>
      <c r="CD16" s="238"/>
      <c r="CE16" s="238"/>
      <c r="CF16" s="238"/>
      <c r="CG16" s="238"/>
      <c r="CH16" s="238"/>
      <c r="CI16" s="238"/>
      <c r="CJ16" s="238"/>
      <c r="CK16" s="238"/>
      <c r="CL16" s="238"/>
      <c r="CM16" s="238"/>
      <c r="CN16" s="238"/>
      <c r="CO16" s="238"/>
      <c r="CP16" s="238"/>
      <c r="CQ16" s="238"/>
      <c r="CR16" s="238"/>
      <c r="CS16" s="238"/>
      <c r="CT16" s="238"/>
      <c r="CU16" s="238"/>
      <c r="CV16" s="238"/>
      <c r="CW16" s="238"/>
      <c r="CX16" s="238"/>
      <c r="CY16" s="238"/>
      <c r="CZ16" s="238"/>
      <c r="DA16" s="238"/>
      <c r="DB16" s="238"/>
      <c r="DC16" s="238"/>
      <c r="DD16" s="238"/>
      <c r="DE16" s="238"/>
      <c r="DF16" s="238"/>
      <c r="DG16" s="238"/>
      <c r="DH16" s="238"/>
      <c r="DI16" s="238"/>
      <c r="DJ16" s="238"/>
      <c r="DK16" s="238"/>
      <c r="DL16" s="238"/>
      <c r="DM16" s="238"/>
      <c r="DN16" s="238"/>
      <c r="DO16" s="238"/>
      <c r="DP16" s="238"/>
      <c r="DQ16" s="238"/>
      <c r="DR16" s="238"/>
      <c r="DS16" s="238"/>
      <c r="DT16" s="238"/>
      <c r="DU16" s="238"/>
      <c r="DV16" s="238"/>
      <c r="DW16" s="238"/>
      <c r="DX16" s="238"/>
      <c r="DY16" s="238"/>
      <c r="DZ16" s="238"/>
      <c r="EA16" s="238"/>
      <c r="EB16" s="238"/>
      <c r="EC16" s="238"/>
      <c r="ED16" s="238"/>
      <c r="EE16" s="238"/>
      <c r="EF16" s="238"/>
      <c r="EG16" s="238"/>
      <c r="EH16" s="238"/>
      <c r="EI16" s="238"/>
      <c r="EJ16" s="238"/>
      <c r="EK16" s="238"/>
      <c r="EL16" s="238"/>
      <c r="EM16" s="238"/>
      <c r="EN16" s="238"/>
      <c r="EO16" s="238"/>
      <c r="EP16" s="238"/>
      <c r="EQ16" s="238"/>
      <c r="ER16" s="238"/>
      <c r="ES16" s="238"/>
      <c r="ET16" s="238"/>
      <c r="EU16" s="238"/>
      <c r="EV16" s="238"/>
      <c r="EW16" s="238"/>
      <c r="EX16" s="238"/>
      <c r="EY16" s="238"/>
      <c r="EZ16" s="238"/>
      <c r="FA16" s="238"/>
      <c r="FB16" s="238"/>
      <c r="FC16" s="238"/>
      <c r="FD16" s="238"/>
      <c r="FE16" s="238"/>
      <c r="FF16" s="238"/>
      <c r="FG16" s="238"/>
      <c r="FH16" s="238"/>
      <c r="FI16" s="238"/>
      <c r="FJ16" s="238"/>
      <c r="FK16" s="238"/>
      <c r="FL16" s="238"/>
      <c r="FM16" s="238"/>
      <c r="FN16" s="238"/>
      <c r="FO16" s="238"/>
      <c r="FP16" s="238"/>
      <c r="FQ16" s="238"/>
      <c r="FR16" s="238"/>
      <c r="FS16" s="238"/>
      <c r="FT16" s="238"/>
      <c r="FU16" s="238"/>
      <c r="FV16" s="238"/>
      <c r="FW16" s="238"/>
      <c r="FX16" s="238"/>
      <c r="FY16" s="238"/>
      <c r="FZ16" s="238"/>
      <c r="GA16" s="238"/>
      <c r="GB16" s="238"/>
      <c r="GC16" s="238"/>
      <c r="GD16" s="238"/>
      <c r="GE16" s="238"/>
      <c r="GF16" s="238"/>
      <c r="GG16" s="238"/>
      <c r="GH16" s="238"/>
      <c r="GI16" s="238"/>
      <c r="GJ16" s="238"/>
      <c r="GK16" s="238"/>
      <c r="GL16" s="238"/>
      <c r="GM16" s="238"/>
      <c r="GN16" s="238"/>
      <c r="GO16" s="238"/>
      <c r="GP16" s="238"/>
      <c r="GQ16" s="238"/>
      <c r="GR16" s="238"/>
      <c r="GS16" s="238"/>
      <c r="GT16" s="238"/>
      <c r="GU16" s="238"/>
      <c r="GV16" s="238"/>
      <c r="GW16" s="238"/>
      <c r="GX16" s="238"/>
      <c r="GY16" s="238"/>
      <c r="GZ16" s="238"/>
      <c r="HA16" s="238"/>
      <c r="HB16" s="238"/>
      <c r="HC16" s="238"/>
      <c r="HD16" s="238"/>
      <c r="HE16" s="238"/>
      <c r="HF16" s="238"/>
      <c r="HG16" s="238"/>
      <c r="HH16" s="238"/>
      <c r="HI16" s="238"/>
      <c r="HJ16" s="238"/>
      <c r="HK16" s="238"/>
      <c r="HL16" s="238"/>
      <c r="HM16" s="238"/>
      <c r="HN16" s="238"/>
      <c r="HO16" s="238"/>
      <c r="HP16" s="238"/>
      <c r="HQ16" s="238"/>
      <c r="HR16" s="238"/>
      <c r="HS16" s="238"/>
      <c r="HT16" s="238"/>
      <c r="HU16" s="238"/>
      <c r="HV16" s="238"/>
      <c r="HW16" s="238"/>
      <c r="HX16" s="238"/>
      <c r="HY16" s="238"/>
      <c r="HZ16" s="238"/>
      <c r="IA16" s="238"/>
      <c r="IB16" s="238"/>
      <c r="IC16" s="238"/>
      <c r="ID16" s="238"/>
      <c r="IE16" s="238"/>
      <c r="IF16" s="238"/>
      <c r="IG16" s="238"/>
      <c r="IH16" s="238"/>
      <c r="II16" s="238"/>
      <c r="IJ16" s="238"/>
      <c r="IK16" s="238"/>
      <c r="IL16" s="238"/>
      <c r="IM16" s="238"/>
      <c r="IN16" s="238"/>
      <c r="IO16" s="238"/>
      <c r="IP16" s="238"/>
      <c r="IQ16" s="238"/>
      <c r="IR16" s="238"/>
      <c r="IS16" s="238"/>
      <c r="IT16" s="238"/>
      <c r="IU16" s="238"/>
      <c r="IV16" s="238"/>
      <c r="IW16" s="238"/>
      <c r="IX16" s="238"/>
      <c r="IY16" s="238"/>
      <c r="IZ16" s="238"/>
      <c r="JA16" s="238"/>
      <c r="JB16" s="238"/>
      <c r="JC16" s="238"/>
      <c r="JD16" s="238"/>
      <c r="JE16" s="238"/>
      <c r="JF16" s="238"/>
      <c r="JG16" s="238"/>
      <c r="JH16" s="238"/>
      <c r="JI16" s="238"/>
      <c r="JJ16" s="238"/>
      <c r="JK16" s="238"/>
      <c r="JL16" s="238"/>
      <c r="JM16" s="238"/>
      <c r="JN16" s="238"/>
      <c r="JO16" s="238"/>
      <c r="JP16" s="238"/>
      <c r="JQ16" s="238"/>
      <c r="JR16" s="238"/>
      <c r="JS16" s="238"/>
      <c r="JT16" s="238"/>
      <c r="JU16" s="238"/>
      <c r="JV16" s="238"/>
      <c r="JW16" s="238"/>
      <c r="JX16" s="238"/>
      <c r="JY16" s="238"/>
      <c r="JZ16" s="238"/>
      <c r="KA16" s="238"/>
      <c r="KB16" s="238"/>
      <c r="KC16" s="238"/>
      <c r="KD16" s="238"/>
      <c r="KE16" s="238"/>
      <c r="KF16" s="238"/>
      <c r="KG16" s="238"/>
      <c r="KH16" s="238"/>
      <c r="KI16" s="238"/>
      <c r="KJ16" s="238"/>
      <c r="KK16" s="238"/>
      <c r="KL16" s="238"/>
      <c r="KM16" s="238"/>
      <c r="KN16" s="238"/>
      <c r="KO16" s="238"/>
      <c r="KP16" s="238"/>
      <c r="KQ16" s="238"/>
      <c r="KR16" s="238"/>
      <c r="KS16" s="238"/>
      <c r="KT16" s="238"/>
      <c r="KU16" s="238"/>
      <c r="KV16" s="238"/>
      <c r="KW16" s="238"/>
      <c r="KX16" s="238"/>
      <c r="KY16" s="238"/>
      <c r="KZ16" s="238"/>
      <c r="LA16" s="238"/>
      <c r="LB16" s="238"/>
      <c r="LC16" s="238"/>
      <c r="LD16" s="238"/>
      <c r="LE16" s="238"/>
      <c r="LF16" s="238"/>
      <c r="LG16" s="238"/>
      <c r="LH16" s="238"/>
      <c r="LI16" s="238"/>
      <c r="LJ16" s="238"/>
      <c r="LK16" s="238"/>
      <c r="LL16" s="238"/>
      <c r="LM16" s="238"/>
      <c r="LN16" s="238"/>
      <c r="LO16" s="238"/>
      <c r="LP16" s="238"/>
      <c r="LQ16" s="238"/>
      <c r="LR16" s="238"/>
      <c r="LS16" s="238"/>
      <c r="LT16" s="238"/>
      <c r="LU16" s="238"/>
      <c r="LV16" s="238"/>
      <c r="LW16" s="238"/>
      <c r="LX16" s="238"/>
      <c r="LY16" s="238"/>
      <c r="LZ16" s="238"/>
      <c r="MA16" s="238"/>
      <c r="MB16" s="238"/>
      <c r="MC16" s="238"/>
      <c r="MD16" s="238"/>
      <c r="ME16" s="238"/>
      <c r="MF16" s="238"/>
      <c r="MG16" s="238"/>
      <c r="MH16" s="238"/>
      <c r="MI16" s="238"/>
      <c r="MJ16" s="238"/>
      <c r="MK16" s="238"/>
      <c r="ML16" s="238"/>
      <c r="MM16" s="238"/>
      <c r="MN16" s="238"/>
      <c r="MO16" s="238"/>
      <c r="MP16" s="238"/>
      <c r="MQ16" s="238"/>
      <c r="MR16" s="238"/>
      <c r="MS16" s="238"/>
      <c r="MT16" s="238"/>
      <c r="MU16" s="238"/>
      <c r="MV16" s="238"/>
      <c r="MW16" s="238"/>
      <c r="MX16" s="238"/>
      <c r="MY16" s="238"/>
      <c r="MZ16" s="238"/>
      <c r="NA16" s="238"/>
      <c r="NB16" s="238"/>
      <c r="NC16" s="238"/>
      <c r="ND16" s="238"/>
      <c r="NE16" s="238"/>
      <c r="NF16" s="238"/>
      <c r="NG16" s="238"/>
      <c r="NH16" s="238"/>
      <c r="NI16" s="238"/>
      <c r="NJ16" s="238"/>
      <c r="NK16" s="238"/>
    </row>
    <row r="17" spans="1:375" ht="15.75" thickBot="1">
      <c r="A17" s="55">
        <v>1</v>
      </c>
      <c r="B17" s="56"/>
      <c r="C17" s="57"/>
      <c r="D17" s="58"/>
      <c r="E17" s="59"/>
      <c r="F17" s="60"/>
      <c r="G17" s="60"/>
      <c r="H17" s="61"/>
      <c r="I17" s="62"/>
      <c r="J17" s="63"/>
      <c r="K17" s="63"/>
      <c r="L17" s="64"/>
      <c r="M17" s="65"/>
      <c r="N17" s="239" t="s">
        <v>68</v>
      </c>
      <c r="O17" s="240"/>
      <c r="P17" s="240"/>
      <c r="Q17" s="241"/>
      <c r="R17" s="234"/>
      <c r="S17" s="235"/>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6"/>
      <c r="JM17" s="6"/>
      <c r="JN17" s="6"/>
      <c r="JO17" s="6"/>
      <c r="JP17" s="6"/>
      <c r="JQ17" s="6"/>
      <c r="JR17" s="6"/>
      <c r="JS17" s="6"/>
      <c r="JT17" s="6"/>
      <c r="JU17" s="6"/>
      <c r="JV17" s="6"/>
      <c r="JW17" s="6"/>
      <c r="JX17" s="6"/>
      <c r="JY17" s="6"/>
      <c r="JZ17" s="6"/>
      <c r="KA17" s="6"/>
      <c r="KB17" s="6"/>
      <c r="KC17" s="6"/>
      <c r="KD17" s="6"/>
      <c r="KE17" s="6"/>
      <c r="KF17" s="6"/>
      <c r="KG17" s="6"/>
      <c r="KH17" s="6"/>
      <c r="KI17" s="6"/>
      <c r="KJ17" s="6"/>
      <c r="KK17" s="6"/>
      <c r="KL17" s="6"/>
      <c r="KM17" s="6"/>
      <c r="KN17" s="6"/>
      <c r="KO17" s="6"/>
      <c r="KP17" s="6"/>
      <c r="KQ17" s="6"/>
      <c r="KR17" s="6"/>
      <c r="KS17" s="6"/>
      <c r="KT17" s="6"/>
      <c r="KU17" s="6"/>
      <c r="KV17" s="6"/>
      <c r="KW17" s="6"/>
      <c r="KX17" s="6"/>
      <c r="KY17" s="6"/>
      <c r="KZ17" s="6"/>
      <c r="LA17" s="6"/>
      <c r="LB17" s="6"/>
      <c r="LC17" s="6"/>
      <c r="LD17" s="6"/>
      <c r="LE17" s="6"/>
      <c r="LF17" s="6"/>
      <c r="LG17" s="6"/>
      <c r="LH17" s="6"/>
      <c r="LI17" s="6"/>
      <c r="LJ17" s="6"/>
      <c r="LK17" s="6"/>
      <c r="LL17" s="6"/>
      <c r="LM17" s="6"/>
      <c r="LN17" s="6"/>
      <c r="LO17" s="6"/>
      <c r="LP17" s="6"/>
      <c r="LQ17" s="6"/>
      <c r="LR17" s="6"/>
      <c r="LS17" s="6"/>
      <c r="LT17" s="6"/>
      <c r="LU17" s="6"/>
      <c r="LV17" s="6"/>
      <c r="LW17" s="6"/>
      <c r="LX17" s="6"/>
      <c r="LY17" s="6"/>
      <c r="LZ17" s="6"/>
      <c r="MA17" s="6"/>
      <c r="MB17" s="6"/>
      <c r="MC17" s="6"/>
      <c r="MD17" s="6"/>
      <c r="ME17" s="6"/>
      <c r="MF17" s="6"/>
      <c r="MG17" s="6"/>
      <c r="MH17" s="6"/>
      <c r="MI17" s="6"/>
      <c r="MJ17" s="6"/>
      <c r="MK17" s="6"/>
      <c r="ML17" s="6"/>
      <c r="MM17" s="6"/>
      <c r="MN17" s="6"/>
      <c r="MO17" s="6"/>
      <c r="MP17" s="6"/>
      <c r="MQ17" s="6"/>
      <c r="MR17" s="6"/>
      <c r="MS17" s="6"/>
      <c r="MT17" s="6"/>
      <c r="MU17" s="6"/>
      <c r="MV17" s="6"/>
      <c r="MW17" s="6"/>
      <c r="MX17" s="6"/>
      <c r="MY17" s="6"/>
      <c r="MZ17" s="6"/>
      <c r="NA17" s="6"/>
      <c r="NB17" s="6"/>
      <c r="NC17" s="6"/>
      <c r="ND17" s="6"/>
      <c r="NE17" s="6"/>
      <c r="NF17" s="6"/>
      <c r="NG17" s="6"/>
      <c r="NH17" s="6"/>
      <c r="NI17" s="6"/>
      <c r="NJ17" s="6"/>
      <c r="NK17" s="6"/>
    </row>
    <row r="18" spans="1:375" ht="15.75" thickBot="1">
      <c r="A18" s="55">
        <v>2</v>
      </c>
      <c r="B18" s="56"/>
      <c r="C18" s="57"/>
      <c r="D18" s="58"/>
      <c r="E18" s="59"/>
      <c r="F18" s="60"/>
      <c r="G18" s="60"/>
      <c r="H18" s="61"/>
      <c r="I18" s="62"/>
      <c r="J18" s="63"/>
      <c r="K18" s="63"/>
      <c r="L18" s="64"/>
      <c r="M18" s="65"/>
      <c r="N18" s="66"/>
      <c r="O18" s="66"/>
      <c r="P18" s="66"/>
      <c r="Q18" s="67"/>
      <c r="R18" s="234"/>
      <c r="S18" s="235"/>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6"/>
      <c r="JM18" s="6"/>
      <c r="JN18" s="6"/>
      <c r="JO18" s="6"/>
      <c r="JP18" s="6"/>
      <c r="JQ18" s="6"/>
      <c r="JR18" s="6"/>
      <c r="JS18" s="6"/>
      <c r="JT18" s="6"/>
      <c r="JU18" s="6"/>
      <c r="JV18" s="6"/>
      <c r="JW18" s="6"/>
      <c r="JX18" s="6"/>
      <c r="JY18" s="6"/>
      <c r="JZ18" s="6"/>
      <c r="KA18" s="6"/>
      <c r="KB18" s="6"/>
      <c r="KC18" s="6"/>
      <c r="KD18" s="6"/>
      <c r="KE18" s="6"/>
      <c r="KF18" s="6"/>
      <c r="KG18" s="6"/>
      <c r="KH18" s="6"/>
      <c r="KI18" s="6"/>
      <c r="KJ18" s="6"/>
      <c r="KK18" s="6"/>
      <c r="KL18" s="6"/>
      <c r="KM18" s="6"/>
      <c r="KN18" s="6"/>
      <c r="KO18" s="6"/>
      <c r="KP18" s="6"/>
      <c r="KQ18" s="6"/>
      <c r="KR18" s="6"/>
      <c r="KS18" s="6"/>
      <c r="KT18" s="6"/>
      <c r="KU18" s="6"/>
      <c r="KV18" s="6"/>
      <c r="KW18" s="6"/>
      <c r="KX18" s="6"/>
      <c r="KY18" s="6"/>
      <c r="KZ18" s="6"/>
      <c r="LA18" s="6"/>
      <c r="LB18" s="6"/>
      <c r="LC18" s="6"/>
      <c r="LD18" s="6"/>
      <c r="LE18" s="6"/>
      <c r="LF18" s="6"/>
      <c r="LG18" s="6"/>
      <c r="LH18" s="6"/>
      <c r="LI18" s="6"/>
      <c r="LJ18" s="6"/>
      <c r="LK18" s="6"/>
      <c r="LL18" s="6"/>
      <c r="LM18" s="6"/>
      <c r="LN18" s="6"/>
      <c r="LO18" s="6"/>
      <c r="LP18" s="6"/>
      <c r="LQ18" s="6"/>
      <c r="LR18" s="6"/>
      <c r="LS18" s="6"/>
      <c r="LT18" s="6"/>
      <c r="LU18" s="6"/>
      <c r="LV18" s="6"/>
      <c r="LW18" s="6"/>
      <c r="LX18" s="6"/>
      <c r="LY18" s="6"/>
      <c r="LZ18" s="6"/>
      <c r="MA18" s="6"/>
      <c r="MB18" s="6"/>
      <c r="MC18" s="6"/>
      <c r="MD18" s="6"/>
      <c r="ME18" s="6"/>
      <c r="MF18" s="6"/>
      <c r="MG18" s="6"/>
      <c r="MH18" s="6"/>
      <c r="MI18" s="6"/>
      <c r="MJ18" s="6"/>
      <c r="MK18" s="6"/>
      <c r="ML18" s="6"/>
      <c r="MM18" s="6"/>
      <c r="MN18" s="6"/>
      <c r="MO18" s="6"/>
      <c r="MP18" s="6"/>
      <c r="MQ18" s="6"/>
      <c r="MR18" s="6"/>
      <c r="MS18" s="6"/>
      <c r="MT18" s="6"/>
      <c r="MU18" s="6"/>
      <c r="MV18" s="6"/>
      <c r="MW18" s="6"/>
      <c r="MX18" s="6"/>
      <c r="MY18" s="6"/>
      <c r="MZ18" s="6"/>
      <c r="NA18" s="6"/>
      <c r="NB18" s="6"/>
      <c r="NC18" s="6"/>
      <c r="ND18" s="6"/>
      <c r="NE18" s="6"/>
      <c r="NF18" s="6"/>
      <c r="NG18" s="6"/>
      <c r="NH18" s="6"/>
      <c r="NI18" s="6"/>
      <c r="NJ18" s="6"/>
      <c r="NK18" s="6"/>
    </row>
    <row r="19" spans="1:375" ht="15.75" thickBot="1">
      <c r="A19" s="13"/>
      <c r="B19" s="68"/>
      <c r="C19" s="69"/>
      <c r="D19" s="26"/>
      <c r="E19" s="38"/>
      <c r="F19" s="38"/>
      <c r="G19" s="38"/>
      <c r="H19" s="38"/>
      <c r="I19" s="38"/>
      <c r="J19" s="38"/>
      <c r="K19" s="38"/>
      <c r="L19" s="38"/>
      <c r="M19" s="38"/>
      <c r="N19" s="38"/>
      <c r="O19" s="38"/>
      <c r="P19" s="6"/>
      <c r="Q19" s="6"/>
      <c r="R19" s="6"/>
      <c r="S19" s="42"/>
      <c r="T19" s="6"/>
      <c r="U19" s="6"/>
      <c r="V19" s="6"/>
      <c r="W19" s="6"/>
      <c r="X19" s="6"/>
      <c r="Y19" s="6"/>
      <c r="Z19" s="6"/>
      <c r="AA19" s="6"/>
      <c r="AB19" s="6"/>
      <c r="AC19" s="6"/>
      <c r="AD19" s="6"/>
      <c r="AE19" s="6"/>
      <c r="AF19" s="6"/>
      <c r="AG19" s="6"/>
      <c r="AH19" s="6"/>
      <c r="AI19" s="6"/>
      <c r="AJ19" s="6"/>
      <c r="AK19" s="6"/>
      <c r="AL19" s="6"/>
      <c r="AM19" s="6"/>
      <c r="AN19" s="6"/>
      <c r="AO19" s="65"/>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row>
    <row r="20" spans="1:375" ht="75.75" thickBot="1">
      <c r="A20" s="236" t="s">
        <v>69</v>
      </c>
      <c r="B20" s="237"/>
      <c r="C20" s="237"/>
      <c r="D20" s="237"/>
      <c r="E20" s="16"/>
      <c r="F20" s="16"/>
      <c r="G20" s="16"/>
      <c r="H20" s="16"/>
      <c r="I20" s="27" t="s">
        <v>70</v>
      </c>
      <c r="J20" s="9"/>
      <c r="K20" s="9"/>
      <c r="L20" s="70" t="s">
        <v>71</v>
      </c>
      <c r="M20" s="38"/>
      <c r="N20" s="6"/>
      <c r="O20" s="9" t="s">
        <v>72</v>
      </c>
      <c r="P20" s="71"/>
      <c r="Q20" s="70" t="s">
        <v>73</v>
      </c>
      <c r="R20" s="6"/>
      <c r="S20" s="42"/>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6"/>
      <c r="JM20" s="6"/>
      <c r="JN20" s="6"/>
      <c r="JO20" s="6"/>
      <c r="JP20" s="6"/>
      <c r="JQ20" s="6"/>
      <c r="JR20" s="6"/>
      <c r="JS20" s="6"/>
      <c r="JT20" s="6"/>
      <c r="JU20" s="6"/>
      <c r="JV20" s="6"/>
      <c r="JW20" s="6"/>
      <c r="JX20" s="6"/>
      <c r="JY20" s="6"/>
      <c r="JZ20" s="6"/>
      <c r="KA20" s="6"/>
      <c r="KB20" s="6"/>
      <c r="KC20" s="6"/>
      <c r="KD20" s="6"/>
      <c r="KE20" s="6"/>
      <c r="KF20" s="6"/>
      <c r="KG20" s="6"/>
      <c r="KH20" s="6"/>
      <c r="KI20" s="6"/>
      <c r="KJ20" s="6"/>
      <c r="KK20" s="6"/>
      <c r="KL20" s="6"/>
      <c r="KM20" s="6"/>
      <c r="KN20" s="6"/>
      <c r="KO20" s="6"/>
      <c r="KP20" s="6"/>
      <c r="KQ20" s="6"/>
      <c r="KR20" s="6"/>
      <c r="KS20" s="6"/>
      <c r="KT20" s="6"/>
      <c r="KU20" s="6"/>
      <c r="KV20" s="6"/>
      <c r="KW20" s="6"/>
      <c r="KX20" s="6"/>
      <c r="KY20" s="6"/>
      <c r="KZ20" s="6"/>
      <c r="LA20" s="6"/>
      <c r="LB20" s="6"/>
      <c r="LC20" s="6"/>
      <c r="LD20" s="6"/>
      <c r="LE20" s="6"/>
      <c r="LF20" s="6"/>
      <c r="LG20" s="6"/>
      <c r="LH20" s="6"/>
      <c r="LI20" s="6"/>
      <c r="LJ20" s="6"/>
      <c r="LK20" s="6"/>
      <c r="LL20" s="6"/>
      <c r="LM20" s="6"/>
      <c r="LN20" s="6"/>
      <c r="LO20" s="6"/>
      <c r="LP20" s="6"/>
      <c r="LQ20" s="6"/>
      <c r="LR20" s="6"/>
      <c r="LS20" s="6"/>
      <c r="LT20" s="6"/>
      <c r="LU20" s="6"/>
      <c r="LV20" s="6"/>
      <c r="LW20" s="6"/>
      <c r="LX20" s="6"/>
      <c r="LY20" s="6"/>
      <c r="LZ20" s="6"/>
      <c r="MA20" s="6"/>
      <c r="MB20" s="6"/>
      <c r="MC20" s="6"/>
      <c r="MD20" s="6"/>
      <c r="ME20" s="6"/>
      <c r="MF20" s="6"/>
      <c r="MG20" s="6"/>
      <c r="MH20" s="6"/>
      <c r="MI20" s="6"/>
      <c r="MJ20" s="6"/>
      <c r="MK20" s="6"/>
      <c r="ML20" s="6"/>
      <c r="MM20" s="6"/>
      <c r="MN20" s="6"/>
      <c r="MO20" s="6"/>
      <c r="MP20" s="6"/>
      <c r="MQ20" s="6"/>
      <c r="MR20" s="6"/>
      <c r="MS20" s="6"/>
      <c r="MT20" s="6"/>
      <c r="MU20" s="6"/>
      <c r="MV20" s="6"/>
      <c r="MW20" s="6"/>
      <c r="MX20" s="6"/>
      <c r="MY20" s="6"/>
      <c r="MZ20" s="6"/>
      <c r="NA20" s="6"/>
      <c r="NB20" s="6"/>
      <c r="NC20" s="6"/>
      <c r="ND20" s="6"/>
      <c r="NE20" s="6"/>
      <c r="NF20" s="6"/>
      <c r="NG20" s="6"/>
      <c r="NH20" s="6"/>
      <c r="NI20" s="6"/>
      <c r="NJ20" s="6"/>
      <c r="NK20" s="6"/>
    </row>
    <row r="21" spans="1:375" ht="15.75" thickBot="1">
      <c r="A21" s="72"/>
      <c r="B21" s="6"/>
      <c r="C21" s="6"/>
      <c r="D21" s="6"/>
      <c r="E21" s="6"/>
      <c r="F21" s="6"/>
      <c r="G21" s="6"/>
      <c r="H21" s="6"/>
      <c r="I21" s="38"/>
      <c r="J21" s="38"/>
      <c r="K21" s="38"/>
      <c r="L21" s="38"/>
      <c r="M21" s="38"/>
      <c r="N21" s="38"/>
      <c r="O21" s="6"/>
      <c r="P21" s="6"/>
      <c r="Q21" s="6"/>
      <c r="R21" s="6"/>
      <c r="S21" s="42"/>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6"/>
      <c r="JM21" s="6"/>
      <c r="JN21" s="6"/>
      <c r="JO21" s="6"/>
      <c r="JP21" s="6"/>
      <c r="JQ21" s="6"/>
      <c r="JR21" s="6"/>
      <c r="JS21" s="6"/>
      <c r="JT21" s="6"/>
      <c r="JU21" s="6"/>
      <c r="JV21" s="6"/>
      <c r="JW21" s="6"/>
      <c r="JX21" s="6"/>
      <c r="JY21" s="6"/>
      <c r="JZ21" s="6"/>
      <c r="KA21" s="6"/>
      <c r="KB21" s="6"/>
      <c r="KC21" s="6"/>
      <c r="KD21" s="6"/>
      <c r="KE21" s="6"/>
      <c r="KF21" s="6"/>
      <c r="KG21" s="6"/>
      <c r="KH21" s="6"/>
      <c r="KI21" s="6"/>
      <c r="KJ21" s="6"/>
      <c r="KK21" s="6"/>
      <c r="KL21" s="6"/>
      <c r="KM21" s="6"/>
      <c r="KN21" s="6"/>
      <c r="KO21" s="6"/>
      <c r="KP21" s="6"/>
      <c r="KQ21" s="6"/>
      <c r="KR21" s="6"/>
      <c r="KS21" s="6"/>
      <c r="KT21" s="6"/>
      <c r="KU21" s="6"/>
      <c r="KV21" s="6"/>
      <c r="KW21" s="6"/>
      <c r="KX21" s="6"/>
      <c r="KY21" s="6"/>
      <c r="KZ21" s="6"/>
      <c r="LA21" s="6"/>
      <c r="LB21" s="6"/>
      <c r="LC21" s="6"/>
      <c r="LD21" s="6"/>
      <c r="LE21" s="6"/>
      <c r="LF21" s="6"/>
      <c r="LG21" s="6"/>
      <c r="LH21" s="6"/>
      <c r="LI21" s="6"/>
      <c r="LJ21" s="6"/>
      <c r="LK21" s="6"/>
      <c r="LL21" s="6"/>
      <c r="LM21" s="6"/>
      <c r="LN21" s="6"/>
      <c r="LO21" s="6"/>
      <c r="LP21" s="6"/>
      <c r="LQ21" s="6"/>
      <c r="LR21" s="6"/>
      <c r="LS21" s="6"/>
      <c r="LT21" s="6"/>
      <c r="LU21" s="6"/>
      <c r="LV21" s="6"/>
      <c r="LW21" s="6"/>
      <c r="LX21" s="6"/>
      <c r="LY21" s="6"/>
      <c r="LZ21" s="6"/>
      <c r="MA21" s="6"/>
      <c r="MB21" s="6"/>
      <c r="MC21" s="6"/>
      <c r="MD21" s="6"/>
      <c r="ME21" s="6"/>
      <c r="MF21" s="6"/>
      <c r="MG21" s="6"/>
      <c r="MH21" s="6"/>
      <c r="MI21" s="6"/>
      <c r="MJ21" s="6"/>
      <c r="MK21" s="6"/>
      <c r="ML21" s="6"/>
      <c r="MM21" s="6"/>
      <c r="MN21" s="6"/>
      <c r="MO21" s="6"/>
      <c r="MP21" s="6"/>
      <c r="MQ21" s="6"/>
      <c r="MR21" s="6"/>
      <c r="MS21" s="6"/>
      <c r="MT21" s="6"/>
      <c r="MU21" s="6"/>
      <c r="MV21" s="6"/>
      <c r="MW21" s="6"/>
      <c r="MX21" s="6"/>
      <c r="MY21" s="6"/>
      <c r="MZ21" s="6"/>
      <c r="NA21" s="6"/>
      <c r="NB21" s="6"/>
      <c r="NC21" s="6"/>
      <c r="ND21" s="6"/>
      <c r="NE21" s="6"/>
      <c r="NF21" s="6"/>
      <c r="NG21" s="6"/>
      <c r="NH21" s="6"/>
      <c r="NI21" s="6"/>
      <c r="NJ21" s="6"/>
      <c r="NK21" s="6"/>
    </row>
    <row r="22" spans="1:375" ht="45.75" thickBot="1">
      <c r="A22" s="13"/>
      <c r="B22" s="24"/>
      <c r="C22" s="73" t="s">
        <v>74</v>
      </c>
      <c r="D22" s="24"/>
      <c r="E22" s="24"/>
      <c r="F22" s="24"/>
      <c r="G22" s="24"/>
      <c r="H22" s="24"/>
      <c r="I22" s="24"/>
      <c r="J22" s="69"/>
      <c r="K22" s="69"/>
      <c r="L22" s="74" t="s">
        <v>75</v>
      </c>
      <c r="M22" s="69"/>
      <c r="N22" s="69"/>
      <c r="O22" s="24"/>
      <c r="P22" s="24"/>
      <c r="Q22" s="24"/>
      <c r="R22" s="24"/>
      <c r="S22" s="75"/>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6"/>
      <c r="JK22" s="6"/>
      <c r="JL22" s="6"/>
      <c r="JM22" s="6"/>
      <c r="JN22" s="6"/>
      <c r="JO22" s="6"/>
      <c r="JP22" s="6"/>
      <c r="JQ22" s="6"/>
      <c r="JR22" s="6"/>
      <c r="JS22" s="6"/>
      <c r="JT22" s="6"/>
      <c r="JU22" s="6"/>
      <c r="JV22" s="6"/>
      <c r="JW22" s="6"/>
      <c r="JX22" s="6"/>
      <c r="JY22" s="6"/>
      <c r="JZ22" s="6"/>
      <c r="KA22" s="6"/>
      <c r="KB22" s="6"/>
      <c r="KC22" s="6"/>
      <c r="KD22" s="6"/>
      <c r="KE22" s="6"/>
      <c r="KF22" s="6"/>
      <c r="KG22" s="6"/>
      <c r="KH22" s="6"/>
      <c r="KI22" s="6"/>
      <c r="KJ22" s="6"/>
      <c r="KK22" s="6"/>
      <c r="KL22" s="6"/>
      <c r="KM22" s="6"/>
      <c r="KN22" s="6"/>
      <c r="KO22" s="6"/>
      <c r="KP22" s="6"/>
      <c r="KQ22" s="6"/>
      <c r="KR22" s="6"/>
      <c r="KS22" s="6"/>
      <c r="KT22" s="6"/>
      <c r="KU22" s="6"/>
      <c r="KV22" s="6"/>
      <c r="KW22" s="6"/>
      <c r="KX22" s="6"/>
      <c r="KY22" s="6"/>
      <c r="KZ22" s="6"/>
      <c r="LA22" s="6"/>
      <c r="LB22" s="6"/>
      <c r="LC22" s="6"/>
      <c r="LD22" s="6"/>
      <c r="LE22" s="6"/>
      <c r="LF22" s="6"/>
      <c r="LG22" s="6"/>
      <c r="LH22" s="6"/>
      <c r="LI22" s="6"/>
      <c r="LJ22" s="6"/>
      <c r="LK22" s="6"/>
      <c r="LL22" s="6"/>
      <c r="LM22" s="6"/>
      <c r="LN22" s="6"/>
      <c r="LO22" s="6"/>
      <c r="LP22" s="6"/>
      <c r="LQ22" s="6"/>
      <c r="LR22" s="6"/>
      <c r="LS22" s="6"/>
      <c r="LT22" s="6"/>
      <c r="LU22" s="6"/>
      <c r="LV22" s="6"/>
      <c r="LW22" s="6"/>
      <c r="LX22" s="6"/>
      <c r="LY22" s="6"/>
      <c r="LZ22" s="6"/>
      <c r="MA22" s="6"/>
      <c r="MB22" s="6"/>
      <c r="MC22" s="6"/>
      <c r="MD22" s="6"/>
      <c r="ME22" s="6"/>
      <c r="MF22" s="6"/>
      <c r="MG22" s="6"/>
      <c r="MH22" s="6"/>
      <c r="MI22" s="6"/>
      <c r="MJ22" s="6"/>
      <c r="MK22" s="6"/>
      <c r="ML22" s="6"/>
      <c r="MM22" s="6"/>
      <c r="MN22" s="6"/>
      <c r="MO22" s="6"/>
      <c r="MP22" s="6"/>
      <c r="MQ22" s="6"/>
      <c r="MR22" s="6"/>
      <c r="MS22" s="6"/>
      <c r="MT22" s="6"/>
      <c r="MU22" s="6"/>
      <c r="MV22" s="6"/>
      <c r="MW22" s="6"/>
      <c r="MX22" s="6"/>
      <c r="MY22" s="6"/>
      <c r="MZ22" s="6"/>
      <c r="NA22" s="6"/>
      <c r="NB22" s="6"/>
      <c r="NC22" s="6"/>
      <c r="ND22" s="6"/>
      <c r="NE22" s="6"/>
      <c r="NF22" s="6"/>
      <c r="NG22" s="6"/>
      <c r="NH22" s="6"/>
      <c r="NI22" s="6"/>
      <c r="NJ22" s="6"/>
      <c r="NK22" s="6"/>
    </row>
    <row r="23" spans="1:375">
      <c r="A23" s="77"/>
      <c r="B23" s="77"/>
      <c r="C23" s="77"/>
      <c r="D23" s="77"/>
      <c r="E23" s="77"/>
      <c r="F23" s="77"/>
      <c r="G23" s="77"/>
      <c r="H23" s="77"/>
      <c r="I23" s="78"/>
      <c r="J23" s="79">
        <v>321194148</v>
      </c>
      <c r="K23" s="78"/>
      <c r="L23" s="78"/>
      <c r="M23" s="78"/>
      <c r="N23" s="78"/>
      <c r="O23" s="78"/>
      <c r="P23" s="78"/>
      <c r="Q23" s="80"/>
      <c r="R23" s="80"/>
      <c r="S23" s="80"/>
      <c r="T23" s="78"/>
      <c r="U23" s="80"/>
      <c r="V23" s="80"/>
      <c r="W23" s="80"/>
      <c r="X23" s="78"/>
      <c r="Y23" s="80"/>
      <c r="Z23" s="80"/>
      <c r="AA23" s="80"/>
      <c r="AB23" s="78"/>
      <c r="AC23" s="80"/>
      <c r="AD23" s="80"/>
      <c r="AE23" s="80"/>
      <c r="AF23" s="78"/>
      <c r="AG23" s="78"/>
      <c r="AH23" s="78"/>
      <c r="AI23" s="78"/>
      <c r="AJ23" s="78"/>
      <c r="AK23" s="78"/>
      <c r="AL23" s="78"/>
      <c r="AM23" s="78"/>
      <c r="AN23" s="78"/>
      <c r="AO23" s="76"/>
      <c r="AP23" s="77"/>
      <c r="AQ23" s="77"/>
      <c r="AR23" s="77"/>
      <c r="AS23" s="77"/>
      <c r="AT23" s="77"/>
      <c r="AU23" s="77"/>
      <c r="AV23" s="77"/>
      <c r="AW23" s="77"/>
      <c r="AX23" s="77"/>
      <c r="AY23" s="77"/>
      <c r="AZ23" s="77"/>
      <c r="BA23" s="77"/>
      <c r="BB23" s="77"/>
      <c r="BC23" s="77"/>
      <c r="BD23" s="77"/>
      <c r="BE23" s="77"/>
      <c r="BF23" s="77"/>
      <c r="BG23" s="77"/>
      <c r="BH23" s="77"/>
      <c r="BI23" s="77"/>
      <c r="BJ23" s="77"/>
      <c r="BK23" s="77"/>
      <c r="BL23" s="77"/>
      <c r="BM23" s="77"/>
      <c r="BN23" s="77"/>
      <c r="BO23" s="77"/>
      <c r="BP23" s="77"/>
      <c r="BQ23" s="77"/>
      <c r="BR23" s="77"/>
      <c r="BS23" s="77"/>
      <c r="BT23" s="77"/>
      <c r="BU23" s="77"/>
      <c r="BV23" s="77"/>
      <c r="BW23" s="77"/>
      <c r="BX23" s="77"/>
      <c r="BY23" s="77"/>
      <c r="BZ23" s="77"/>
      <c r="CA23" s="77"/>
      <c r="CB23" s="77"/>
      <c r="CC23" s="77"/>
      <c r="CD23" s="77"/>
      <c r="CE23" s="77"/>
      <c r="CF23" s="77"/>
      <c r="CG23" s="77"/>
      <c r="CH23" s="77"/>
      <c r="CI23" s="77"/>
      <c r="CJ23" s="77"/>
      <c r="CK23" s="77"/>
      <c r="CL23" s="77"/>
      <c r="CM23" s="77"/>
      <c r="CN23" s="77"/>
      <c r="CO23" s="77"/>
      <c r="CP23" s="77"/>
      <c r="CQ23" s="77"/>
      <c r="CR23" s="77"/>
      <c r="CS23" s="77"/>
      <c r="CT23" s="77"/>
      <c r="CU23" s="77"/>
      <c r="CV23" s="77"/>
      <c r="CW23" s="77"/>
      <c r="CX23" s="77"/>
      <c r="CY23" s="77"/>
      <c r="CZ23" s="77"/>
      <c r="DA23" s="77"/>
      <c r="DB23" s="77"/>
      <c r="DC23" s="77"/>
      <c r="DD23" s="77"/>
      <c r="DE23" s="77"/>
      <c r="DF23" s="77"/>
      <c r="DG23" s="77"/>
      <c r="DH23" s="77"/>
      <c r="DI23" s="77"/>
      <c r="DJ23" s="77"/>
      <c r="DK23" s="77"/>
      <c r="DL23" s="77"/>
      <c r="DM23" s="77"/>
      <c r="DN23" s="77"/>
      <c r="DO23" s="77"/>
      <c r="DP23" s="77"/>
      <c r="DQ23" s="77"/>
      <c r="DR23" s="77"/>
      <c r="DS23" s="77"/>
      <c r="DT23" s="77"/>
      <c r="DU23" s="77"/>
      <c r="DV23" s="77"/>
      <c r="DW23" s="77"/>
      <c r="DX23" s="77"/>
      <c r="DY23" s="77"/>
      <c r="DZ23" s="77"/>
      <c r="EA23" s="77"/>
      <c r="EB23" s="77"/>
      <c r="EC23" s="77"/>
      <c r="ED23" s="77"/>
      <c r="EE23" s="77"/>
      <c r="EF23" s="77"/>
      <c r="EG23" s="77"/>
      <c r="EH23" s="77"/>
      <c r="EI23" s="77"/>
      <c r="EJ23" s="77"/>
      <c r="EK23" s="77"/>
      <c r="EL23" s="77"/>
      <c r="EM23" s="77"/>
      <c r="EN23" s="77"/>
      <c r="EO23" s="77"/>
      <c r="EP23" s="77"/>
      <c r="EQ23" s="77"/>
      <c r="ER23" s="77"/>
      <c r="ES23" s="77"/>
      <c r="ET23" s="77"/>
      <c r="EU23" s="77"/>
      <c r="EV23" s="77"/>
      <c r="EW23" s="77"/>
      <c r="EX23" s="77"/>
      <c r="EY23" s="77"/>
      <c r="EZ23" s="77"/>
      <c r="FA23" s="77"/>
      <c r="FB23" s="77"/>
      <c r="FC23" s="77"/>
      <c r="FD23" s="77"/>
      <c r="FE23" s="77"/>
      <c r="FF23" s="77"/>
      <c r="FG23" s="77"/>
      <c r="FH23" s="77"/>
      <c r="FI23" s="77"/>
      <c r="FJ23" s="77"/>
      <c r="FK23" s="77"/>
      <c r="FL23" s="77"/>
      <c r="FM23" s="77"/>
      <c r="FN23" s="77"/>
      <c r="FO23" s="77"/>
      <c r="FP23" s="77"/>
      <c r="FQ23" s="77"/>
      <c r="FR23" s="77"/>
      <c r="FS23" s="77"/>
      <c r="FT23" s="77"/>
      <c r="FU23" s="77"/>
      <c r="FV23" s="77"/>
      <c r="FW23" s="77"/>
      <c r="FX23" s="77"/>
      <c r="FY23" s="77"/>
      <c r="FZ23" s="77"/>
      <c r="GA23" s="77"/>
      <c r="GB23" s="77"/>
      <c r="GC23" s="77"/>
      <c r="GD23" s="77"/>
      <c r="GE23" s="77"/>
      <c r="GF23" s="77"/>
      <c r="GG23" s="77"/>
      <c r="GH23" s="77"/>
      <c r="GI23" s="77"/>
      <c r="GJ23" s="77"/>
      <c r="GK23" s="77"/>
      <c r="GL23" s="77"/>
      <c r="GM23" s="77"/>
      <c r="GN23" s="77"/>
      <c r="GO23" s="77"/>
      <c r="GP23" s="77"/>
      <c r="GQ23" s="77"/>
      <c r="GR23" s="77"/>
      <c r="GS23" s="77"/>
      <c r="GT23" s="77"/>
      <c r="GU23" s="77"/>
      <c r="GV23" s="77"/>
      <c r="GW23" s="77"/>
      <c r="GX23" s="77"/>
      <c r="GY23" s="77"/>
      <c r="GZ23" s="77"/>
      <c r="HA23" s="77"/>
      <c r="HB23" s="77"/>
      <c r="HC23" s="77"/>
      <c r="HD23" s="77"/>
      <c r="HE23" s="77"/>
      <c r="HF23" s="77"/>
      <c r="HG23" s="77"/>
      <c r="HH23" s="77"/>
      <c r="HI23" s="77"/>
      <c r="HJ23" s="77"/>
      <c r="HK23" s="77"/>
      <c r="HL23" s="77"/>
      <c r="HM23" s="77"/>
      <c r="HN23" s="77"/>
      <c r="HO23" s="77"/>
      <c r="HP23" s="77"/>
      <c r="HQ23" s="77"/>
      <c r="HR23" s="77"/>
      <c r="HS23" s="77"/>
      <c r="HT23" s="77"/>
      <c r="HU23" s="77"/>
      <c r="HV23" s="77"/>
      <c r="HW23" s="77"/>
      <c r="HX23" s="77"/>
      <c r="HY23" s="77"/>
      <c r="HZ23" s="77"/>
      <c r="IA23" s="77"/>
      <c r="IB23" s="77"/>
      <c r="IC23" s="77"/>
      <c r="ID23" s="77"/>
      <c r="IE23" s="77"/>
      <c r="IF23" s="77"/>
      <c r="IG23" s="77"/>
      <c r="IH23" s="77"/>
      <c r="II23" s="77"/>
      <c r="IJ23" s="77"/>
      <c r="IK23" s="77"/>
      <c r="IL23" s="77"/>
      <c r="IM23" s="77"/>
      <c r="IN23" s="77"/>
      <c r="IO23" s="77"/>
      <c r="IP23" s="77"/>
      <c r="IQ23" s="77"/>
      <c r="IR23" s="77"/>
      <c r="IS23" s="77"/>
      <c r="IT23" s="77"/>
      <c r="IU23" s="77"/>
      <c r="IV23" s="77"/>
      <c r="IW23" s="77"/>
      <c r="IX23" s="77"/>
      <c r="IY23" s="77"/>
      <c r="IZ23" s="77"/>
      <c r="JA23" s="77"/>
      <c r="JB23" s="77"/>
      <c r="JC23" s="77"/>
      <c r="JD23" s="77"/>
      <c r="JE23" s="77"/>
      <c r="JF23" s="77"/>
      <c r="JG23" s="77"/>
      <c r="JH23" s="77"/>
      <c r="JI23" s="77"/>
      <c r="JJ23" s="77"/>
      <c r="JK23" s="77"/>
      <c r="JL23" s="77"/>
      <c r="JM23" s="77"/>
      <c r="JN23" s="77"/>
      <c r="JO23" s="77"/>
      <c r="JP23" s="77"/>
      <c r="JQ23" s="77"/>
      <c r="JR23" s="77"/>
      <c r="JS23" s="77"/>
      <c r="JT23" s="77"/>
      <c r="JU23" s="77"/>
      <c r="JV23" s="77"/>
      <c r="JW23" s="77"/>
      <c r="JX23" s="77"/>
      <c r="JY23" s="77"/>
      <c r="JZ23" s="77"/>
      <c r="KA23" s="77"/>
      <c r="KB23" s="77"/>
      <c r="KC23" s="77"/>
      <c r="KD23" s="77"/>
      <c r="KE23" s="77"/>
      <c r="KF23" s="77"/>
      <c r="KG23" s="77"/>
      <c r="KH23" s="77"/>
      <c r="KI23" s="77"/>
      <c r="KJ23" s="77"/>
      <c r="KK23" s="77"/>
      <c r="KL23" s="77"/>
      <c r="KM23" s="77"/>
      <c r="KN23" s="77"/>
      <c r="KO23" s="77"/>
      <c r="KP23" s="77"/>
      <c r="KQ23" s="77"/>
      <c r="KR23" s="77"/>
      <c r="KS23" s="77"/>
      <c r="KT23" s="77"/>
      <c r="KU23" s="77"/>
      <c r="KV23" s="77"/>
      <c r="KW23" s="77"/>
      <c r="KX23" s="77"/>
      <c r="KY23" s="77"/>
      <c r="KZ23" s="77"/>
      <c r="LA23" s="77"/>
      <c r="LB23" s="77"/>
      <c r="LC23" s="77"/>
      <c r="LD23" s="77"/>
      <c r="LE23" s="77"/>
      <c r="LF23" s="77"/>
      <c r="LG23" s="77"/>
      <c r="LH23" s="77"/>
      <c r="LI23" s="77"/>
      <c r="LJ23" s="77"/>
      <c r="LK23" s="77"/>
      <c r="LL23" s="77"/>
      <c r="LM23" s="77"/>
      <c r="LN23" s="77"/>
      <c r="LO23" s="77"/>
      <c r="LP23" s="77"/>
      <c r="LQ23" s="77"/>
      <c r="LR23" s="77"/>
      <c r="LS23" s="77"/>
      <c r="LT23" s="77"/>
      <c r="LU23" s="77"/>
      <c r="LV23" s="77"/>
      <c r="LW23" s="77"/>
      <c r="LX23" s="77"/>
      <c r="LY23" s="77"/>
      <c r="LZ23" s="77"/>
      <c r="MA23" s="77"/>
      <c r="MB23" s="77"/>
      <c r="MC23" s="77"/>
      <c r="MD23" s="77"/>
      <c r="ME23" s="77"/>
      <c r="MF23" s="77"/>
      <c r="MG23" s="77"/>
      <c r="MH23" s="77"/>
      <c r="MI23" s="77"/>
      <c r="MJ23" s="77"/>
      <c r="MK23" s="77"/>
      <c r="ML23" s="77"/>
      <c r="MM23" s="77"/>
      <c r="MN23" s="77"/>
      <c r="MO23" s="77"/>
      <c r="MP23" s="77"/>
      <c r="MQ23" s="77"/>
      <c r="MR23" s="77"/>
      <c r="MS23" s="77"/>
      <c r="MT23" s="77"/>
      <c r="MU23" s="77"/>
      <c r="MV23" s="77"/>
      <c r="MW23" s="77"/>
      <c r="MX23" s="77"/>
      <c r="MY23" s="77"/>
      <c r="MZ23" s="77"/>
      <c r="NA23" s="77"/>
      <c r="NB23" s="77"/>
      <c r="NC23" s="77"/>
      <c r="ND23" s="77"/>
      <c r="NE23" s="77"/>
      <c r="NF23" s="77"/>
      <c r="NG23" s="77"/>
      <c r="NH23" s="77"/>
      <c r="NI23" s="77"/>
      <c r="NJ23" s="77"/>
      <c r="NK23" s="77"/>
    </row>
    <row r="24" spans="1:375">
      <c r="A24" s="81"/>
      <c r="B24" s="81"/>
      <c r="C24" s="82"/>
      <c r="D24" s="83"/>
      <c r="E24" s="83"/>
      <c r="F24" s="83"/>
      <c r="G24" s="83"/>
      <c r="H24" s="83"/>
      <c r="I24" s="83"/>
      <c r="J24" s="83"/>
      <c r="K24" s="83"/>
      <c r="L24" s="83"/>
      <c r="M24" s="81"/>
      <c r="N24" s="81"/>
      <c r="O24" s="81"/>
      <c r="P24" s="81"/>
      <c r="Q24" s="81"/>
      <c r="R24" s="81"/>
      <c r="S24" s="81"/>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6"/>
      <c r="JK24" s="6"/>
      <c r="JL24" s="6"/>
      <c r="JM24" s="6"/>
      <c r="JN24" s="6"/>
      <c r="JO24" s="6"/>
      <c r="JP24" s="6"/>
      <c r="JQ24" s="6"/>
      <c r="JR24" s="6"/>
      <c r="JS24" s="6"/>
      <c r="JT24" s="6"/>
      <c r="JU24" s="6"/>
      <c r="JV24" s="6"/>
      <c r="JW24" s="6"/>
      <c r="JX24" s="6"/>
      <c r="JY24" s="6"/>
      <c r="JZ24" s="6"/>
      <c r="KA24" s="6"/>
      <c r="KB24" s="6"/>
      <c r="KC24" s="6"/>
      <c r="KD24" s="6"/>
      <c r="KE24" s="6"/>
      <c r="KF24" s="6"/>
      <c r="KG24" s="6"/>
      <c r="KH24" s="6"/>
      <c r="KI24" s="6"/>
      <c r="KJ24" s="6"/>
      <c r="KK24" s="6"/>
      <c r="KL24" s="6"/>
      <c r="KM24" s="6"/>
      <c r="KN24" s="6"/>
      <c r="KO24" s="6"/>
      <c r="KP24" s="6"/>
      <c r="KQ24" s="6"/>
      <c r="KR24" s="6"/>
      <c r="KS24" s="6"/>
      <c r="KT24" s="6"/>
      <c r="KU24" s="6"/>
      <c r="KV24" s="6"/>
      <c r="KW24" s="6"/>
      <c r="KX24" s="6"/>
      <c r="KY24" s="6"/>
      <c r="KZ24" s="6"/>
      <c r="LA24" s="6"/>
      <c r="LB24" s="6"/>
      <c r="LC24" s="6"/>
      <c r="LD24" s="6"/>
      <c r="LE24" s="6"/>
      <c r="LF24" s="6"/>
      <c r="LG24" s="6"/>
      <c r="LH24" s="6"/>
      <c r="LI24" s="6"/>
      <c r="LJ24" s="6"/>
      <c r="LK24" s="6"/>
      <c r="LL24" s="6"/>
      <c r="LM24" s="6"/>
      <c r="LN24" s="6"/>
      <c r="LO24" s="6"/>
      <c r="LP24" s="6"/>
      <c r="LQ24" s="6"/>
      <c r="LR24" s="6"/>
      <c r="LS24" s="6"/>
      <c r="LT24" s="6"/>
      <c r="LU24" s="6"/>
      <c r="LV24" s="6"/>
      <c r="LW24" s="6"/>
      <c r="LX24" s="6"/>
      <c r="LY24" s="6"/>
      <c r="LZ24" s="6"/>
      <c r="MA24" s="6"/>
      <c r="MB24" s="6"/>
      <c r="MC24" s="6"/>
      <c r="MD24" s="6"/>
      <c r="ME24" s="6"/>
      <c r="MF24" s="6"/>
      <c r="MG24" s="6"/>
      <c r="MH24" s="6"/>
      <c r="MI24" s="6"/>
      <c r="MJ24" s="6"/>
      <c r="MK24" s="6"/>
      <c r="ML24" s="6"/>
      <c r="MM24" s="6"/>
      <c r="MN24" s="6"/>
      <c r="MO24" s="6"/>
      <c r="MP24" s="6"/>
      <c r="MQ24" s="6"/>
      <c r="MR24" s="6"/>
      <c r="MS24" s="6"/>
      <c r="MT24" s="6"/>
      <c r="MU24" s="6"/>
      <c r="MV24" s="6"/>
      <c r="MW24" s="6"/>
      <c r="MX24" s="6"/>
      <c r="MY24" s="6"/>
      <c r="MZ24" s="6"/>
      <c r="NA24" s="6"/>
      <c r="NB24" s="6"/>
      <c r="NC24" s="6"/>
      <c r="ND24" s="6"/>
      <c r="NE24" s="6"/>
      <c r="NF24" s="6"/>
      <c r="NG24" s="6"/>
      <c r="NH24" s="6"/>
      <c r="NI24" s="6"/>
      <c r="NJ24" s="6"/>
      <c r="NK24" s="6"/>
    </row>
    <row r="25" spans="1:375">
      <c r="A25" s="6"/>
      <c r="B25" s="6"/>
      <c r="C25" s="6"/>
      <c r="D25" s="6"/>
      <c r="E25" s="6"/>
      <c r="F25" s="6"/>
      <c r="G25" s="6"/>
      <c r="H25" s="6"/>
      <c r="I25" s="6"/>
      <c r="J25" s="6"/>
      <c r="K25" s="6"/>
      <c r="L25" s="38"/>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c r="IW25" s="6"/>
      <c r="IX25" s="6"/>
      <c r="IY25" s="6"/>
      <c r="IZ25" s="6"/>
      <c r="JA25" s="6"/>
      <c r="JB25" s="6"/>
      <c r="JC25" s="6"/>
      <c r="JD25" s="6"/>
      <c r="JE25" s="6"/>
      <c r="JF25" s="6"/>
      <c r="JG25" s="6"/>
      <c r="JH25" s="6"/>
      <c r="JI25" s="6"/>
      <c r="JJ25" s="6"/>
      <c r="JK25" s="6"/>
      <c r="JL25" s="6"/>
      <c r="JM25" s="6"/>
      <c r="JN25" s="6"/>
      <c r="JO25" s="6"/>
      <c r="JP25" s="6"/>
      <c r="JQ25" s="6"/>
      <c r="JR25" s="6"/>
      <c r="JS25" s="6"/>
      <c r="JT25" s="6"/>
      <c r="JU25" s="6"/>
      <c r="JV25" s="6"/>
      <c r="JW25" s="6"/>
      <c r="JX25" s="6"/>
      <c r="JY25" s="6"/>
      <c r="JZ25" s="6"/>
      <c r="KA25" s="6"/>
      <c r="KB25" s="6"/>
      <c r="KC25" s="6"/>
      <c r="KD25" s="6"/>
      <c r="KE25" s="6"/>
      <c r="KF25" s="6"/>
      <c r="KG25" s="6"/>
      <c r="KH25" s="6"/>
      <c r="KI25" s="6"/>
      <c r="KJ25" s="6"/>
      <c r="KK25" s="6"/>
      <c r="KL25" s="6"/>
      <c r="KM25" s="6"/>
      <c r="KN25" s="6"/>
      <c r="KO25" s="6"/>
      <c r="KP25" s="6"/>
      <c r="KQ25" s="6"/>
      <c r="KR25" s="6"/>
      <c r="KS25" s="6"/>
      <c r="KT25" s="6"/>
      <c r="KU25" s="6"/>
      <c r="KV25" s="6"/>
      <c r="KW25" s="6"/>
      <c r="KX25" s="6"/>
      <c r="KY25" s="6"/>
      <c r="KZ25" s="6"/>
      <c r="LA25" s="6"/>
      <c r="LB25" s="6"/>
      <c r="LC25" s="6"/>
      <c r="LD25" s="6"/>
      <c r="LE25" s="6"/>
      <c r="LF25" s="6"/>
      <c r="LG25" s="6"/>
      <c r="LH25" s="6"/>
      <c r="LI25" s="6"/>
      <c r="LJ25" s="6"/>
      <c r="LK25" s="6"/>
      <c r="LL25" s="6"/>
      <c r="LM25" s="6"/>
      <c r="LN25" s="6"/>
      <c r="LO25" s="6"/>
      <c r="LP25" s="6"/>
      <c r="LQ25" s="6"/>
      <c r="LR25" s="6"/>
      <c r="LS25" s="6"/>
      <c r="LT25" s="6"/>
      <c r="LU25" s="6"/>
      <c r="LV25" s="6"/>
      <c r="LW25" s="6"/>
      <c r="LX25" s="6"/>
      <c r="LY25" s="6"/>
      <c r="LZ25" s="6"/>
      <c r="MA25" s="6"/>
      <c r="MB25" s="6"/>
      <c r="MC25" s="6"/>
      <c r="MD25" s="6"/>
      <c r="ME25" s="6"/>
      <c r="MF25" s="6"/>
      <c r="MG25" s="6"/>
      <c r="MH25" s="6"/>
      <c r="MI25" s="6"/>
      <c r="MJ25" s="6"/>
      <c r="MK25" s="6"/>
      <c r="ML25" s="6"/>
      <c r="MM25" s="6"/>
      <c r="MN25" s="6"/>
      <c r="MO25" s="6"/>
      <c r="MP25" s="6"/>
      <c r="MQ25" s="6"/>
      <c r="MR25" s="6"/>
      <c r="MS25" s="6"/>
      <c r="MT25" s="6"/>
      <c r="MU25" s="6"/>
      <c r="MV25" s="6"/>
      <c r="MW25" s="6"/>
      <c r="MX25" s="6"/>
      <c r="MY25" s="6"/>
      <c r="MZ25" s="6"/>
      <c r="NA25" s="6"/>
      <c r="NB25" s="6"/>
      <c r="NC25" s="6"/>
      <c r="ND25" s="6"/>
      <c r="NE25" s="6"/>
      <c r="NF25" s="6"/>
      <c r="NG25" s="6"/>
      <c r="NH25" s="6"/>
      <c r="NI25" s="6"/>
      <c r="NJ25" s="6"/>
      <c r="NK25" s="6"/>
    </row>
  </sheetData>
  <mergeCells count="1109">
    <mergeCell ref="N11:N12"/>
    <mergeCell ref="O11:O12"/>
    <mergeCell ref="P11:P12"/>
    <mergeCell ref="Q11:Q12"/>
    <mergeCell ref="R11:S14"/>
    <mergeCell ref="T11:T12"/>
    <mergeCell ref="A9:C9"/>
    <mergeCell ref="A11:D12"/>
    <mergeCell ref="E11:H11"/>
    <mergeCell ref="E12:H12"/>
    <mergeCell ref="I11:L12"/>
    <mergeCell ref="M11:M12"/>
    <mergeCell ref="A2:C5"/>
    <mergeCell ref="D2:L5"/>
    <mergeCell ref="A7:C7"/>
    <mergeCell ref="D7:L7"/>
    <mergeCell ref="A8:C8"/>
    <mergeCell ref="D8:L8"/>
    <mergeCell ref="AG11:AG12"/>
    <mergeCell ref="AH11:AH12"/>
    <mergeCell ref="AI11:AI12"/>
    <mergeCell ref="AJ11:AJ12"/>
    <mergeCell ref="AK11:AK12"/>
    <mergeCell ref="AL11:AL12"/>
    <mergeCell ref="AA11:AA12"/>
    <mergeCell ref="AB11:AB12"/>
    <mergeCell ref="AC11:AC12"/>
    <mergeCell ref="AD11:AD12"/>
    <mergeCell ref="AE11:AE12"/>
    <mergeCell ref="AF11:AF12"/>
    <mergeCell ref="U11:U12"/>
    <mergeCell ref="V11:V12"/>
    <mergeCell ref="W11:W12"/>
    <mergeCell ref="X11:X12"/>
    <mergeCell ref="Y11:Y12"/>
    <mergeCell ref="Z11:Z12"/>
    <mergeCell ref="AY11:AY12"/>
    <mergeCell ref="AZ11:AZ12"/>
    <mergeCell ref="BA11:BA12"/>
    <mergeCell ref="BB11:BB12"/>
    <mergeCell ref="BC11:BC12"/>
    <mergeCell ref="BD11:BD12"/>
    <mergeCell ref="AS11:AS12"/>
    <mergeCell ref="AT11:AT12"/>
    <mergeCell ref="AU11:AU12"/>
    <mergeCell ref="AV11:AV12"/>
    <mergeCell ref="AW11:AW12"/>
    <mergeCell ref="AX11:AX12"/>
    <mergeCell ref="AM11:AM12"/>
    <mergeCell ref="AN11:AN12"/>
    <mergeCell ref="AO11:AO12"/>
    <mergeCell ref="AP11:AP12"/>
    <mergeCell ref="AQ11:AQ12"/>
    <mergeCell ref="AR11:AR12"/>
    <mergeCell ref="BQ11:BQ12"/>
    <mergeCell ref="BR11:BR12"/>
    <mergeCell ref="BS11:BS12"/>
    <mergeCell ref="BT11:BT12"/>
    <mergeCell ref="BU11:BU12"/>
    <mergeCell ref="BV11:BV12"/>
    <mergeCell ref="BK11:BK12"/>
    <mergeCell ref="BL11:BL12"/>
    <mergeCell ref="BM11:BM12"/>
    <mergeCell ref="BN11:BN12"/>
    <mergeCell ref="BO11:BO12"/>
    <mergeCell ref="BP11:BP12"/>
    <mergeCell ref="BE11:BE12"/>
    <mergeCell ref="BF11:BF12"/>
    <mergeCell ref="BG11:BG12"/>
    <mergeCell ref="BH11:BH12"/>
    <mergeCell ref="BI11:BI12"/>
    <mergeCell ref="BJ11:BJ12"/>
    <mergeCell ref="CI11:CI12"/>
    <mergeCell ref="CJ11:CJ12"/>
    <mergeCell ref="CK11:CK12"/>
    <mergeCell ref="CL11:CL12"/>
    <mergeCell ref="CM11:CM12"/>
    <mergeCell ref="CN11:CN12"/>
    <mergeCell ref="CC11:CC12"/>
    <mergeCell ref="CD11:CD12"/>
    <mergeCell ref="CE11:CE12"/>
    <mergeCell ref="CF11:CF12"/>
    <mergeCell ref="CG11:CG12"/>
    <mergeCell ref="CH11:CH12"/>
    <mergeCell ref="BW11:BW12"/>
    <mergeCell ref="BX11:BX12"/>
    <mergeCell ref="BY11:BY12"/>
    <mergeCell ref="BZ11:BZ12"/>
    <mergeCell ref="CA11:CA12"/>
    <mergeCell ref="CB11:CB12"/>
    <mergeCell ref="DA11:DA12"/>
    <mergeCell ref="DB11:DB12"/>
    <mergeCell ref="DC11:DC12"/>
    <mergeCell ref="DD11:DD12"/>
    <mergeCell ref="DE11:DE12"/>
    <mergeCell ref="DF11:DF12"/>
    <mergeCell ref="CU11:CU12"/>
    <mergeCell ref="CV11:CV12"/>
    <mergeCell ref="CW11:CW12"/>
    <mergeCell ref="CX11:CX12"/>
    <mergeCell ref="CY11:CY12"/>
    <mergeCell ref="CZ11:CZ12"/>
    <mergeCell ref="CO11:CO12"/>
    <mergeCell ref="CP11:CP12"/>
    <mergeCell ref="CQ11:CQ12"/>
    <mergeCell ref="CR11:CR12"/>
    <mergeCell ref="CS11:CS12"/>
    <mergeCell ref="CT11:CT12"/>
    <mergeCell ref="DS11:DS12"/>
    <mergeCell ref="DT11:DT12"/>
    <mergeCell ref="DU11:DU12"/>
    <mergeCell ref="DV11:DV12"/>
    <mergeCell ref="DW11:DW12"/>
    <mergeCell ref="DX11:DX12"/>
    <mergeCell ref="DM11:DM12"/>
    <mergeCell ref="DN11:DN12"/>
    <mergeCell ref="DO11:DO12"/>
    <mergeCell ref="DP11:DP12"/>
    <mergeCell ref="DQ11:DQ12"/>
    <mergeCell ref="DR11:DR12"/>
    <mergeCell ref="DG11:DG12"/>
    <mergeCell ref="DH11:DH12"/>
    <mergeCell ref="DI11:DI12"/>
    <mergeCell ref="DJ11:DJ12"/>
    <mergeCell ref="DK11:DK12"/>
    <mergeCell ref="DL11:DL12"/>
    <mergeCell ref="EK11:EK12"/>
    <mergeCell ref="EL11:EL12"/>
    <mergeCell ref="EM11:EM12"/>
    <mergeCell ref="EN11:EN12"/>
    <mergeCell ref="EO11:EO12"/>
    <mergeCell ref="EP11:EP12"/>
    <mergeCell ref="EE11:EE12"/>
    <mergeCell ref="EF11:EF12"/>
    <mergeCell ref="EG11:EG12"/>
    <mergeCell ref="EH11:EH12"/>
    <mergeCell ref="EI11:EI12"/>
    <mergeCell ref="EJ11:EJ12"/>
    <mergeCell ref="DY11:DY12"/>
    <mergeCell ref="DZ11:DZ12"/>
    <mergeCell ref="EA11:EA12"/>
    <mergeCell ref="EB11:EB12"/>
    <mergeCell ref="EC11:EC12"/>
    <mergeCell ref="ED11:ED12"/>
    <mergeCell ref="FC11:FC12"/>
    <mergeCell ref="FD11:FD12"/>
    <mergeCell ref="FE11:FE12"/>
    <mergeCell ref="FF11:FF12"/>
    <mergeCell ref="FG11:FG12"/>
    <mergeCell ref="FH11:FH12"/>
    <mergeCell ref="EW11:EW12"/>
    <mergeCell ref="EX11:EX12"/>
    <mergeCell ref="EY11:EY12"/>
    <mergeCell ref="EZ11:EZ12"/>
    <mergeCell ref="FA11:FA12"/>
    <mergeCell ref="FB11:FB12"/>
    <mergeCell ref="EQ11:EQ12"/>
    <mergeCell ref="ER11:ER12"/>
    <mergeCell ref="ES11:ES12"/>
    <mergeCell ref="ET11:ET12"/>
    <mergeCell ref="EU11:EU12"/>
    <mergeCell ref="EV11:EV12"/>
    <mergeCell ref="FU11:FU12"/>
    <mergeCell ref="FV11:FV12"/>
    <mergeCell ref="FW11:FW12"/>
    <mergeCell ref="FX11:FX12"/>
    <mergeCell ref="FY11:FY12"/>
    <mergeCell ref="FZ11:FZ12"/>
    <mergeCell ref="FO11:FO12"/>
    <mergeCell ref="FP11:FP12"/>
    <mergeCell ref="FQ11:FQ12"/>
    <mergeCell ref="FR11:FR12"/>
    <mergeCell ref="FS11:FS12"/>
    <mergeCell ref="FT11:FT12"/>
    <mergeCell ref="FI11:FI12"/>
    <mergeCell ref="FJ11:FJ12"/>
    <mergeCell ref="FK11:FK12"/>
    <mergeCell ref="FL11:FL12"/>
    <mergeCell ref="FM11:FM12"/>
    <mergeCell ref="FN11:FN12"/>
    <mergeCell ref="GM11:GM12"/>
    <mergeCell ref="GN11:GN12"/>
    <mergeCell ref="GO11:GO12"/>
    <mergeCell ref="GP11:GP12"/>
    <mergeCell ref="GQ11:GQ12"/>
    <mergeCell ref="GR11:GR12"/>
    <mergeCell ref="GG11:GG12"/>
    <mergeCell ref="GH11:GH12"/>
    <mergeCell ref="GI11:GI12"/>
    <mergeCell ref="GJ11:GJ12"/>
    <mergeCell ref="GK11:GK12"/>
    <mergeCell ref="GL11:GL12"/>
    <mergeCell ref="GA11:GA12"/>
    <mergeCell ref="GB11:GB12"/>
    <mergeCell ref="GC11:GC12"/>
    <mergeCell ref="GD11:GD12"/>
    <mergeCell ref="GE11:GE12"/>
    <mergeCell ref="GF11:GF12"/>
    <mergeCell ref="HE11:HE12"/>
    <mergeCell ref="HF11:HF12"/>
    <mergeCell ref="HG11:HG12"/>
    <mergeCell ref="HH11:HH12"/>
    <mergeCell ref="HI11:HI12"/>
    <mergeCell ref="HJ11:HJ12"/>
    <mergeCell ref="GY11:GY12"/>
    <mergeCell ref="GZ11:GZ12"/>
    <mergeCell ref="HA11:HA12"/>
    <mergeCell ref="HB11:HB12"/>
    <mergeCell ref="HC11:HC12"/>
    <mergeCell ref="HD11:HD12"/>
    <mergeCell ref="GS11:GS12"/>
    <mergeCell ref="GT11:GT12"/>
    <mergeCell ref="GU11:GU12"/>
    <mergeCell ref="GV11:GV12"/>
    <mergeCell ref="GW11:GW12"/>
    <mergeCell ref="GX11:GX12"/>
    <mergeCell ref="HW11:HW12"/>
    <mergeCell ref="HX11:HX12"/>
    <mergeCell ref="HY11:HY12"/>
    <mergeCell ref="HZ11:HZ12"/>
    <mergeCell ref="IA11:IA12"/>
    <mergeCell ref="IB11:IB12"/>
    <mergeCell ref="HQ11:HQ12"/>
    <mergeCell ref="HR11:HR12"/>
    <mergeCell ref="HS11:HS12"/>
    <mergeCell ref="HT11:HT12"/>
    <mergeCell ref="HU11:HU12"/>
    <mergeCell ref="HV11:HV12"/>
    <mergeCell ref="HK11:HK12"/>
    <mergeCell ref="HL11:HL12"/>
    <mergeCell ref="HM11:HM12"/>
    <mergeCell ref="HN11:HN12"/>
    <mergeCell ref="HO11:HO12"/>
    <mergeCell ref="HP11:HP12"/>
    <mergeCell ref="IO11:IO12"/>
    <mergeCell ref="IP11:IP12"/>
    <mergeCell ref="IQ11:IQ12"/>
    <mergeCell ref="IR11:IR12"/>
    <mergeCell ref="IS11:IS12"/>
    <mergeCell ref="IT11:IT12"/>
    <mergeCell ref="II11:II12"/>
    <mergeCell ref="IJ11:IJ12"/>
    <mergeCell ref="IK11:IK12"/>
    <mergeCell ref="IL11:IL12"/>
    <mergeCell ref="IM11:IM12"/>
    <mergeCell ref="IN11:IN12"/>
    <mergeCell ref="IC11:IC12"/>
    <mergeCell ref="ID11:ID12"/>
    <mergeCell ref="IE11:IE12"/>
    <mergeCell ref="IF11:IF12"/>
    <mergeCell ref="IG11:IG12"/>
    <mergeCell ref="IH11:IH12"/>
    <mergeCell ref="JG11:JG12"/>
    <mergeCell ref="JH11:JH12"/>
    <mergeCell ref="JI11:JI12"/>
    <mergeCell ref="JJ11:JJ12"/>
    <mergeCell ref="JK11:JK12"/>
    <mergeCell ref="JL11:JL12"/>
    <mergeCell ref="JA11:JA12"/>
    <mergeCell ref="JB11:JB12"/>
    <mergeCell ref="JC11:JC12"/>
    <mergeCell ref="JD11:JD12"/>
    <mergeCell ref="JE11:JE12"/>
    <mergeCell ref="JF11:JF12"/>
    <mergeCell ref="IU11:IU12"/>
    <mergeCell ref="IV11:IV12"/>
    <mergeCell ref="IW11:IW12"/>
    <mergeCell ref="IX11:IX12"/>
    <mergeCell ref="IY11:IY12"/>
    <mergeCell ref="IZ11:IZ12"/>
    <mergeCell ref="JY11:JY12"/>
    <mergeCell ref="JZ11:JZ12"/>
    <mergeCell ref="KA11:KA12"/>
    <mergeCell ref="KB11:KB12"/>
    <mergeCell ref="KC11:KC12"/>
    <mergeCell ref="KD11:KD12"/>
    <mergeCell ref="JS11:JS12"/>
    <mergeCell ref="JT11:JT12"/>
    <mergeCell ref="JU11:JU12"/>
    <mergeCell ref="JV11:JV12"/>
    <mergeCell ref="JW11:JW12"/>
    <mergeCell ref="JX11:JX12"/>
    <mergeCell ref="JM11:JM12"/>
    <mergeCell ref="JN11:JN12"/>
    <mergeCell ref="JO11:JO12"/>
    <mergeCell ref="JP11:JP12"/>
    <mergeCell ref="JQ11:JQ12"/>
    <mergeCell ref="JR11:JR12"/>
    <mergeCell ref="KQ11:KQ12"/>
    <mergeCell ref="KR11:KR12"/>
    <mergeCell ref="KS11:KS12"/>
    <mergeCell ref="KT11:KT12"/>
    <mergeCell ref="KU11:KU12"/>
    <mergeCell ref="KV11:KV12"/>
    <mergeCell ref="KK11:KK12"/>
    <mergeCell ref="KL11:KL12"/>
    <mergeCell ref="KM11:KM12"/>
    <mergeCell ref="KN11:KN12"/>
    <mergeCell ref="KO11:KO12"/>
    <mergeCell ref="KP11:KP12"/>
    <mergeCell ref="KE11:KE12"/>
    <mergeCell ref="KF11:KF12"/>
    <mergeCell ref="KG11:KG12"/>
    <mergeCell ref="KH11:KH12"/>
    <mergeCell ref="KI11:KI12"/>
    <mergeCell ref="KJ11:KJ12"/>
    <mergeCell ref="LI11:LI12"/>
    <mergeCell ref="LJ11:LJ12"/>
    <mergeCell ref="LK11:LK12"/>
    <mergeCell ref="LL11:LL12"/>
    <mergeCell ref="LM11:LM12"/>
    <mergeCell ref="LN11:LN12"/>
    <mergeCell ref="LC11:LC12"/>
    <mergeCell ref="LD11:LD12"/>
    <mergeCell ref="LE11:LE12"/>
    <mergeCell ref="LF11:LF12"/>
    <mergeCell ref="LG11:LG12"/>
    <mergeCell ref="LH11:LH12"/>
    <mergeCell ref="KW11:KW12"/>
    <mergeCell ref="KX11:KX12"/>
    <mergeCell ref="KY11:KY12"/>
    <mergeCell ref="KZ11:KZ12"/>
    <mergeCell ref="LA11:LA12"/>
    <mergeCell ref="LB11:LB12"/>
    <mergeCell ref="MA11:MA12"/>
    <mergeCell ref="MB11:MB12"/>
    <mergeCell ref="MC11:MC12"/>
    <mergeCell ref="MD11:MD12"/>
    <mergeCell ref="ME11:ME12"/>
    <mergeCell ref="MF11:MF12"/>
    <mergeCell ref="LU11:LU12"/>
    <mergeCell ref="LV11:LV12"/>
    <mergeCell ref="LW11:LW12"/>
    <mergeCell ref="LX11:LX12"/>
    <mergeCell ref="LY11:LY12"/>
    <mergeCell ref="LZ11:LZ12"/>
    <mergeCell ref="LO11:LO12"/>
    <mergeCell ref="LP11:LP12"/>
    <mergeCell ref="LQ11:LQ12"/>
    <mergeCell ref="LR11:LR12"/>
    <mergeCell ref="LS11:LS12"/>
    <mergeCell ref="LT11:LT12"/>
    <mergeCell ref="NC11:NC12"/>
    <mergeCell ref="ND11:ND12"/>
    <mergeCell ref="MS11:MS12"/>
    <mergeCell ref="MT11:MT12"/>
    <mergeCell ref="MU11:MU12"/>
    <mergeCell ref="MV11:MV12"/>
    <mergeCell ref="MW11:MW12"/>
    <mergeCell ref="MX11:MX12"/>
    <mergeCell ref="MM11:MM12"/>
    <mergeCell ref="MN11:MN12"/>
    <mergeCell ref="MO11:MO12"/>
    <mergeCell ref="MP11:MP12"/>
    <mergeCell ref="MQ11:MQ12"/>
    <mergeCell ref="MR11:MR12"/>
    <mergeCell ref="MG11:MG12"/>
    <mergeCell ref="MH11:MH12"/>
    <mergeCell ref="MI11:MI12"/>
    <mergeCell ref="MJ11:MJ12"/>
    <mergeCell ref="MK11:MK12"/>
    <mergeCell ref="ML11:ML12"/>
    <mergeCell ref="AD13:AD14"/>
    <mergeCell ref="AE13:AE14"/>
    <mergeCell ref="AF13:AF14"/>
    <mergeCell ref="AG13:AG14"/>
    <mergeCell ref="AH13:AH14"/>
    <mergeCell ref="AI13:AI14"/>
    <mergeCell ref="X13:X14"/>
    <mergeCell ref="Y13:Y14"/>
    <mergeCell ref="Z13:Z14"/>
    <mergeCell ref="AA13:AA14"/>
    <mergeCell ref="AB13:AB14"/>
    <mergeCell ref="AC13:AC14"/>
    <mergeCell ref="NK11:NK12"/>
    <mergeCell ref="E13:H13"/>
    <mergeCell ref="E14:H14"/>
    <mergeCell ref="I13:L14"/>
    <mergeCell ref="M13:M14"/>
    <mergeCell ref="N13:Q14"/>
    <mergeCell ref="T13:T14"/>
    <mergeCell ref="U13:U14"/>
    <mergeCell ref="V13:V14"/>
    <mergeCell ref="W13:W14"/>
    <mergeCell ref="NE11:NE12"/>
    <mergeCell ref="NF11:NF12"/>
    <mergeCell ref="NG11:NG12"/>
    <mergeCell ref="NH11:NH12"/>
    <mergeCell ref="NI11:NI12"/>
    <mergeCell ref="NJ11:NJ12"/>
    <mergeCell ref="MY11:MY12"/>
    <mergeCell ref="MZ11:MZ12"/>
    <mergeCell ref="NA11:NA12"/>
    <mergeCell ref="NB11:NB12"/>
    <mergeCell ref="AV13:AV14"/>
    <mergeCell ref="AW13:AW14"/>
    <mergeCell ref="AX13:AX14"/>
    <mergeCell ref="AY13:AY14"/>
    <mergeCell ref="AZ13:AZ14"/>
    <mergeCell ref="BA13:BA14"/>
    <mergeCell ref="AP13:AP14"/>
    <mergeCell ref="AQ13:AQ14"/>
    <mergeCell ref="AR13:AR14"/>
    <mergeCell ref="AS13:AS14"/>
    <mergeCell ref="AT13:AT14"/>
    <mergeCell ref="AU13:AU14"/>
    <mergeCell ref="AJ13:AJ14"/>
    <mergeCell ref="AK13:AK14"/>
    <mergeCell ref="AL13:AL14"/>
    <mergeCell ref="AM13:AM14"/>
    <mergeCell ref="AN13:AN14"/>
    <mergeCell ref="AO13:AO14"/>
    <mergeCell ref="BN13:BN14"/>
    <mergeCell ref="BO13:BO14"/>
    <mergeCell ref="BP13:BP14"/>
    <mergeCell ref="BQ13:BQ14"/>
    <mergeCell ref="BR13:BR14"/>
    <mergeCell ref="BS13:BS14"/>
    <mergeCell ref="BH13:BH14"/>
    <mergeCell ref="BI13:BI14"/>
    <mergeCell ref="BJ13:BJ14"/>
    <mergeCell ref="BK13:BK14"/>
    <mergeCell ref="BL13:BL14"/>
    <mergeCell ref="BM13:BM14"/>
    <mergeCell ref="BB13:BB14"/>
    <mergeCell ref="BC13:BC14"/>
    <mergeCell ref="BD13:BD14"/>
    <mergeCell ref="BE13:BE14"/>
    <mergeCell ref="BF13:BF14"/>
    <mergeCell ref="BG13:BG14"/>
    <mergeCell ref="CF13:CF14"/>
    <mergeCell ref="CG13:CG14"/>
    <mergeCell ref="CH13:CH14"/>
    <mergeCell ref="CI13:CI14"/>
    <mergeCell ref="CJ13:CJ14"/>
    <mergeCell ref="CK13:CK14"/>
    <mergeCell ref="BZ13:BZ14"/>
    <mergeCell ref="CA13:CA14"/>
    <mergeCell ref="CB13:CB14"/>
    <mergeCell ref="CC13:CC14"/>
    <mergeCell ref="CD13:CD14"/>
    <mergeCell ref="CE13:CE14"/>
    <mergeCell ref="BT13:BT14"/>
    <mergeCell ref="BU13:BU14"/>
    <mergeCell ref="BV13:BV14"/>
    <mergeCell ref="BW13:BW14"/>
    <mergeCell ref="BX13:BX14"/>
    <mergeCell ref="BY13:BY14"/>
    <mergeCell ref="CX13:CX14"/>
    <mergeCell ref="CY13:CY14"/>
    <mergeCell ref="CZ13:CZ14"/>
    <mergeCell ref="DA13:DA14"/>
    <mergeCell ref="DB13:DB14"/>
    <mergeCell ref="DC13:DC14"/>
    <mergeCell ref="CR13:CR14"/>
    <mergeCell ref="CS13:CS14"/>
    <mergeCell ref="CT13:CT14"/>
    <mergeCell ref="CU13:CU14"/>
    <mergeCell ref="CV13:CV14"/>
    <mergeCell ref="CW13:CW14"/>
    <mergeCell ref="CL13:CL14"/>
    <mergeCell ref="CM13:CM14"/>
    <mergeCell ref="CN13:CN14"/>
    <mergeCell ref="CO13:CO14"/>
    <mergeCell ref="CP13:CP14"/>
    <mergeCell ref="CQ13:CQ14"/>
    <mergeCell ref="DP13:DP14"/>
    <mergeCell ref="DQ13:DQ14"/>
    <mergeCell ref="DR13:DR14"/>
    <mergeCell ref="DS13:DS14"/>
    <mergeCell ref="DT13:DT14"/>
    <mergeCell ref="DU13:DU14"/>
    <mergeCell ref="DJ13:DJ14"/>
    <mergeCell ref="DK13:DK14"/>
    <mergeCell ref="DL13:DL14"/>
    <mergeCell ref="DM13:DM14"/>
    <mergeCell ref="DN13:DN14"/>
    <mergeCell ref="DO13:DO14"/>
    <mergeCell ref="DD13:DD14"/>
    <mergeCell ref="DE13:DE14"/>
    <mergeCell ref="DF13:DF14"/>
    <mergeCell ref="DG13:DG14"/>
    <mergeCell ref="DH13:DH14"/>
    <mergeCell ref="DI13:DI14"/>
    <mergeCell ref="EH13:EH14"/>
    <mergeCell ref="EI13:EI14"/>
    <mergeCell ref="EJ13:EJ14"/>
    <mergeCell ref="EK13:EK14"/>
    <mergeCell ref="EL13:EL14"/>
    <mergeCell ref="EM13:EM14"/>
    <mergeCell ref="EB13:EB14"/>
    <mergeCell ref="EC13:EC14"/>
    <mergeCell ref="ED13:ED14"/>
    <mergeCell ref="EE13:EE14"/>
    <mergeCell ref="EF13:EF14"/>
    <mergeCell ref="EG13:EG14"/>
    <mergeCell ref="DV13:DV14"/>
    <mergeCell ref="DW13:DW14"/>
    <mergeCell ref="DX13:DX14"/>
    <mergeCell ref="DY13:DY14"/>
    <mergeCell ref="DZ13:DZ14"/>
    <mergeCell ref="EA13:EA14"/>
    <mergeCell ref="EZ13:EZ14"/>
    <mergeCell ref="FA13:FA14"/>
    <mergeCell ref="FB13:FB14"/>
    <mergeCell ref="FC13:FC14"/>
    <mergeCell ref="FD13:FD14"/>
    <mergeCell ref="FE13:FE14"/>
    <mergeCell ref="ET13:ET14"/>
    <mergeCell ref="EU13:EU14"/>
    <mergeCell ref="EV13:EV14"/>
    <mergeCell ref="EW13:EW14"/>
    <mergeCell ref="EX13:EX14"/>
    <mergeCell ref="EY13:EY14"/>
    <mergeCell ref="EN13:EN14"/>
    <mergeCell ref="EO13:EO14"/>
    <mergeCell ref="EP13:EP14"/>
    <mergeCell ref="EQ13:EQ14"/>
    <mergeCell ref="ER13:ER14"/>
    <mergeCell ref="ES13:ES14"/>
    <mergeCell ref="FR13:FR14"/>
    <mergeCell ref="FS13:FS14"/>
    <mergeCell ref="FT13:FT14"/>
    <mergeCell ref="FU13:FU14"/>
    <mergeCell ref="FV13:FV14"/>
    <mergeCell ref="FW13:FW14"/>
    <mergeCell ref="FL13:FL14"/>
    <mergeCell ref="FM13:FM14"/>
    <mergeCell ref="FN13:FN14"/>
    <mergeCell ref="FO13:FO14"/>
    <mergeCell ref="FP13:FP14"/>
    <mergeCell ref="FQ13:FQ14"/>
    <mergeCell ref="FF13:FF14"/>
    <mergeCell ref="FG13:FG14"/>
    <mergeCell ref="FH13:FH14"/>
    <mergeCell ref="FI13:FI14"/>
    <mergeCell ref="FJ13:FJ14"/>
    <mergeCell ref="FK13:FK14"/>
    <mergeCell ref="GJ13:GJ14"/>
    <mergeCell ref="GK13:GK14"/>
    <mergeCell ref="GL13:GL14"/>
    <mergeCell ref="GM13:GM14"/>
    <mergeCell ref="GN13:GN14"/>
    <mergeCell ref="GO13:GO14"/>
    <mergeCell ref="GD13:GD14"/>
    <mergeCell ref="GE13:GE14"/>
    <mergeCell ref="GF13:GF14"/>
    <mergeCell ref="GG13:GG14"/>
    <mergeCell ref="GH13:GH14"/>
    <mergeCell ref="GI13:GI14"/>
    <mergeCell ref="FX13:FX14"/>
    <mergeCell ref="FY13:FY14"/>
    <mergeCell ref="FZ13:FZ14"/>
    <mergeCell ref="GA13:GA14"/>
    <mergeCell ref="GB13:GB14"/>
    <mergeCell ref="GC13:GC14"/>
    <mergeCell ref="HB13:HB14"/>
    <mergeCell ref="HC13:HC14"/>
    <mergeCell ref="HD13:HD14"/>
    <mergeCell ref="HE13:HE14"/>
    <mergeCell ref="HF13:HF14"/>
    <mergeCell ref="HG13:HG14"/>
    <mergeCell ref="GV13:GV14"/>
    <mergeCell ref="GW13:GW14"/>
    <mergeCell ref="GX13:GX14"/>
    <mergeCell ref="GY13:GY14"/>
    <mergeCell ref="GZ13:GZ14"/>
    <mergeCell ref="HA13:HA14"/>
    <mergeCell ref="GP13:GP14"/>
    <mergeCell ref="GQ13:GQ14"/>
    <mergeCell ref="GR13:GR14"/>
    <mergeCell ref="GS13:GS14"/>
    <mergeCell ref="GT13:GT14"/>
    <mergeCell ref="GU13:GU14"/>
    <mergeCell ref="HT13:HT14"/>
    <mergeCell ref="HU13:HU14"/>
    <mergeCell ref="HV13:HV14"/>
    <mergeCell ref="HW13:HW14"/>
    <mergeCell ref="HX13:HX14"/>
    <mergeCell ref="HY13:HY14"/>
    <mergeCell ref="HN13:HN14"/>
    <mergeCell ref="HO13:HO14"/>
    <mergeCell ref="HP13:HP14"/>
    <mergeCell ref="HQ13:HQ14"/>
    <mergeCell ref="HR13:HR14"/>
    <mergeCell ref="HS13:HS14"/>
    <mergeCell ref="HH13:HH14"/>
    <mergeCell ref="HI13:HI14"/>
    <mergeCell ref="HJ13:HJ14"/>
    <mergeCell ref="HK13:HK14"/>
    <mergeCell ref="HL13:HL14"/>
    <mergeCell ref="HM13:HM14"/>
    <mergeCell ref="IL13:IL14"/>
    <mergeCell ref="IM13:IM14"/>
    <mergeCell ref="IN13:IN14"/>
    <mergeCell ref="IO13:IO14"/>
    <mergeCell ref="IP13:IP14"/>
    <mergeCell ref="IQ13:IQ14"/>
    <mergeCell ref="IF13:IF14"/>
    <mergeCell ref="IG13:IG14"/>
    <mergeCell ref="IH13:IH14"/>
    <mergeCell ref="II13:II14"/>
    <mergeCell ref="IJ13:IJ14"/>
    <mergeCell ref="IK13:IK14"/>
    <mergeCell ref="HZ13:HZ14"/>
    <mergeCell ref="IA13:IA14"/>
    <mergeCell ref="IB13:IB14"/>
    <mergeCell ref="IC13:IC14"/>
    <mergeCell ref="ID13:ID14"/>
    <mergeCell ref="IE13:IE14"/>
    <mergeCell ref="JD13:JD14"/>
    <mergeCell ref="JE13:JE14"/>
    <mergeCell ref="JF13:JF14"/>
    <mergeCell ref="JG13:JG14"/>
    <mergeCell ref="JH13:JH14"/>
    <mergeCell ref="JI13:JI14"/>
    <mergeCell ref="IX13:IX14"/>
    <mergeCell ref="IY13:IY14"/>
    <mergeCell ref="IZ13:IZ14"/>
    <mergeCell ref="JA13:JA14"/>
    <mergeCell ref="JB13:JB14"/>
    <mergeCell ref="JC13:JC14"/>
    <mergeCell ref="IR13:IR14"/>
    <mergeCell ref="IS13:IS14"/>
    <mergeCell ref="IT13:IT14"/>
    <mergeCell ref="IU13:IU14"/>
    <mergeCell ref="IV13:IV14"/>
    <mergeCell ref="IW13:IW14"/>
    <mergeCell ref="JV13:JV14"/>
    <mergeCell ref="JW13:JW14"/>
    <mergeCell ref="JX13:JX14"/>
    <mergeCell ref="JY13:JY14"/>
    <mergeCell ref="JZ13:JZ14"/>
    <mergeCell ref="KA13:KA14"/>
    <mergeCell ref="JP13:JP14"/>
    <mergeCell ref="JQ13:JQ14"/>
    <mergeCell ref="JR13:JR14"/>
    <mergeCell ref="JS13:JS14"/>
    <mergeCell ref="JT13:JT14"/>
    <mergeCell ref="JU13:JU14"/>
    <mergeCell ref="JJ13:JJ14"/>
    <mergeCell ref="JK13:JK14"/>
    <mergeCell ref="JL13:JL14"/>
    <mergeCell ref="JM13:JM14"/>
    <mergeCell ref="JN13:JN14"/>
    <mergeCell ref="JO13:JO14"/>
    <mergeCell ref="KN13:KN14"/>
    <mergeCell ref="KO13:KO14"/>
    <mergeCell ref="KP13:KP14"/>
    <mergeCell ref="KQ13:KQ14"/>
    <mergeCell ref="KR13:KR14"/>
    <mergeCell ref="KS13:KS14"/>
    <mergeCell ref="KH13:KH14"/>
    <mergeCell ref="KI13:KI14"/>
    <mergeCell ref="KJ13:KJ14"/>
    <mergeCell ref="KK13:KK14"/>
    <mergeCell ref="KL13:KL14"/>
    <mergeCell ref="KM13:KM14"/>
    <mergeCell ref="KB13:KB14"/>
    <mergeCell ref="KC13:KC14"/>
    <mergeCell ref="KD13:KD14"/>
    <mergeCell ref="KE13:KE14"/>
    <mergeCell ref="KF13:KF14"/>
    <mergeCell ref="KG13:KG14"/>
    <mergeCell ref="LF13:LF14"/>
    <mergeCell ref="LG13:LG14"/>
    <mergeCell ref="LH13:LH14"/>
    <mergeCell ref="LI13:LI14"/>
    <mergeCell ref="LJ13:LJ14"/>
    <mergeCell ref="LK13:LK14"/>
    <mergeCell ref="KZ13:KZ14"/>
    <mergeCell ref="LA13:LA14"/>
    <mergeCell ref="LB13:LB14"/>
    <mergeCell ref="LC13:LC14"/>
    <mergeCell ref="LD13:LD14"/>
    <mergeCell ref="LE13:LE14"/>
    <mergeCell ref="KT13:KT14"/>
    <mergeCell ref="KU13:KU14"/>
    <mergeCell ref="KV13:KV14"/>
    <mergeCell ref="KW13:KW14"/>
    <mergeCell ref="KX13:KX14"/>
    <mergeCell ref="KY13:KY14"/>
    <mergeCell ref="LX13:LX14"/>
    <mergeCell ref="LY13:LY14"/>
    <mergeCell ref="LZ13:LZ14"/>
    <mergeCell ref="MA13:MA14"/>
    <mergeCell ref="MB13:MB14"/>
    <mergeCell ref="MC13:MC14"/>
    <mergeCell ref="LR13:LR14"/>
    <mergeCell ref="LS13:LS14"/>
    <mergeCell ref="LT13:LT14"/>
    <mergeCell ref="LU13:LU14"/>
    <mergeCell ref="LV13:LV14"/>
    <mergeCell ref="LW13:LW14"/>
    <mergeCell ref="LL13:LL14"/>
    <mergeCell ref="LM13:LM14"/>
    <mergeCell ref="LN13:LN14"/>
    <mergeCell ref="LO13:LO14"/>
    <mergeCell ref="LP13:LP14"/>
    <mergeCell ref="LQ13:LQ14"/>
    <mergeCell ref="MZ13:MZ14"/>
    <mergeCell ref="NA13:NA14"/>
    <mergeCell ref="MP13:MP14"/>
    <mergeCell ref="MQ13:MQ14"/>
    <mergeCell ref="MR13:MR14"/>
    <mergeCell ref="MS13:MS14"/>
    <mergeCell ref="MT13:MT14"/>
    <mergeCell ref="MU13:MU14"/>
    <mergeCell ref="MJ13:MJ14"/>
    <mergeCell ref="MK13:MK14"/>
    <mergeCell ref="ML13:ML14"/>
    <mergeCell ref="MM13:MM14"/>
    <mergeCell ref="MN13:MN14"/>
    <mergeCell ref="MO13:MO14"/>
    <mergeCell ref="MD13:MD14"/>
    <mergeCell ref="ME13:ME14"/>
    <mergeCell ref="MF13:MF14"/>
    <mergeCell ref="MG13:MG14"/>
    <mergeCell ref="MH13:MH14"/>
    <mergeCell ref="MI13:MI14"/>
    <mergeCell ref="Q15:Q16"/>
    <mergeCell ref="R15:S15"/>
    <mergeCell ref="R16:S16"/>
    <mergeCell ref="T15:T16"/>
    <mergeCell ref="U15:U16"/>
    <mergeCell ref="V15:V16"/>
    <mergeCell ref="K15:K16"/>
    <mergeCell ref="L15:L16"/>
    <mergeCell ref="M15:M16"/>
    <mergeCell ref="N15:N16"/>
    <mergeCell ref="O15:O16"/>
    <mergeCell ref="P15:P16"/>
    <mergeCell ref="NH13:NH14"/>
    <mergeCell ref="NI13:NI14"/>
    <mergeCell ref="NJ13:NJ14"/>
    <mergeCell ref="NK13:NK14"/>
    <mergeCell ref="E15:E16"/>
    <mergeCell ref="F15:F16"/>
    <mergeCell ref="G15:G16"/>
    <mergeCell ref="H15:H16"/>
    <mergeCell ref="I15:I16"/>
    <mergeCell ref="J15:J16"/>
    <mergeCell ref="NB13:NB14"/>
    <mergeCell ref="NC13:NC14"/>
    <mergeCell ref="ND13:ND14"/>
    <mergeCell ref="NE13:NE14"/>
    <mergeCell ref="NF13:NF14"/>
    <mergeCell ref="NG13:NG14"/>
    <mergeCell ref="MV13:MV14"/>
    <mergeCell ref="MW13:MW14"/>
    <mergeCell ref="MX13:MX14"/>
    <mergeCell ref="MY13:MY14"/>
    <mergeCell ref="AI15:AI16"/>
    <mergeCell ref="AJ15:AJ16"/>
    <mergeCell ref="AK15:AK16"/>
    <mergeCell ref="AL15:AL16"/>
    <mergeCell ref="AM15:AM16"/>
    <mergeCell ref="AN15:AN16"/>
    <mergeCell ref="AC15:AC16"/>
    <mergeCell ref="AD15:AD16"/>
    <mergeCell ref="AE15:AE16"/>
    <mergeCell ref="AF15:AF16"/>
    <mergeCell ref="AG15:AG16"/>
    <mergeCell ref="AH15:AH16"/>
    <mergeCell ref="W15:W16"/>
    <mergeCell ref="X15:X16"/>
    <mergeCell ref="Y15:Y16"/>
    <mergeCell ref="Z15:Z16"/>
    <mergeCell ref="AA15:AA16"/>
    <mergeCell ref="AB15:AB16"/>
    <mergeCell ref="BA15:BA16"/>
    <mergeCell ref="BB15:BB16"/>
    <mergeCell ref="BC15:BC16"/>
    <mergeCell ref="BD15:BD16"/>
    <mergeCell ref="BE15:BE16"/>
    <mergeCell ref="BF15:BF16"/>
    <mergeCell ref="AU15:AU16"/>
    <mergeCell ref="AV15:AV16"/>
    <mergeCell ref="AW15:AW16"/>
    <mergeCell ref="AX15:AX16"/>
    <mergeCell ref="AY15:AY16"/>
    <mergeCell ref="AZ15:AZ16"/>
    <mergeCell ref="AO15:AO16"/>
    <mergeCell ref="AP15:AP16"/>
    <mergeCell ref="AQ15:AQ16"/>
    <mergeCell ref="AR15:AR16"/>
    <mergeCell ref="AS15:AS16"/>
    <mergeCell ref="AT15:AT16"/>
    <mergeCell ref="BS15:BS16"/>
    <mergeCell ref="BT15:BT16"/>
    <mergeCell ref="BU15:BU16"/>
    <mergeCell ref="BV15:BV16"/>
    <mergeCell ref="BW15:BW16"/>
    <mergeCell ref="BX15:BX16"/>
    <mergeCell ref="BM15:BM16"/>
    <mergeCell ref="BN15:BN16"/>
    <mergeCell ref="BO15:BO16"/>
    <mergeCell ref="BP15:BP16"/>
    <mergeCell ref="BQ15:BQ16"/>
    <mergeCell ref="BR15:BR16"/>
    <mergeCell ref="BG15:BG16"/>
    <mergeCell ref="BH15:BH16"/>
    <mergeCell ref="BI15:BI16"/>
    <mergeCell ref="BJ15:BJ16"/>
    <mergeCell ref="BK15:BK16"/>
    <mergeCell ref="BL15:BL16"/>
    <mergeCell ref="CK15:CK16"/>
    <mergeCell ref="CL15:CL16"/>
    <mergeCell ref="CM15:CM16"/>
    <mergeCell ref="CN15:CN16"/>
    <mergeCell ref="CO15:CO16"/>
    <mergeCell ref="CP15:CP16"/>
    <mergeCell ref="CE15:CE16"/>
    <mergeCell ref="CF15:CF16"/>
    <mergeCell ref="CG15:CG16"/>
    <mergeCell ref="CH15:CH16"/>
    <mergeCell ref="CI15:CI16"/>
    <mergeCell ref="CJ15:CJ16"/>
    <mergeCell ref="BY15:BY16"/>
    <mergeCell ref="BZ15:BZ16"/>
    <mergeCell ref="CA15:CA16"/>
    <mergeCell ref="CB15:CB16"/>
    <mergeCell ref="CC15:CC16"/>
    <mergeCell ref="CD15:CD16"/>
    <mergeCell ref="DC15:DC16"/>
    <mergeCell ref="DD15:DD16"/>
    <mergeCell ref="DE15:DE16"/>
    <mergeCell ref="DF15:DF16"/>
    <mergeCell ref="DG15:DG16"/>
    <mergeCell ref="DH15:DH16"/>
    <mergeCell ref="CW15:CW16"/>
    <mergeCell ref="CX15:CX16"/>
    <mergeCell ref="CY15:CY16"/>
    <mergeCell ref="CZ15:CZ16"/>
    <mergeCell ref="DA15:DA16"/>
    <mergeCell ref="DB15:DB16"/>
    <mergeCell ref="CQ15:CQ16"/>
    <mergeCell ref="CR15:CR16"/>
    <mergeCell ref="CS15:CS16"/>
    <mergeCell ref="CT15:CT16"/>
    <mergeCell ref="CU15:CU16"/>
    <mergeCell ref="CV15:CV16"/>
    <mergeCell ref="DU15:DU16"/>
    <mergeCell ref="DV15:DV16"/>
    <mergeCell ref="DW15:DW16"/>
    <mergeCell ref="DX15:DX16"/>
    <mergeCell ref="DY15:DY16"/>
    <mergeCell ref="DZ15:DZ16"/>
    <mergeCell ref="DO15:DO16"/>
    <mergeCell ref="DP15:DP16"/>
    <mergeCell ref="DQ15:DQ16"/>
    <mergeCell ref="DR15:DR16"/>
    <mergeCell ref="DS15:DS16"/>
    <mergeCell ref="DT15:DT16"/>
    <mergeCell ref="DI15:DI16"/>
    <mergeCell ref="DJ15:DJ16"/>
    <mergeCell ref="DK15:DK16"/>
    <mergeCell ref="DL15:DL16"/>
    <mergeCell ref="DM15:DM16"/>
    <mergeCell ref="DN15:DN16"/>
    <mergeCell ref="EM15:EM16"/>
    <mergeCell ref="EN15:EN16"/>
    <mergeCell ref="EO15:EO16"/>
    <mergeCell ref="EP15:EP16"/>
    <mergeCell ref="EQ15:EQ16"/>
    <mergeCell ref="ER15:ER16"/>
    <mergeCell ref="EG15:EG16"/>
    <mergeCell ref="EH15:EH16"/>
    <mergeCell ref="EI15:EI16"/>
    <mergeCell ref="EJ15:EJ16"/>
    <mergeCell ref="EK15:EK16"/>
    <mergeCell ref="EL15:EL16"/>
    <mergeCell ref="EA15:EA16"/>
    <mergeCell ref="EB15:EB16"/>
    <mergeCell ref="EC15:EC16"/>
    <mergeCell ref="ED15:ED16"/>
    <mergeCell ref="EE15:EE16"/>
    <mergeCell ref="EF15:EF16"/>
    <mergeCell ref="FE15:FE16"/>
    <mergeCell ref="FF15:FF16"/>
    <mergeCell ref="FG15:FG16"/>
    <mergeCell ref="FH15:FH16"/>
    <mergeCell ref="FI15:FI16"/>
    <mergeCell ref="FJ15:FJ16"/>
    <mergeCell ref="EY15:EY16"/>
    <mergeCell ref="EZ15:EZ16"/>
    <mergeCell ref="FA15:FA16"/>
    <mergeCell ref="FB15:FB16"/>
    <mergeCell ref="FC15:FC16"/>
    <mergeCell ref="FD15:FD16"/>
    <mergeCell ref="ES15:ES16"/>
    <mergeCell ref="ET15:ET16"/>
    <mergeCell ref="EU15:EU16"/>
    <mergeCell ref="EV15:EV16"/>
    <mergeCell ref="EW15:EW16"/>
    <mergeCell ref="EX15:EX16"/>
    <mergeCell ref="FW15:FW16"/>
    <mergeCell ref="FX15:FX16"/>
    <mergeCell ref="FY15:FY16"/>
    <mergeCell ref="FZ15:FZ16"/>
    <mergeCell ref="GA15:GA16"/>
    <mergeCell ref="GB15:GB16"/>
    <mergeCell ref="FQ15:FQ16"/>
    <mergeCell ref="FR15:FR16"/>
    <mergeCell ref="FS15:FS16"/>
    <mergeCell ref="FT15:FT16"/>
    <mergeCell ref="FU15:FU16"/>
    <mergeCell ref="FV15:FV16"/>
    <mergeCell ref="FK15:FK16"/>
    <mergeCell ref="FL15:FL16"/>
    <mergeCell ref="FM15:FM16"/>
    <mergeCell ref="FN15:FN16"/>
    <mergeCell ref="FO15:FO16"/>
    <mergeCell ref="FP15:FP16"/>
    <mergeCell ref="GO15:GO16"/>
    <mergeCell ref="GP15:GP16"/>
    <mergeCell ref="GQ15:GQ16"/>
    <mergeCell ref="GR15:GR16"/>
    <mergeCell ref="GS15:GS16"/>
    <mergeCell ref="GT15:GT16"/>
    <mergeCell ref="GI15:GI16"/>
    <mergeCell ref="GJ15:GJ16"/>
    <mergeCell ref="GK15:GK16"/>
    <mergeCell ref="GL15:GL16"/>
    <mergeCell ref="GM15:GM16"/>
    <mergeCell ref="GN15:GN16"/>
    <mergeCell ref="GC15:GC16"/>
    <mergeCell ref="GD15:GD16"/>
    <mergeCell ref="GE15:GE16"/>
    <mergeCell ref="GF15:GF16"/>
    <mergeCell ref="GG15:GG16"/>
    <mergeCell ref="GH15:GH16"/>
    <mergeCell ref="HG15:HG16"/>
    <mergeCell ref="HH15:HH16"/>
    <mergeCell ref="HI15:HI16"/>
    <mergeCell ref="HJ15:HJ16"/>
    <mergeCell ref="HK15:HK16"/>
    <mergeCell ref="HL15:HL16"/>
    <mergeCell ref="HA15:HA16"/>
    <mergeCell ref="HB15:HB16"/>
    <mergeCell ref="HC15:HC16"/>
    <mergeCell ref="HD15:HD16"/>
    <mergeCell ref="HE15:HE16"/>
    <mergeCell ref="HF15:HF16"/>
    <mergeCell ref="GU15:GU16"/>
    <mergeCell ref="GV15:GV16"/>
    <mergeCell ref="GW15:GW16"/>
    <mergeCell ref="GX15:GX16"/>
    <mergeCell ref="GY15:GY16"/>
    <mergeCell ref="GZ15:GZ16"/>
    <mergeCell ref="HY15:HY16"/>
    <mergeCell ref="HZ15:HZ16"/>
    <mergeCell ref="IA15:IA16"/>
    <mergeCell ref="IB15:IB16"/>
    <mergeCell ref="IC15:IC16"/>
    <mergeCell ref="ID15:ID16"/>
    <mergeCell ref="HS15:HS16"/>
    <mergeCell ref="HT15:HT16"/>
    <mergeCell ref="HU15:HU16"/>
    <mergeCell ref="HV15:HV16"/>
    <mergeCell ref="HW15:HW16"/>
    <mergeCell ref="HX15:HX16"/>
    <mergeCell ref="HM15:HM16"/>
    <mergeCell ref="HN15:HN16"/>
    <mergeCell ref="HO15:HO16"/>
    <mergeCell ref="HP15:HP16"/>
    <mergeCell ref="HQ15:HQ16"/>
    <mergeCell ref="HR15:HR16"/>
    <mergeCell ref="IQ15:IQ16"/>
    <mergeCell ref="IR15:IR16"/>
    <mergeCell ref="IS15:IS16"/>
    <mergeCell ref="IT15:IT16"/>
    <mergeCell ref="IU15:IU16"/>
    <mergeCell ref="IV15:IV16"/>
    <mergeCell ref="IK15:IK16"/>
    <mergeCell ref="IL15:IL16"/>
    <mergeCell ref="IM15:IM16"/>
    <mergeCell ref="IN15:IN16"/>
    <mergeCell ref="IO15:IO16"/>
    <mergeCell ref="IP15:IP16"/>
    <mergeCell ref="IE15:IE16"/>
    <mergeCell ref="IF15:IF16"/>
    <mergeCell ref="IG15:IG16"/>
    <mergeCell ref="IH15:IH16"/>
    <mergeCell ref="II15:II16"/>
    <mergeCell ref="IJ15:IJ16"/>
    <mergeCell ref="JI15:JI16"/>
    <mergeCell ref="JJ15:JJ16"/>
    <mergeCell ref="JK15:JK16"/>
    <mergeCell ref="JL15:JL16"/>
    <mergeCell ref="JM15:JM16"/>
    <mergeCell ref="JN15:JN16"/>
    <mergeCell ref="JC15:JC16"/>
    <mergeCell ref="JD15:JD16"/>
    <mergeCell ref="JE15:JE16"/>
    <mergeCell ref="JF15:JF16"/>
    <mergeCell ref="JG15:JG16"/>
    <mergeCell ref="JH15:JH16"/>
    <mergeCell ref="IW15:IW16"/>
    <mergeCell ref="IX15:IX16"/>
    <mergeCell ref="IY15:IY16"/>
    <mergeCell ref="IZ15:IZ16"/>
    <mergeCell ref="JA15:JA16"/>
    <mergeCell ref="JB15:JB16"/>
    <mergeCell ref="KA15:KA16"/>
    <mergeCell ref="KB15:KB16"/>
    <mergeCell ref="KC15:KC16"/>
    <mergeCell ref="KD15:KD16"/>
    <mergeCell ref="KE15:KE16"/>
    <mergeCell ref="KF15:KF16"/>
    <mergeCell ref="JU15:JU16"/>
    <mergeCell ref="JV15:JV16"/>
    <mergeCell ref="JW15:JW16"/>
    <mergeCell ref="JX15:JX16"/>
    <mergeCell ref="JY15:JY16"/>
    <mergeCell ref="JZ15:JZ16"/>
    <mergeCell ref="JO15:JO16"/>
    <mergeCell ref="JP15:JP16"/>
    <mergeCell ref="JQ15:JQ16"/>
    <mergeCell ref="JR15:JR16"/>
    <mergeCell ref="JS15:JS16"/>
    <mergeCell ref="JT15:JT16"/>
    <mergeCell ref="KS15:KS16"/>
    <mergeCell ref="KT15:KT16"/>
    <mergeCell ref="KU15:KU16"/>
    <mergeCell ref="KV15:KV16"/>
    <mergeCell ref="KW15:KW16"/>
    <mergeCell ref="KX15:KX16"/>
    <mergeCell ref="KM15:KM16"/>
    <mergeCell ref="KN15:KN16"/>
    <mergeCell ref="KO15:KO16"/>
    <mergeCell ref="KP15:KP16"/>
    <mergeCell ref="KQ15:KQ16"/>
    <mergeCell ref="KR15:KR16"/>
    <mergeCell ref="KG15:KG16"/>
    <mergeCell ref="KH15:KH16"/>
    <mergeCell ref="KI15:KI16"/>
    <mergeCell ref="KJ15:KJ16"/>
    <mergeCell ref="KK15:KK16"/>
    <mergeCell ref="KL15:KL16"/>
    <mergeCell ref="LK15:LK16"/>
    <mergeCell ref="LL15:LL16"/>
    <mergeCell ref="LM15:LM16"/>
    <mergeCell ref="LN15:LN16"/>
    <mergeCell ref="LO15:LO16"/>
    <mergeCell ref="LP15:LP16"/>
    <mergeCell ref="LE15:LE16"/>
    <mergeCell ref="LF15:LF16"/>
    <mergeCell ref="LG15:LG16"/>
    <mergeCell ref="LH15:LH16"/>
    <mergeCell ref="LI15:LI16"/>
    <mergeCell ref="LJ15:LJ16"/>
    <mergeCell ref="KY15:KY16"/>
    <mergeCell ref="KZ15:KZ16"/>
    <mergeCell ref="LA15:LA16"/>
    <mergeCell ref="LB15:LB16"/>
    <mergeCell ref="LC15:LC16"/>
    <mergeCell ref="LD15:LD16"/>
    <mergeCell ref="MN15:MN16"/>
    <mergeCell ref="MC15:MC16"/>
    <mergeCell ref="MD15:MD16"/>
    <mergeCell ref="ME15:ME16"/>
    <mergeCell ref="MF15:MF16"/>
    <mergeCell ref="MG15:MG16"/>
    <mergeCell ref="MH15:MH16"/>
    <mergeCell ref="LW15:LW16"/>
    <mergeCell ref="LX15:LX16"/>
    <mergeCell ref="LY15:LY16"/>
    <mergeCell ref="LZ15:LZ16"/>
    <mergeCell ref="MA15:MA16"/>
    <mergeCell ref="MB15:MB16"/>
    <mergeCell ref="LQ15:LQ16"/>
    <mergeCell ref="LR15:LR16"/>
    <mergeCell ref="LS15:LS16"/>
    <mergeCell ref="LT15:LT16"/>
    <mergeCell ref="LU15:LU16"/>
    <mergeCell ref="LV15:LV16"/>
    <mergeCell ref="R18:S18"/>
    <mergeCell ref="A20:D20"/>
    <mergeCell ref="NG15:NG16"/>
    <mergeCell ref="NH15:NH16"/>
    <mergeCell ref="NI15:NI16"/>
    <mergeCell ref="NJ15:NJ16"/>
    <mergeCell ref="NK15:NK16"/>
    <mergeCell ref="N17:Q17"/>
    <mergeCell ref="R17:S17"/>
    <mergeCell ref="NA15:NA16"/>
    <mergeCell ref="NB15:NB16"/>
    <mergeCell ref="NC15:NC16"/>
    <mergeCell ref="ND15:ND16"/>
    <mergeCell ref="NE15:NE16"/>
    <mergeCell ref="NF15:NF16"/>
    <mergeCell ref="MU15:MU16"/>
    <mergeCell ref="MV15:MV16"/>
    <mergeCell ref="MW15:MW16"/>
    <mergeCell ref="MX15:MX16"/>
    <mergeCell ref="MY15:MY16"/>
    <mergeCell ref="MZ15:MZ16"/>
    <mergeCell ref="MO15:MO16"/>
    <mergeCell ref="MP15:MP16"/>
    <mergeCell ref="MQ15:MQ16"/>
    <mergeCell ref="MR15:MR16"/>
    <mergeCell ref="MS15:MS16"/>
    <mergeCell ref="MT15:MT16"/>
    <mergeCell ref="MI15:MI16"/>
    <mergeCell ref="MJ15:MJ16"/>
    <mergeCell ref="MK15:MK16"/>
    <mergeCell ref="ML15:ML16"/>
    <mergeCell ref="MM15:MM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31D46-E200-4BA0-892B-3537A5FBE04E}">
  <dimension ref="A2:P40"/>
  <sheetViews>
    <sheetView topLeftCell="A7" workbookViewId="0">
      <selection activeCell="G24" sqref="G24"/>
    </sheetView>
  </sheetViews>
  <sheetFormatPr baseColWidth="10" defaultColWidth="11.42578125" defaultRowHeight="15"/>
  <cols>
    <col min="1" max="1" width="20.28515625" customWidth="1"/>
    <col min="2" max="2" width="12.5703125" customWidth="1"/>
    <col min="3" max="3" width="17.42578125" customWidth="1"/>
    <col min="4" max="4" width="16.140625" customWidth="1"/>
    <col min="5" max="5" width="22.140625" bestFit="1" customWidth="1"/>
    <col min="6" max="6" width="19.7109375" bestFit="1" customWidth="1"/>
    <col min="9" max="9" width="20.5703125" customWidth="1"/>
  </cols>
  <sheetData>
    <row r="2" spans="1:16" ht="25.5">
      <c r="A2" s="155" t="s">
        <v>76</v>
      </c>
      <c r="B2" s="155" t="s">
        <v>77</v>
      </c>
      <c r="C2" s="155" t="s">
        <v>78</v>
      </c>
      <c r="D2" s="155" t="s">
        <v>79</v>
      </c>
      <c r="E2" s="155" t="s">
        <v>80</v>
      </c>
      <c r="F2" s="155" t="s">
        <v>81</v>
      </c>
    </row>
    <row r="3" spans="1:16" ht="38.25">
      <c r="A3" s="156" t="s">
        <v>32</v>
      </c>
      <c r="B3" s="157">
        <f>E32</f>
        <v>2</v>
      </c>
      <c r="C3" s="158">
        <f>'Análisis de Mercado'!AF15+'Análisis de Mercado'!AF20</f>
        <v>7623833</v>
      </c>
      <c r="D3" s="158">
        <f>C3*19%</f>
        <v>1448528.27</v>
      </c>
      <c r="E3" s="158">
        <f>ROUND((C3+D3),0)</f>
        <v>9072361</v>
      </c>
      <c r="F3" s="159">
        <f>E3*B3</f>
        <v>18144722</v>
      </c>
      <c r="H3" s="164" t="s">
        <v>82</v>
      </c>
      <c r="I3" s="163">
        <f>F3+F4</f>
        <v>90739936</v>
      </c>
    </row>
    <row r="4" spans="1:16" ht="38.25">
      <c r="A4" s="156" t="s">
        <v>36</v>
      </c>
      <c r="B4" s="157">
        <v>2</v>
      </c>
      <c r="C4" s="158">
        <f>'Análisis de Mercado'!AF17+'Análisis de Mercado'!AF22</f>
        <v>30502191</v>
      </c>
      <c r="D4" s="158">
        <f>C4*19%</f>
        <v>5795416.29</v>
      </c>
      <c r="E4" s="158">
        <f>ROUND((C4+D4),0)</f>
        <v>36297607</v>
      </c>
      <c r="F4" s="159">
        <f>E4*B4</f>
        <v>72595214</v>
      </c>
      <c r="H4" s="164" t="s">
        <v>83</v>
      </c>
      <c r="I4" s="163">
        <f>F5</f>
        <v>1269712990</v>
      </c>
    </row>
    <row r="5" spans="1:16">
      <c r="A5" s="156" t="s">
        <v>41</v>
      </c>
      <c r="B5" s="157">
        <f>F18*F22</f>
        <v>4606</v>
      </c>
      <c r="C5" s="158">
        <f>'Análisis de Mercado'!AF25</f>
        <v>231651</v>
      </c>
      <c r="D5" s="158">
        <f>C5*19%</f>
        <v>44013.69</v>
      </c>
      <c r="E5" s="158">
        <f>ROUND((C5+D5),0)</f>
        <v>275665</v>
      </c>
      <c r="F5" s="158">
        <f>E5*B5</f>
        <v>1269712990</v>
      </c>
    </row>
    <row r="6" spans="1:16">
      <c r="A6" s="317" t="s">
        <v>84</v>
      </c>
      <c r="B6" s="317"/>
      <c r="C6" s="317"/>
      <c r="D6" s="317"/>
      <c r="E6" s="317"/>
      <c r="F6" s="160">
        <f>SUM(F3:F5)</f>
        <v>1360452926</v>
      </c>
      <c r="H6" s="164" t="s">
        <v>85</v>
      </c>
      <c r="I6" s="163">
        <f>F6</f>
        <v>1360452926</v>
      </c>
    </row>
    <row r="8" spans="1:16">
      <c r="E8" s="149" t="s">
        <v>86</v>
      </c>
      <c r="F8" s="150">
        <f>2002000000</f>
        <v>2002000000</v>
      </c>
    </row>
    <row r="9" spans="1:16">
      <c r="E9" s="149" t="s">
        <v>87</v>
      </c>
      <c r="F9" s="151">
        <f>F8-F6</f>
        <v>641547074</v>
      </c>
    </row>
    <row r="11" spans="1:16">
      <c r="B11" s="311" t="s">
        <v>88</v>
      </c>
      <c r="C11" s="311"/>
      <c r="D11" s="311"/>
      <c r="E11" s="311"/>
      <c r="F11" s="311"/>
      <c r="G11" s="311"/>
      <c r="H11" s="311"/>
      <c r="I11" s="311"/>
      <c r="J11" s="311"/>
      <c r="K11" s="311"/>
      <c r="L11" s="311"/>
      <c r="M11" s="311"/>
      <c r="N11" s="311"/>
      <c r="O11" s="311"/>
      <c r="P11" s="311"/>
    </row>
    <row r="13" spans="1:16">
      <c r="B13" s="313" t="s">
        <v>89</v>
      </c>
      <c r="C13" s="313"/>
      <c r="H13" s="311" t="s">
        <v>90</v>
      </c>
      <c r="I13" s="311"/>
      <c r="J13" s="311"/>
      <c r="K13" s="311"/>
      <c r="L13" s="311"/>
      <c r="M13" s="311"/>
      <c r="N13" s="311"/>
      <c r="O13" s="311"/>
      <c r="P13" s="311"/>
    </row>
    <row r="14" spans="1:16" ht="12" customHeight="1">
      <c r="B14" s="164" t="s">
        <v>91</v>
      </c>
      <c r="C14" s="164" t="s">
        <v>14</v>
      </c>
      <c r="H14" s="312" t="s">
        <v>92</v>
      </c>
      <c r="I14" s="312"/>
      <c r="J14" s="312"/>
      <c r="K14" s="312"/>
      <c r="L14" s="312"/>
      <c r="M14" s="312"/>
      <c r="N14" s="312"/>
      <c r="O14" s="312"/>
      <c r="P14" s="312"/>
    </row>
    <row r="15" spans="1:16">
      <c r="B15" s="161" t="s">
        <v>93</v>
      </c>
      <c r="C15" s="161">
        <v>230</v>
      </c>
      <c r="E15" s="161" t="s">
        <v>25</v>
      </c>
      <c r="F15" s="161">
        <f>ROUNDUP(AVERAGE(C15:C26),0)</f>
        <v>891</v>
      </c>
      <c r="H15" s="312"/>
      <c r="I15" s="312"/>
      <c r="J15" s="312"/>
      <c r="K15" s="312"/>
      <c r="L15" s="312"/>
      <c r="M15" s="312"/>
      <c r="N15" s="312"/>
      <c r="O15" s="312"/>
      <c r="P15" s="312"/>
    </row>
    <row r="16" spans="1:16">
      <c r="B16" s="161" t="s">
        <v>94</v>
      </c>
      <c r="C16" s="161">
        <v>176</v>
      </c>
      <c r="E16" s="161" t="s">
        <v>95</v>
      </c>
      <c r="F16" s="161">
        <f>ROUNDUP((F15+MAX(C15:C26))/2,0)</f>
        <v>1748</v>
      </c>
      <c r="H16" s="312"/>
      <c r="I16" s="312"/>
      <c r="J16" s="312"/>
      <c r="K16" s="312"/>
      <c r="L16" s="312"/>
      <c r="M16" s="312"/>
      <c r="N16" s="312"/>
      <c r="O16" s="312"/>
      <c r="P16" s="312"/>
    </row>
    <row r="17" spans="2:16">
      <c r="B17" s="161" t="s">
        <v>96</v>
      </c>
      <c r="C17" s="161">
        <v>590</v>
      </c>
      <c r="E17" s="162" t="s">
        <v>97</v>
      </c>
      <c r="F17" s="161">
        <f>ROUNDUP((F15+MIN(C15:C26))/2,0)</f>
        <v>534</v>
      </c>
      <c r="H17" s="312"/>
      <c r="I17" s="312"/>
      <c r="J17" s="312"/>
      <c r="K17" s="312"/>
      <c r="L17" s="312"/>
      <c r="M17" s="312"/>
      <c r="N17" s="312"/>
      <c r="O17" s="312"/>
      <c r="P17" s="312"/>
    </row>
    <row r="18" spans="2:16">
      <c r="B18" s="161" t="s">
        <v>98</v>
      </c>
      <c r="C18" s="161">
        <v>841</v>
      </c>
      <c r="E18" s="166" t="s">
        <v>99</v>
      </c>
      <c r="F18" s="166">
        <f>ROUNDUP(GEOMEAN(C15:C26),0)</f>
        <v>658</v>
      </c>
      <c r="H18" s="312"/>
      <c r="I18" s="312"/>
      <c r="J18" s="312"/>
      <c r="K18" s="312"/>
      <c r="L18" s="312"/>
      <c r="M18" s="312"/>
      <c r="N18" s="312"/>
      <c r="O18" s="312"/>
      <c r="P18" s="312"/>
    </row>
    <row r="19" spans="2:16">
      <c r="B19" s="161" t="s">
        <v>100</v>
      </c>
      <c r="C19" s="161">
        <v>775</v>
      </c>
      <c r="E19" s="161" t="s">
        <v>101</v>
      </c>
      <c r="F19" s="161">
        <f>ROUNDUP( MEDIAN(C15:C26),0)</f>
        <v>808</v>
      </c>
      <c r="H19" s="312"/>
      <c r="I19" s="312"/>
      <c r="J19" s="312"/>
      <c r="K19" s="312"/>
      <c r="L19" s="312"/>
      <c r="M19" s="312"/>
      <c r="N19" s="312"/>
      <c r="O19" s="312"/>
      <c r="P19" s="312"/>
    </row>
    <row r="20" spans="2:16">
      <c r="B20" s="161" t="s">
        <v>102</v>
      </c>
      <c r="C20" s="161">
        <v>1174</v>
      </c>
      <c r="E20" s="161" t="s">
        <v>103</v>
      </c>
      <c r="F20" s="161">
        <f>ROUNDUP(TRIMMEAN(C15:C26,0.5),0)</f>
        <v>782</v>
      </c>
      <c r="H20" s="312"/>
      <c r="I20" s="312"/>
      <c r="J20" s="312"/>
      <c r="K20" s="312"/>
      <c r="L20" s="312"/>
      <c r="M20" s="312"/>
      <c r="N20" s="312"/>
      <c r="O20" s="312"/>
      <c r="P20" s="312"/>
    </row>
    <row r="21" spans="2:16">
      <c r="B21" s="161" t="s">
        <v>104</v>
      </c>
      <c r="C21" s="161">
        <v>903</v>
      </c>
      <c r="H21" s="312"/>
      <c r="I21" s="312"/>
      <c r="J21" s="312"/>
      <c r="K21" s="312"/>
      <c r="L21" s="312"/>
      <c r="M21" s="312"/>
      <c r="N21" s="312"/>
      <c r="O21" s="312"/>
      <c r="P21" s="312"/>
    </row>
    <row r="22" spans="2:16">
      <c r="B22" s="161" t="s">
        <v>105</v>
      </c>
      <c r="C22" s="161">
        <v>1391</v>
      </c>
      <c r="E22" s="161" t="s">
        <v>106</v>
      </c>
      <c r="F22" s="161">
        <v>7</v>
      </c>
      <c r="H22" s="312"/>
      <c r="I22" s="312"/>
      <c r="J22" s="312"/>
      <c r="K22" s="312"/>
      <c r="L22" s="312"/>
      <c r="M22" s="312"/>
      <c r="N22" s="312"/>
      <c r="O22" s="312"/>
      <c r="P22" s="312"/>
    </row>
    <row r="23" spans="2:16">
      <c r="B23" s="161" t="s">
        <v>107</v>
      </c>
      <c r="C23" s="161">
        <v>409</v>
      </c>
      <c r="E23" s="167" t="s">
        <v>108</v>
      </c>
      <c r="F23" s="167">
        <f>F22*F18</f>
        <v>4606</v>
      </c>
    </row>
    <row r="24" spans="2:16">
      <c r="B24" s="161" t="s">
        <v>109</v>
      </c>
      <c r="C24" s="161">
        <v>2604</v>
      </c>
    </row>
    <row r="25" spans="2:16">
      <c r="B25" s="161" t="s">
        <v>110</v>
      </c>
      <c r="C25" s="161">
        <v>1406</v>
      </c>
    </row>
    <row r="26" spans="2:16">
      <c r="B26" s="161" t="s">
        <v>94</v>
      </c>
      <c r="C26" s="161">
        <v>189</v>
      </c>
    </row>
    <row r="28" spans="2:16">
      <c r="B28" s="311" t="s">
        <v>82</v>
      </c>
      <c r="C28" s="311"/>
      <c r="D28" s="311"/>
      <c r="E28" s="311"/>
      <c r="F28" s="311"/>
      <c r="G28" s="311"/>
      <c r="H28" s="311"/>
      <c r="I28" s="311"/>
      <c r="J28" s="311"/>
      <c r="K28" s="311"/>
      <c r="L28" s="311"/>
      <c r="M28" s="311"/>
      <c r="N28" s="311"/>
      <c r="O28" s="311"/>
      <c r="P28" s="311"/>
    </row>
    <row r="30" spans="2:16">
      <c r="B30" s="313" t="s">
        <v>111</v>
      </c>
      <c r="C30" s="313"/>
      <c r="E30" s="313" t="s">
        <v>112</v>
      </c>
      <c r="F30" s="313"/>
      <c r="H30" s="311" t="s">
        <v>113</v>
      </c>
      <c r="I30" s="311"/>
      <c r="J30" s="311"/>
      <c r="K30" s="311"/>
      <c r="L30" s="311"/>
      <c r="M30" s="311"/>
      <c r="N30" s="311"/>
      <c r="O30" s="311"/>
      <c r="P30" s="311"/>
    </row>
    <row r="31" spans="2:16">
      <c r="B31" s="161" t="s">
        <v>114</v>
      </c>
      <c r="C31" s="161">
        <v>38</v>
      </c>
      <c r="E31" s="316">
        <f>B4</f>
        <v>2</v>
      </c>
      <c r="F31" s="316"/>
    </row>
    <row r="32" spans="2:16" ht="40.5" customHeight="1">
      <c r="B32" s="161" t="s">
        <v>115</v>
      </c>
      <c r="C32" s="161">
        <v>12</v>
      </c>
      <c r="E32" s="316">
        <v>2</v>
      </c>
      <c r="F32" s="316"/>
      <c r="H32" s="312" t="s">
        <v>116</v>
      </c>
      <c r="I32" s="312"/>
      <c r="J32" s="312"/>
      <c r="K32" s="312"/>
      <c r="L32" s="312"/>
      <c r="M32" s="312"/>
      <c r="N32" s="312"/>
      <c r="O32" s="312"/>
      <c r="P32" s="312"/>
    </row>
    <row r="33" spans="2:16">
      <c r="H33" s="312"/>
      <c r="I33" s="312"/>
      <c r="J33" s="312"/>
      <c r="K33" s="312"/>
      <c r="L33" s="312"/>
      <c r="M33" s="312"/>
      <c r="N33" s="312"/>
      <c r="O33" s="312"/>
      <c r="P33" s="312"/>
    </row>
    <row r="34" spans="2:16">
      <c r="B34" s="314" t="s">
        <v>117</v>
      </c>
      <c r="C34" s="315"/>
      <c r="E34" s="313" t="s">
        <v>112</v>
      </c>
      <c r="F34" s="313"/>
      <c r="H34" s="312"/>
      <c r="I34" s="312"/>
      <c r="J34" s="312"/>
      <c r="K34" s="312"/>
      <c r="L34" s="312"/>
      <c r="M34" s="312"/>
      <c r="N34" s="312"/>
      <c r="O34" s="312"/>
      <c r="P34" s="312"/>
    </row>
    <row r="35" spans="2:16">
      <c r="B35" s="161" t="s">
        <v>114</v>
      </c>
      <c r="C35" s="161">
        <v>22</v>
      </c>
      <c r="E35" s="316">
        <v>0</v>
      </c>
      <c r="F35" s="316"/>
      <c r="H35" s="312"/>
      <c r="I35" s="312"/>
      <c r="J35" s="312"/>
      <c r="K35" s="312"/>
      <c r="L35" s="312"/>
      <c r="M35" s="312"/>
      <c r="N35" s="312"/>
      <c r="O35" s="312"/>
      <c r="P35" s="312"/>
    </row>
    <row r="36" spans="2:16">
      <c r="B36" s="161" t="s">
        <v>115</v>
      </c>
      <c r="C36" s="161">
        <v>26</v>
      </c>
      <c r="E36" s="316">
        <v>0</v>
      </c>
      <c r="F36" s="316"/>
      <c r="H36" s="312"/>
      <c r="I36" s="312"/>
      <c r="J36" s="312"/>
      <c r="K36" s="312"/>
      <c r="L36" s="312"/>
      <c r="M36" s="312"/>
      <c r="N36" s="312"/>
      <c r="O36" s="312"/>
      <c r="P36" s="312"/>
    </row>
    <row r="37" spans="2:16">
      <c r="H37" s="312"/>
      <c r="I37" s="312"/>
      <c r="J37" s="312"/>
      <c r="K37" s="312"/>
      <c r="L37" s="312"/>
      <c r="M37" s="312"/>
      <c r="N37" s="312"/>
      <c r="O37" s="312"/>
      <c r="P37" s="312"/>
    </row>
    <row r="38" spans="2:16">
      <c r="H38" s="165"/>
      <c r="I38" s="165"/>
      <c r="J38" s="165"/>
      <c r="K38" s="165"/>
      <c r="L38" s="165"/>
      <c r="M38" s="165"/>
      <c r="N38" s="165"/>
      <c r="O38" s="165"/>
      <c r="P38" s="165"/>
    </row>
    <row r="39" spans="2:16">
      <c r="H39" s="165"/>
      <c r="I39" s="165"/>
      <c r="J39" s="165"/>
      <c r="K39" s="165"/>
      <c r="L39" s="165"/>
      <c r="M39" s="165"/>
      <c r="N39" s="165"/>
      <c r="O39" s="165"/>
      <c r="P39" s="165"/>
    </row>
    <row r="40" spans="2:16">
      <c r="H40" s="165"/>
      <c r="I40" s="165"/>
      <c r="J40" s="165"/>
      <c r="K40" s="165"/>
      <c r="L40" s="165"/>
      <c r="M40" s="165"/>
      <c r="N40" s="165"/>
      <c r="O40" s="165"/>
      <c r="P40" s="165"/>
    </row>
  </sheetData>
  <mergeCells count="16">
    <mergeCell ref="A6:E6"/>
    <mergeCell ref="B13:C13"/>
    <mergeCell ref="H14:P22"/>
    <mergeCell ref="H13:P13"/>
    <mergeCell ref="B11:P11"/>
    <mergeCell ref="H30:P30"/>
    <mergeCell ref="H32:P37"/>
    <mergeCell ref="B28:P28"/>
    <mergeCell ref="B30:C30"/>
    <mergeCell ref="B34:C34"/>
    <mergeCell ref="E30:F30"/>
    <mergeCell ref="E31:F31"/>
    <mergeCell ref="E32:F32"/>
    <mergeCell ref="E34:F34"/>
    <mergeCell ref="E35:F35"/>
    <mergeCell ref="E36:F3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E4052-8574-490E-827D-917A0D7559A0}">
  <dimension ref="A2:F9"/>
  <sheetViews>
    <sheetView workbookViewId="0">
      <selection activeCell="H5" sqref="H5"/>
    </sheetView>
  </sheetViews>
  <sheetFormatPr baseColWidth="10" defaultColWidth="11.42578125" defaultRowHeight="15"/>
  <cols>
    <col min="1" max="1" width="15" customWidth="1"/>
    <col min="2" max="2" width="12.5703125" customWidth="1"/>
    <col min="3" max="3" width="17.42578125" customWidth="1"/>
    <col min="4" max="4" width="16.140625" customWidth="1"/>
    <col min="5" max="5" width="18" customWidth="1"/>
    <col min="6" max="6" width="19.7109375" bestFit="1" customWidth="1"/>
  </cols>
  <sheetData>
    <row r="2" spans="1:6" ht="25.5">
      <c r="A2" s="134" t="s">
        <v>76</v>
      </c>
      <c r="B2" s="134" t="s">
        <v>77</v>
      </c>
      <c r="C2" s="134" t="s">
        <v>78</v>
      </c>
      <c r="D2" s="134" t="s">
        <v>79</v>
      </c>
      <c r="E2" s="134" t="s">
        <v>80</v>
      </c>
      <c r="F2" s="134" t="s">
        <v>81</v>
      </c>
    </row>
    <row r="3" spans="1:6" ht="76.5">
      <c r="A3" s="115" t="s">
        <v>32</v>
      </c>
      <c r="B3" s="119">
        <v>15</v>
      </c>
      <c r="C3" s="135">
        <v>5703640</v>
      </c>
      <c r="D3" s="135">
        <f>C3*19%</f>
        <v>1083691.6000000001</v>
      </c>
      <c r="E3" s="135">
        <f>ROUND((C3+D3),0)</f>
        <v>6787332</v>
      </c>
      <c r="F3" s="137">
        <f>E3*B3</f>
        <v>101809980</v>
      </c>
    </row>
    <row r="4" spans="1:6" ht="76.5">
      <c r="A4" s="115" t="s">
        <v>36</v>
      </c>
      <c r="B4" s="119">
        <v>15</v>
      </c>
      <c r="C4" s="135">
        <v>22814563</v>
      </c>
      <c r="D4" s="135">
        <f>C4*19%</f>
        <v>4334766.97</v>
      </c>
      <c r="E4" s="135">
        <f>ROUND((C4+D4),0)</f>
        <v>27149330</v>
      </c>
      <c r="F4" s="137">
        <f>E4*B4</f>
        <v>407239950</v>
      </c>
    </row>
    <row r="5" spans="1:6" ht="25.5">
      <c r="A5" s="115" t="s">
        <v>41</v>
      </c>
      <c r="B5" s="119">
        <v>5415</v>
      </c>
      <c r="C5" s="135">
        <v>231651</v>
      </c>
      <c r="D5" s="135">
        <f>C5*19%</f>
        <v>44013.69</v>
      </c>
      <c r="E5" s="135">
        <f>ROUND((C5+D5),0)</f>
        <v>275665</v>
      </c>
      <c r="F5" s="135">
        <f>E5*B5</f>
        <v>1492725975</v>
      </c>
    </row>
    <row r="6" spans="1:6">
      <c r="A6" s="318" t="s">
        <v>84</v>
      </c>
      <c r="B6" s="318"/>
      <c r="C6" s="318"/>
      <c r="D6" s="318"/>
      <c r="E6" s="318"/>
      <c r="F6" s="136">
        <f>SUM(F3:F5)</f>
        <v>2001775905</v>
      </c>
    </row>
    <row r="8" spans="1:6">
      <c r="E8" s="149" t="s">
        <v>86</v>
      </c>
      <c r="F8" s="150">
        <f>2002000000</f>
        <v>2002000000</v>
      </c>
    </row>
    <row r="9" spans="1:6">
      <c r="E9" s="149" t="s">
        <v>87</v>
      </c>
      <c r="F9" s="151">
        <f>F8-F6</f>
        <v>224095</v>
      </c>
    </row>
  </sheetData>
  <mergeCells count="1">
    <mergeCell ref="A6:E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2A144-9BE8-444C-B0EC-1202600EB0E2}">
  <dimension ref="A1:S1048576"/>
  <sheetViews>
    <sheetView topLeftCell="C1" workbookViewId="0">
      <selection activeCell="N16" sqref="N16"/>
    </sheetView>
  </sheetViews>
  <sheetFormatPr baseColWidth="10" defaultColWidth="11.42578125" defaultRowHeight="13.5"/>
  <cols>
    <col min="1" max="2" width="8.42578125" style="92" customWidth="1"/>
    <col min="3" max="3" width="46.42578125" style="92" customWidth="1"/>
    <col min="4" max="4" width="11.7109375" style="92" customWidth="1"/>
    <col min="5" max="5" width="12.5703125" style="92" customWidth="1"/>
    <col min="6" max="6" width="15.42578125" style="92" hidden="1" customWidth="1"/>
    <col min="7" max="7" width="22.28515625" style="92" hidden="1" customWidth="1"/>
    <col min="8" max="8" width="19.42578125" style="92" hidden="1" customWidth="1"/>
    <col min="9" max="9" width="15.140625" style="92" hidden="1" customWidth="1"/>
    <col min="10" max="10" width="17.7109375" style="92" hidden="1" customWidth="1"/>
    <col min="11" max="11" width="14.28515625" style="92" hidden="1" customWidth="1"/>
    <col min="12" max="12" width="18.28515625" style="92" hidden="1" customWidth="1"/>
    <col min="13" max="13" width="15.85546875" style="92" hidden="1" customWidth="1"/>
    <col min="14" max="14" width="16.7109375" style="92" customWidth="1"/>
    <col min="15" max="15" width="14.42578125" style="92" customWidth="1"/>
    <col min="16" max="16" width="19.140625" style="92" customWidth="1"/>
    <col min="17" max="17" width="20.140625" style="92" customWidth="1"/>
    <col min="18" max="18" width="19.7109375" style="92" customWidth="1"/>
    <col min="19" max="19" width="16.85546875" style="92" bestFit="1" customWidth="1"/>
    <col min="20" max="16384" width="11.42578125" style="92"/>
  </cols>
  <sheetData>
    <row r="1" spans="1:19">
      <c r="B1" s="114"/>
      <c r="C1" s="114"/>
      <c r="D1" s="114"/>
      <c r="E1" s="114"/>
      <c r="F1" s="321" t="s">
        <v>118</v>
      </c>
      <c r="G1" s="322"/>
      <c r="H1" s="322"/>
      <c r="I1" s="323"/>
      <c r="J1" s="324" t="s">
        <v>119</v>
      </c>
      <c r="K1" s="325"/>
      <c r="L1" s="325"/>
      <c r="M1" s="326"/>
      <c r="N1" s="327" t="s">
        <v>120</v>
      </c>
      <c r="O1" s="327"/>
      <c r="P1" s="335" t="s">
        <v>121</v>
      </c>
      <c r="Q1" s="336" t="s">
        <v>25</v>
      </c>
      <c r="R1" s="336" t="s">
        <v>122</v>
      </c>
      <c r="S1" s="336" t="s">
        <v>123</v>
      </c>
    </row>
    <row r="2" spans="1:19" ht="25.5">
      <c r="A2" s="93"/>
      <c r="B2" s="94" t="s">
        <v>124</v>
      </c>
      <c r="C2" s="94" t="s">
        <v>55</v>
      </c>
      <c r="D2" s="94" t="s">
        <v>14</v>
      </c>
      <c r="E2" s="95" t="s">
        <v>13</v>
      </c>
      <c r="F2" s="94" t="s">
        <v>125</v>
      </c>
      <c r="G2" s="94" t="s">
        <v>126</v>
      </c>
      <c r="H2" s="94" t="s">
        <v>127</v>
      </c>
      <c r="I2" s="94" t="s">
        <v>43</v>
      </c>
      <c r="J2" s="94" t="s">
        <v>125</v>
      </c>
      <c r="K2" s="94" t="s">
        <v>126</v>
      </c>
      <c r="L2" s="94" t="s">
        <v>127</v>
      </c>
      <c r="M2" s="94" t="s">
        <v>43</v>
      </c>
      <c r="N2" s="94" t="s">
        <v>128</v>
      </c>
      <c r="O2" s="94" t="s">
        <v>129</v>
      </c>
      <c r="P2" s="335"/>
      <c r="Q2" s="336"/>
      <c r="R2" s="336"/>
      <c r="S2" s="336"/>
    </row>
    <row r="3" spans="1:19" ht="14.1" customHeight="1">
      <c r="A3" s="328" t="s">
        <v>130</v>
      </c>
      <c r="B3" s="330" t="s">
        <v>131</v>
      </c>
      <c r="C3" s="331"/>
      <c r="D3" s="330"/>
      <c r="E3" s="332"/>
      <c r="F3" s="332"/>
      <c r="G3" s="332"/>
      <c r="H3" s="332"/>
      <c r="I3" s="332"/>
      <c r="J3" s="105"/>
      <c r="K3" s="105"/>
      <c r="L3" s="105"/>
      <c r="M3" s="105"/>
      <c r="N3" s="105"/>
      <c r="O3" s="105"/>
      <c r="P3" s="123"/>
      <c r="Q3" s="123"/>
      <c r="R3" s="123"/>
      <c r="S3" s="123"/>
    </row>
    <row r="4" spans="1:19">
      <c r="A4" s="329"/>
      <c r="B4" s="330" t="s">
        <v>132</v>
      </c>
      <c r="C4" s="331"/>
      <c r="D4" s="330"/>
      <c r="E4" s="332"/>
      <c r="F4" s="332"/>
      <c r="G4" s="332"/>
      <c r="H4" s="332"/>
      <c r="I4" s="332"/>
      <c r="J4" s="105"/>
      <c r="K4" s="105"/>
      <c r="L4" s="105"/>
      <c r="M4" s="105"/>
      <c r="N4" s="105"/>
      <c r="O4" s="105"/>
      <c r="P4" s="123"/>
      <c r="Q4" s="123"/>
      <c r="R4" s="123"/>
      <c r="S4" s="123"/>
    </row>
    <row r="5" spans="1:19" ht="25.5">
      <c r="A5" s="329"/>
      <c r="B5" s="29">
        <v>1</v>
      </c>
      <c r="C5" s="115" t="s">
        <v>32</v>
      </c>
      <c r="D5" s="29">
        <v>1</v>
      </c>
      <c r="E5" s="31" t="s">
        <v>33</v>
      </c>
      <c r="F5" s="84">
        <v>5890600</v>
      </c>
      <c r="G5" s="85">
        <f>F5*19%</f>
        <v>1119214</v>
      </c>
      <c r="H5" s="86">
        <f>F5+G5</f>
        <v>7009814</v>
      </c>
      <c r="I5" s="116">
        <f>H5*D5</f>
        <v>7009814</v>
      </c>
      <c r="J5" s="107">
        <v>5750000</v>
      </c>
      <c r="K5" s="108">
        <f>J5*19%</f>
        <v>1092500</v>
      </c>
      <c r="L5" s="109">
        <f>J5+K5</f>
        <v>6842500</v>
      </c>
      <c r="M5" s="110">
        <f>L5*D5</f>
        <v>6842500</v>
      </c>
      <c r="N5" s="120">
        <v>6210779</v>
      </c>
      <c r="O5" s="121">
        <f>N5*(5.1%)+N5</f>
        <v>6527528.7290000003</v>
      </c>
      <c r="P5" s="124">
        <f>STDEVA(H5,L5,O5)</f>
        <v>244880.90941479371</v>
      </c>
      <c r="Q5" s="125">
        <f>AVERAGE(H5,L5,O5)</f>
        <v>6793280.9096666677</v>
      </c>
      <c r="R5" s="126">
        <f>MAX(H5,L5,O5)</f>
        <v>7009814</v>
      </c>
      <c r="S5" s="125">
        <f>MIN(H5,L5,O5)</f>
        <v>6527528.7290000003</v>
      </c>
    </row>
    <row r="6" spans="1:19" ht="15" customHeight="1">
      <c r="A6" s="329"/>
      <c r="B6" s="29">
        <v>2</v>
      </c>
      <c r="C6" s="115" t="s">
        <v>35</v>
      </c>
      <c r="D6" s="29">
        <v>1</v>
      </c>
      <c r="E6" s="31" t="s">
        <v>33</v>
      </c>
      <c r="F6" s="87">
        <v>841600</v>
      </c>
      <c r="G6" s="85">
        <f t="shared" ref="G6:G13" si="0">F6*19%</f>
        <v>159904</v>
      </c>
      <c r="H6" s="86">
        <f t="shared" ref="H6:H8" si="1">F6+G6</f>
        <v>1001504</v>
      </c>
      <c r="I6" s="116">
        <f t="shared" ref="I6:I8" si="2">H6*D6</f>
        <v>1001504</v>
      </c>
      <c r="J6" s="111">
        <v>690000</v>
      </c>
      <c r="K6" s="108">
        <f>J6*19%</f>
        <v>131100</v>
      </c>
      <c r="L6" s="109">
        <f t="shared" ref="L6:L8" si="3">J6+K6</f>
        <v>821100</v>
      </c>
      <c r="M6" s="110">
        <f t="shared" ref="M6:M13" si="4">L6*D6</f>
        <v>821100</v>
      </c>
      <c r="N6" s="114">
        <v>887276</v>
      </c>
      <c r="O6" s="121">
        <f>N6*(5.1%)+N6</f>
        <v>932527.076</v>
      </c>
      <c r="P6" s="124">
        <f t="shared" ref="P6:P13" si="5">STDEVA(H6,L6,O6)</f>
        <v>91030.592409375895</v>
      </c>
      <c r="Q6" s="125">
        <f t="shared" ref="Q6:Q13" si="6">AVERAGE(H6,L6,O6)</f>
        <v>918377.02533333329</v>
      </c>
      <c r="R6" s="125">
        <f t="shared" ref="R6:R8" si="7">MAX(H6,L6,O6)</f>
        <v>1001504</v>
      </c>
      <c r="S6" s="125">
        <f t="shared" ref="S6:S13" si="8">MIN(H6,L6,O6)</f>
        <v>821100</v>
      </c>
    </row>
    <row r="7" spans="1:19" ht="39" customHeight="1">
      <c r="A7" s="329"/>
      <c r="B7" s="29">
        <v>3</v>
      </c>
      <c r="C7" s="115" t="s">
        <v>36</v>
      </c>
      <c r="D7" s="29">
        <v>1</v>
      </c>
      <c r="E7" s="31" t="s">
        <v>33</v>
      </c>
      <c r="F7" s="84">
        <v>23562400</v>
      </c>
      <c r="G7" s="85">
        <f t="shared" si="0"/>
        <v>4476856</v>
      </c>
      <c r="H7" s="86">
        <f t="shared" si="1"/>
        <v>28039256</v>
      </c>
      <c r="I7" s="116">
        <f t="shared" si="2"/>
        <v>28039256</v>
      </c>
      <c r="J7" s="107">
        <v>23000000</v>
      </c>
      <c r="K7" s="108">
        <f>J7*19%</f>
        <v>4370000</v>
      </c>
      <c r="L7" s="109">
        <f t="shared" si="3"/>
        <v>27370000</v>
      </c>
      <c r="M7" s="110">
        <f t="shared" si="4"/>
        <v>27370000</v>
      </c>
      <c r="N7" s="120">
        <v>24843119</v>
      </c>
      <c r="O7" s="121">
        <f>N7*(5.1%)+N7</f>
        <v>26110118.068999998</v>
      </c>
      <c r="P7" s="124">
        <f t="shared" si="5"/>
        <v>979521.92679381953</v>
      </c>
      <c r="Q7" s="125">
        <f t="shared" si="6"/>
        <v>27173124.68966667</v>
      </c>
      <c r="R7" s="126">
        <f>MAX(H7,L7,O7)</f>
        <v>28039256</v>
      </c>
      <c r="S7" s="125">
        <f t="shared" si="8"/>
        <v>26110118.068999998</v>
      </c>
    </row>
    <row r="8" spans="1:19" ht="14.1" customHeight="1">
      <c r="A8" s="329"/>
      <c r="B8" s="29">
        <v>4</v>
      </c>
      <c r="C8" s="115" t="s">
        <v>37</v>
      </c>
      <c r="D8" s="29">
        <v>1</v>
      </c>
      <c r="E8" s="31" t="s">
        <v>33</v>
      </c>
      <c r="F8" s="87">
        <v>3366400</v>
      </c>
      <c r="G8" s="85">
        <f t="shared" si="0"/>
        <v>639616</v>
      </c>
      <c r="H8" s="86">
        <f t="shared" si="1"/>
        <v>4006016</v>
      </c>
      <c r="I8" s="116">
        <f t="shared" si="2"/>
        <v>4006016</v>
      </c>
      <c r="J8" s="111">
        <v>2760000</v>
      </c>
      <c r="K8" s="108">
        <f>J8*19%</f>
        <v>524400</v>
      </c>
      <c r="L8" s="109">
        <f t="shared" si="3"/>
        <v>3284400</v>
      </c>
      <c r="M8" s="110">
        <f t="shared" si="4"/>
        <v>3284400</v>
      </c>
      <c r="N8" s="120">
        <v>3549043</v>
      </c>
      <c r="O8" s="121">
        <f>N8*(5.1%)+N8</f>
        <v>3730044.193</v>
      </c>
      <c r="P8" s="124">
        <f t="shared" si="5"/>
        <v>364117.38868792175</v>
      </c>
      <c r="Q8" s="125">
        <f t="shared" si="6"/>
        <v>3673486.7310000001</v>
      </c>
      <c r="R8" s="125">
        <f t="shared" si="7"/>
        <v>4006016</v>
      </c>
      <c r="S8" s="125">
        <f t="shared" si="8"/>
        <v>3284400</v>
      </c>
    </row>
    <row r="9" spans="1:19" ht="13.5" customHeight="1">
      <c r="A9" s="329"/>
      <c r="B9" s="330" t="s">
        <v>38</v>
      </c>
      <c r="C9" s="331"/>
      <c r="D9" s="117"/>
      <c r="E9" s="117"/>
      <c r="F9" s="117"/>
      <c r="G9" s="117"/>
      <c r="H9" s="117"/>
      <c r="I9" s="117"/>
      <c r="J9" s="112"/>
      <c r="K9" s="112"/>
      <c r="L9" s="112"/>
      <c r="M9" s="112"/>
      <c r="N9" s="117"/>
      <c r="O9" s="117"/>
      <c r="P9" s="112"/>
      <c r="Q9" s="112"/>
      <c r="R9" s="112"/>
      <c r="S9" s="112"/>
    </row>
    <row r="10" spans="1:19" ht="13.5" customHeight="1">
      <c r="A10" s="329"/>
      <c r="B10" s="29">
        <v>5</v>
      </c>
      <c r="C10" s="115" t="s">
        <v>32</v>
      </c>
      <c r="D10" s="29">
        <v>1</v>
      </c>
      <c r="E10" s="31" t="s">
        <v>39</v>
      </c>
      <c r="F10" s="84">
        <v>2121000</v>
      </c>
      <c r="G10" s="85">
        <f t="shared" si="0"/>
        <v>402990</v>
      </c>
      <c r="H10" s="88">
        <f>F10+G10</f>
        <v>2523990</v>
      </c>
      <c r="I10" s="116">
        <f t="shared" ref="I10:I13" si="9">H10*D10</f>
        <v>2523990</v>
      </c>
      <c r="J10" s="107">
        <v>2070000</v>
      </c>
      <c r="K10" s="108">
        <f>J10*19%</f>
        <v>393300</v>
      </c>
      <c r="L10" s="109">
        <f>J10+K10</f>
        <v>2463300</v>
      </c>
      <c r="M10" s="110">
        <f t="shared" si="4"/>
        <v>2463300</v>
      </c>
      <c r="N10" s="122">
        <v>1862949</v>
      </c>
      <c r="O10" s="121">
        <f>N10*(5.1%)+N10</f>
        <v>1957959.399</v>
      </c>
      <c r="P10" s="124">
        <f t="shared" si="5"/>
        <v>310763.31840256852</v>
      </c>
      <c r="Q10" s="125">
        <f t="shared" si="6"/>
        <v>2315083.1329999999</v>
      </c>
      <c r="R10" s="125">
        <f>MAX(H10,L10,O10)</f>
        <v>2523990</v>
      </c>
      <c r="S10" s="125">
        <f t="shared" si="8"/>
        <v>1957959.399</v>
      </c>
    </row>
    <row r="11" spans="1:19" ht="13.5" customHeight="1">
      <c r="A11" s="329"/>
      <c r="B11" s="29">
        <v>6</v>
      </c>
      <c r="C11" s="115" t="s">
        <v>35</v>
      </c>
      <c r="D11" s="29">
        <v>1</v>
      </c>
      <c r="E11" s="31" t="s">
        <v>39</v>
      </c>
      <c r="F11" s="84">
        <v>299900</v>
      </c>
      <c r="G11" s="85">
        <f t="shared" si="0"/>
        <v>56981</v>
      </c>
      <c r="H11" s="86">
        <f t="shared" ref="H11:H13" si="10">F11+G11</f>
        <v>356881</v>
      </c>
      <c r="I11" s="116">
        <f t="shared" si="9"/>
        <v>356881</v>
      </c>
      <c r="J11" s="111">
        <v>248400</v>
      </c>
      <c r="K11" s="108">
        <f t="shared" ref="K11:K13" si="11">J11*19%</f>
        <v>47196</v>
      </c>
      <c r="L11" s="109">
        <f t="shared" ref="L11:L13" si="12">J11+K11</f>
        <v>295596</v>
      </c>
      <c r="M11" s="110">
        <f t="shared" si="4"/>
        <v>295596</v>
      </c>
      <c r="N11" s="122">
        <v>266752</v>
      </c>
      <c r="O11" s="121">
        <f>N11*(5.1%)+N11</f>
        <v>280356.35200000001</v>
      </c>
      <c r="P11" s="124">
        <f t="shared" si="5"/>
        <v>40505.39027439856</v>
      </c>
      <c r="Q11" s="125">
        <f t="shared" si="6"/>
        <v>310944.45066666667</v>
      </c>
      <c r="R11" s="125">
        <f t="shared" ref="R11:R13" si="13">MAX(H11,L11,O11)</f>
        <v>356881</v>
      </c>
      <c r="S11" s="125">
        <f t="shared" si="8"/>
        <v>280356.35200000001</v>
      </c>
    </row>
    <row r="12" spans="1:19" ht="13.5" customHeight="1">
      <c r="A12" s="329"/>
      <c r="B12" s="29">
        <v>7</v>
      </c>
      <c r="C12" s="115" t="s">
        <v>36</v>
      </c>
      <c r="D12" s="29">
        <v>1</v>
      </c>
      <c r="E12" s="31" t="s">
        <v>39</v>
      </c>
      <c r="F12" s="84">
        <v>8484000</v>
      </c>
      <c r="G12" s="85">
        <f t="shared" si="0"/>
        <v>1611960</v>
      </c>
      <c r="H12" s="86">
        <f t="shared" si="10"/>
        <v>10095960</v>
      </c>
      <c r="I12" s="116">
        <f t="shared" si="9"/>
        <v>10095960</v>
      </c>
      <c r="J12" s="107">
        <v>8280000</v>
      </c>
      <c r="K12" s="108">
        <f t="shared" si="11"/>
        <v>1573200</v>
      </c>
      <c r="L12" s="109">
        <f t="shared" si="12"/>
        <v>9853200</v>
      </c>
      <c r="M12" s="110">
        <f t="shared" si="4"/>
        <v>9853200</v>
      </c>
      <c r="N12" s="122">
        <v>7468921</v>
      </c>
      <c r="O12" s="121">
        <f>N12*(5.1%)+N12</f>
        <v>7849835.9709999999</v>
      </c>
      <c r="P12" s="124">
        <f t="shared" si="5"/>
        <v>1232711.9833888104</v>
      </c>
      <c r="Q12" s="125">
        <f t="shared" si="6"/>
        <v>9266331.9903333336</v>
      </c>
      <c r="R12" s="125">
        <f t="shared" si="13"/>
        <v>10095960</v>
      </c>
      <c r="S12" s="125">
        <f t="shared" si="8"/>
        <v>7849835.9709999999</v>
      </c>
    </row>
    <row r="13" spans="1:19" ht="13.5" customHeight="1">
      <c r="A13" s="329"/>
      <c r="B13" s="29">
        <v>8</v>
      </c>
      <c r="C13" s="115" t="s">
        <v>37</v>
      </c>
      <c r="D13" s="29">
        <v>1</v>
      </c>
      <c r="E13" s="31" t="s">
        <v>39</v>
      </c>
      <c r="F13" s="84">
        <v>1199600</v>
      </c>
      <c r="G13" s="85">
        <f t="shared" si="0"/>
        <v>227924</v>
      </c>
      <c r="H13" s="86">
        <f t="shared" si="10"/>
        <v>1427524</v>
      </c>
      <c r="I13" s="116">
        <f t="shared" si="9"/>
        <v>1427524</v>
      </c>
      <c r="J13" s="111">
        <v>993600</v>
      </c>
      <c r="K13" s="108">
        <f t="shared" si="11"/>
        <v>188784</v>
      </c>
      <c r="L13" s="109">
        <f t="shared" si="12"/>
        <v>1182384</v>
      </c>
      <c r="M13" s="110">
        <f t="shared" si="4"/>
        <v>1182384</v>
      </c>
      <c r="N13" s="122">
        <v>1067010</v>
      </c>
      <c r="O13" s="121">
        <f>N13*(5.1%)+N13</f>
        <v>1121427.51</v>
      </c>
      <c r="P13" s="124">
        <f t="shared" si="5"/>
        <v>162020.76742578475</v>
      </c>
      <c r="Q13" s="125">
        <f t="shared" si="6"/>
        <v>1243778.5033333332</v>
      </c>
      <c r="R13" s="125">
        <f t="shared" si="13"/>
        <v>1427524</v>
      </c>
      <c r="S13" s="125">
        <f t="shared" si="8"/>
        <v>1121427.51</v>
      </c>
    </row>
    <row r="14" spans="1:19" ht="13.5" customHeight="1">
      <c r="A14" s="329"/>
      <c r="B14" s="330" t="s">
        <v>133</v>
      </c>
      <c r="C14" s="331"/>
      <c r="D14" s="117"/>
      <c r="E14" s="117"/>
      <c r="F14" s="117"/>
      <c r="G14" s="117"/>
      <c r="H14" s="117"/>
      <c r="I14" s="117"/>
      <c r="J14" s="112"/>
      <c r="K14" s="112"/>
      <c r="L14" s="112"/>
      <c r="M14" s="112"/>
      <c r="N14" s="117"/>
      <c r="O14" s="117"/>
      <c r="P14" s="112"/>
      <c r="Q14" s="112"/>
      <c r="R14" s="112"/>
      <c r="S14" s="112"/>
    </row>
    <row r="15" spans="1:19" ht="13.5" customHeight="1">
      <c r="A15" s="329"/>
      <c r="B15" s="333" t="s">
        <v>134</v>
      </c>
      <c r="C15" s="334"/>
      <c r="D15" s="334"/>
      <c r="E15" s="334"/>
      <c r="F15" s="334"/>
      <c r="G15" s="334"/>
      <c r="H15" s="334"/>
      <c r="I15" s="334"/>
      <c r="J15" s="319"/>
      <c r="K15" s="320"/>
      <c r="L15" s="320"/>
      <c r="M15" s="320"/>
      <c r="N15" s="337"/>
      <c r="O15" s="337"/>
      <c r="P15" s="127"/>
      <c r="Q15" s="127"/>
      <c r="R15" s="127"/>
      <c r="S15" s="127"/>
    </row>
    <row r="16" spans="1:19" ht="13.5" customHeight="1">
      <c r="A16" s="329"/>
      <c r="B16" s="29">
        <v>9</v>
      </c>
      <c r="C16" s="118" t="s">
        <v>41</v>
      </c>
      <c r="D16" s="119">
        <v>1</v>
      </c>
      <c r="E16" s="119" t="s">
        <v>42</v>
      </c>
      <c r="F16" s="89">
        <v>220000</v>
      </c>
      <c r="G16" s="90">
        <f t="shared" ref="G16" si="14">F16*19%</f>
        <v>41800</v>
      </c>
      <c r="H16" s="91">
        <f t="shared" ref="H16" si="15">F16+G16</f>
        <v>261800</v>
      </c>
      <c r="I16" s="116">
        <f t="shared" ref="I16" si="16">H16*D16</f>
        <v>261800</v>
      </c>
      <c r="J16" s="113">
        <v>300000</v>
      </c>
      <c r="K16" s="108">
        <f t="shared" ref="K16" si="17">J16*19%</f>
        <v>57000</v>
      </c>
      <c r="L16" s="109">
        <f t="shared" ref="L16" si="18">J16+K16</f>
        <v>357000</v>
      </c>
      <c r="M16" s="110">
        <f t="shared" ref="M16" si="19">L16*D16</f>
        <v>357000</v>
      </c>
      <c r="N16" s="120">
        <v>223249</v>
      </c>
      <c r="O16" s="121">
        <f>N16*(5.1%)+N16</f>
        <v>234634.69899999999</v>
      </c>
      <c r="P16" s="124">
        <f t="shared" ref="P16" si="20">STDEVA(H16,L16,O16)</f>
        <v>64257.633096830323</v>
      </c>
      <c r="Q16" s="125">
        <f t="shared" ref="Q16" si="21">AVERAGE(H16,L16,O16)</f>
        <v>284478.23300000001</v>
      </c>
      <c r="R16" s="125">
        <f t="shared" ref="R16" si="22">MAX(H16,L16,O16)</f>
        <v>357000</v>
      </c>
      <c r="S16" s="125">
        <f t="shared" ref="S16" si="23">MIN(H16,L16,O16)</f>
        <v>234634.69899999999</v>
      </c>
    </row>
    <row r="19" spans="8:19">
      <c r="H19" s="104">
        <f>+H5+H6+H7+H8+H10+H11+H12+H13+H16</f>
        <v>54722745</v>
      </c>
    </row>
    <row r="21" spans="8:19">
      <c r="P21" s="96" t="s">
        <v>135</v>
      </c>
      <c r="Q21" s="97">
        <v>2002000000</v>
      </c>
      <c r="R21" s="92">
        <v>10</v>
      </c>
      <c r="S21" s="98">
        <f>+Q21*R21%</f>
        <v>200200000</v>
      </c>
    </row>
    <row r="22" spans="8:19">
      <c r="R22" s="99" t="s">
        <v>136</v>
      </c>
      <c r="S22" s="100">
        <f>+S21/R7</f>
        <v>7.1399897343923815</v>
      </c>
    </row>
    <row r="23" spans="8:19">
      <c r="P23" s="96" t="s">
        <v>137</v>
      </c>
      <c r="Q23" s="100">
        <f>+Q21/R16</f>
        <v>5607.8431372549021</v>
      </c>
    </row>
    <row r="25" spans="8:19">
      <c r="R25" s="101" t="s">
        <v>138</v>
      </c>
      <c r="S25" s="102" t="s">
        <v>139</v>
      </c>
    </row>
    <row r="28" spans="8:19" ht="53.25" customHeight="1">
      <c r="Q28" s="103" t="s">
        <v>36</v>
      </c>
      <c r="R28" s="97">
        <f>4*R7</f>
        <v>112157024</v>
      </c>
    </row>
    <row r="29" spans="8:19">
      <c r="R29" s="97">
        <f>+S21-R28</f>
        <v>88042976</v>
      </c>
    </row>
    <row r="1048576" spans="17:17">
      <c r="Q1048576" s="104" t="e">
        <f t="shared" ref="Q1048576" si="24">AVERAGE(H1048576,L1048576,O1048576)</f>
        <v>#DIV/0!</v>
      </c>
    </row>
  </sheetData>
  <mergeCells count="17">
    <mergeCell ref="P1:P2"/>
    <mergeCell ref="Q1:Q2"/>
    <mergeCell ref="R1:R2"/>
    <mergeCell ref="N15:O15"/>
    <mergeCell ref="S1:S2"/>
    <mergeCell ref="J15:M15"/>
    <mergeCell ref="F1:I1"/>
    <mergeCell ref="J1:M1"/>
    <mergeCell ref="N1:O1"/>
    <mergeCell ref="A3:A16"/>
    <mergeCell ref="B3:C3"/>
    <mergeCell ref="D3:I3"/>
    <mergeCell ref="B4:C4"/>
    <mergeCell ref="D4:I4"/>
    <mergeCell ref="B9:C9"/>
    <mergeCell ref="B14:C14"/>
    <mergeCell ref="B15:I1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E2BCC2A6ED9274CA2783525B59602D6" ma:contentTypeVersion="10" ma:contentTypeDescription="Crear nuevo documento." ma:contentTypeScope="" ma:versionID="1e896775358ffcec8def14fe7fe17660">
  <xsd:schema xmlns:xsd="http://www.w3.org/2001/XMLSchema" xmlns:xs="http://www.w3.org/2001/XMLSchema" xmlns:p="http://schemas.microsoft.com/office/2006/metadata/properties" xmlns:ns2="245112f2-9cb9-47ff-a343-6d47b068fae8" xmlns:ns3="920976a0-7f20-48a6-a4c2-7282566ff7ee" targetNamespace="http://schemas.microsoft.com/office/2006/metadata/properties" ma:root="true" ma:fieldsID="7654172d8ee53fee410a7acaecae0b5b" ns2:_="" ns3:_="">
    <xsd:import namespace="245112f2-9cb9-47ff-a343-6d47b068fae8"/>
    <xsd:import namespace="920976a0-7f20-48a6-a4c2-7282566ff7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5112f2-9cb9-47ff-a343-6d47b068fa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62773c2-46e9-4179-8cf5-0c7eca55dd9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20976a0-7f20-48a6-a4c2-7282566ff7ee" elementFormDefault="qualified">
    <xsd:import namespace="http://schemas.microsoft.com/office/2006/documentManagement/types"/>
    <xsd:import namespace="http://schemas.microsoft.com/office/infopath/2007/PartnerControls"/>
    <xsd:element name="TaxCatchAll" ma:index="14" nillable="true" ma:displayName="Columna global de taxonomía" ma:hidden="true" ma:list="{5c80eb34-5165-42f0-b345-8a1abefb2444}" ma:internalName="TaxCatchAll" ma:showField="CatchAllData" ma:web="920976a0-7f20-48a6-a4c2-7282566ff7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20976a0-7f20-48a6-a4c2-7282566ff7ee" xsi:nil="true"/>
    <lcf76f155ced4ddcb4097134ff3c332f xmlns="245112f2-9cb9-47ff-a343-6d47b068fa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EFE209-56C9-46D1-97D7-4A25A90DD603}">
  <ds:schemaRefs>
    <ds:schemaRef ds:uri="http://schemas.microsoft.com/sharepoint/v3/contenttype/forms"/>
  </ds:schemaRefs>
</ds:datastoreItem>
</file>

<file path=customXml/itemProps2.xml><?xml version="1.0" encoding="utf-8"?>
<ds:datastoreItem xmlns:ds="http://schemas.openxmlformats.org/officeDocument/2006/customXml" ds:itemID="{B2207C78-6F2E-4196-BC7F-65EDC0FF5D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5112f2-9cb9-47ff-a343-6d47b068fae8"/>
    <ds:schemaRef ds:uri="920976a0-7f20-48a6-a4c2-7282566ff7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B41A23-F7F9-47C8-9874-85DBF892BCF2}">
  <ds:schemaRefs>
    <ds:schemaRef ds:uri="http://schemas.microsoft.com/office/2006/metadata/properties"/>
    <ds:schemaRef ds:uri="http://schemas.microsoft.com/office/infopath/2007/PartnerControls"/>
    <ds:schemaRef ds:uri="920976a0-7f20-48a6-a4c2-7282566ff7ee"/>
    <ds:schemaRef ds:uri="245112f2-9cb9-47ff-a343-6d47b068fae8"/>
  </ds:schemaRefs>
</ds:datastoreItem>
</file>

<file path=docMetadata/LabelInfo.xml><?xml version="1.0" encoding="utf-8"?>
<clbl:labelList xmlns:clbl="http://schemas.microsoft.com/office/2020/mipLabelMetadata">
  <clbl:label id="{806240d0-3ba3-4102-984c-4f5d6f1b3bc4}" enabled="0" method="" siteId="{806240d0-3ba3-4102-984c-4f5d6f1b3bc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Análisis de Mercado</vt:lpstr>
      <vt:lpstr>INSTRUCTIVO DILIGENCIAMIENTO</vt:lpstr>
      <vt:lpstr>ANALISIS AJUSTADO REALIDAD JCEB</vt:lpstr>
      <vt:lpstr>ANALISIS AJUSTADO REALIDAD </vt:lpstr>
      <vt:lpstr>Hoja3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Magdalena Perlaza Arredondo</dc:creator>
  <cp:keywords/>
  <dc:description/>
  <cp:lastModifiedBy>Jeison Alexis Bello Sanchez</cp:lastModifiedBy>
  <cp:revision/>
  <dcterms:created xsi:type="dcterms:W3CDTF">2026-03-30T16:29:03Z</dcterms:created>
  <dcterms:modified xsi:type="dcterms:W3CDTF">2026-05-15T19:38:25Z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0x0101008E2BCC2A6ED9274CA2783525B59602D6</vt:lpwstr>
  </property>
  <property fmtid="{D5CDD505-2E9C-101B-9397-08002B2CF9AE}" pid="3" name="MediaServiceImageTags">
    <vt:lpwstr/>
  </property>
</Properties>
</file>