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cpenaloza_ocensa_com_co/Documents/Escritorio/Procesos Ocensa/Bienes/1. Modelo Bienes/2. Evaluación Tecnica - Comercial/"/>
    </mc:Choice>
  </mc:AlternateContent>
  <xr:revisionPtr revIDLastSave="30" documentId="11_0149AA5BBD2AE90EB1DD9F64D1DA52E96ACBACAF" xr6:coauthVersionLast="47" xr6:coauthVersionMax="47" xr10:uidLastSave="{E8A8AED8-B1D2-47D8-984A-F10C56B3FE8A}"/>
  <bookViews>
    <workbookView xWindow="-120" yWindow="-120" windowWidth="29040" windowHeight="1572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8" i="6" l="1"/>
  <c r="AX8" i="6"/>
  <c r="AZ8" i="6" s="1"/>
  <c r="AT8" i="6"/>
  <c r="AR8" i="6"/>
  <c r="AR7" i="6"/>
  <c r="AQ7" i="6"/>
  <c r="AW6" i="6"/>
  <c r="AM8" i="6"/>
  <c r="AK8" i="6"/>
  <c r="AK7" i="6"/>
  <c r="AJ7" i="6"/>
  <c r="AP6" i="6"/>
  <c r="AD8" i="6"/>
  <c r="AD7" i="6"/>
  <c r="AC7" i="6"/>
  <c r="AI6" i="6"/>
  <c r="AF8" i="6" s="1"/>
  <c r="W8" i="6"/>
  <c r="W7" i="6"/>
  <c r="V7" i="6"/>
  <c r="AB6" i="6"/>
  <c r="Y8" i="6" s="1"/>
  <c r="P8" i="6"/>
  <c r="P7" i="6"/>
  <c r="O7" i="6"/>
  <c r="U6" i="6"/>
  <c r="R8" i="6" s="1"/>
  <c r="B2" i="7"/>
  <c r="I8" i="6" l="1"/>
  <c r="N18" i="7" l="1"/>
  <c r="I33" i="7" l="1"/>
  <c r="H33" i="7"/>
  <c r="I7" i="6" l="1"/>
  <c r="H7" i="6"/>
  <c r="N17" i="7"/>
  <c r="N6" i="6" l="1"/>
  <c r="K8" i="6" l="1"/>
  <c r="M19" i="7"/>
  <c r="M17" i="7"/>
  <c r="N19" i="7"/>
  <c r="D2" i="7" l="1"/>
</calcChain>
</file>

<file path=xl/sharedStrings.xml><?xml version="1.0" encoding="utf-8"?>
<sst xmlns="http://schemas.openxmlformats.org/spreadsheetml/2006/main" count="140" uniqueCount="88">
  <si>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</si>
  <si>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</si>
  <si>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</si>
  <si>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</si>
  <si>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</si>
  <si>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</si>
  <si>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</si>
  <si>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</si>
  <si>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</si>
  <si>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</si>
  <si>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</si>
  <si>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</si>
  <si>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</si>
  <si>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</si>
  <si>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</si>
  <si>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</si>
  <si>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</si>
  <si>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</si>
  <si>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</si>
  <si>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</si>
  <si>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</si>
  <si>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</si>
  <si>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</si>
  <si>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</si>
  <si>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</si>
  <si>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</si>
  <si>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</si>
  <si>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</si>
  <si>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</si>
  <si>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</si>
  <si>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</si>
  <si>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</si>
  <si>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</si>
  <si>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</si>
  <si>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</si>
  <si>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</si>
  <si>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</si>
  <si>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</si>
  <si>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</si>
  <si>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</si>
  <si>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</si>
  <si>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</si>
  <si>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</si>
  <si>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</si>
  <si>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PROVEEDOR</t>
  </si>
  <si>
    <t>CIP - BOG - CAT</t>
  </si>
  <si>
    <t>L. Entrega</t>
  </si>
  <si>
    <t>UND</t>
  </si>
  <si>
    <t>QTY</t>
  </si>
  <si>
    <t>RECOMENDACIÓN DE ADJUDICACION</t>
  </si>
  <si>
    <t>Proceso de cotizacion:</t>
  </si>
  <si>
    <t>PCXXXXX</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</si>
  <si>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</si>
  <si>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</si>
  <si>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</si>
  <si>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</si>
  <si>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</si>
  <si>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</si>
  <si>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</si>
  <si>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</si>
  <si>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</si>
  <si>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</si>
  <si>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</si>
  <si>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</si>
  <si>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</si>
  <si>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</si>
  <si>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</si>
  <si>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</si>
  <si>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</si>
  <si>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</si>
  <si>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</si>
  <si>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</si>
  <si>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</si>
  <si>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</si>
  <si>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</si>
  <si>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</si>
  <si>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</si>
  <si>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</si>
  <si>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</si>
  <si>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</si>
  <si>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</si>
  <si>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</si>
  <si>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</si>
  <si>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</si>
  <si>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</si>
  <si>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</si>
  <si>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</si>
  <si>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Carlos Peñaloza Quinero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</si>
</sst>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0"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s>
  <fills count="24">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s>
  <borders count="49">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s>
  <cellStyleXfs count="214">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cellStyleXfs>
  <cellXfs count="150">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1"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5" fillId="15" borderId="3" xfId="0" applyFont="1" applyFill="1" applyBorder="1" applyAlignment="1" applyProtection="1">
      <alignment wrapText="1"/>
      <protection locked="0"/>
    </xf>
    <xf numFmtId="0" fontId="15" fillId="15" borderId="3" xfId="0" applyFont="1" applyFill="1" applyBorder="1" applyAlignment="1" applyProtection="1">
      <alignment vertical="center" wrapText="1"/>
      <protection locked="0"/>
    </xf>
    <xf numFmtId="166" fontId="15" fillId="15" borderId="3" xfId="1" applyNumberFormat="1"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5" fillId="15" borderId="0" xfId="0" applyFont="1" applyFill="1" applyAlignment="1" applyProtection="1">
      <alignment horizontal="center" vertical="center" wrapText="1"/>
      <protection locked="0"/>
    </xf>
    <xf numFmtId="0" fontId="15" fillId="15" borderId="0" xfId="0" applyFont="1" applyFill="1" applyAlignment="1" applyProtection="1">
      <alignment vertical="center" wrapText="1"/>
      <protection locked="0"/>
    </xf>
    <xf numFmtId="166" fontId="15" fillId="15" borderId="0" xfId="1" applyNumberFormat="1" applyFont="1" applyFill="1" applyBorder="1" applyAlignment="1" applyProtection="1">
      <alignment vertical="center" wrapText="1"/>
      <protection locked="0"/>
    </xf>
    <xf numFmtId="0" fontId="15" fillId="15" borderId="25" xfId="0" applyFont="1" applyFill="1" applyBorder="1" applyAlignment="1" applyProtection="1">
      <alignment horizontal="left" vertical="center" wrapText="1"/>
      <protection locked="0"/>
    </xf>
    <xf numFmtId="0" fontId="15" fillId="15" borderId="29" xfId="0" applyFont="1" applyFill="1" applyBorder="1" applyAlignment="1" applyProtection="1">
      <alignment horizontal="left" vertical="center" wrapText="1"/>
      <protection locked="0"/>
    </xf>
    <xf numFmtId="172" fontId="15" fillId="15" borderId="36" xfId="0" applyNumberFormat="1" applyFont="1" applyFill="1" applyBorder="1" applyAlignment="1" applyProtection="1">
      <alignment horizontal="left" vertical="center" wrapText="1"/>
      <protection locked="0"/>
    </xf>
    <xf numFmtId="0" fontId="15" fillId="16" borderId="0" xfId="0" applyFont="1" applyFill="1" applyAlignment="1" applyProtection="1">
      <alignment horizontal="center" vertical="center" wrapText="1"/>
      <protection locked="0"/>
    </xf>
    <xf numFmtId="4" fontId="0" fillId="16" borderId="0" xfId="0" applyNumberFormat="1" applyFill="1" applyAlignment="1" applyProtection="1">
      <alignment horizontal="center" vertical="center" wrapText="1"/>
      <protection locked="0"/>
    </xf>
    <xf numFmtId="164" fontId="15" fillId="15" borderId="25" xfId="1" applyFont="1" applyFill="1" applyBorder="1" applyAlignment="1" applyProtection="1">
      <alignment horizontal="center" vertical="center" wrapText="1"/>
      <protection locked="0"/>
    </xf>
    <xf numFmtId="0" fontId="15" fillId="16" borderId="0" xfId="0" applyFont="1" applyFill="1" applyAlignment="1" applyProtection="1">
      <alignment horizontal="left" wrapText="1"/>
      <protection locked="0"/>
    </xf>
    <xf numFmtId="4" fontId="0" fillId="16" borderId="0" xfId="0" applyNumberFormat="1" applyFill="1" applyAlignment="1" applyProtection="1">
      <alignment horizontal="left" wrapText="1"/>
      <protection locked="0"/>
    </xf>
    <xf numFmtId="164" fontId="15" fillId="15" borderId="27" xfId="1" applyFont="1" applyFill="1" applyBorder="1" applyAlignment="1" applyProtection="1">
      <alignment horizontal="center" vertical="center" wrapText="1"/>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0" fontId="15" fillId="18" borderId="15"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0" fontId="0" fillId="15" borderId="40" xfId="0" applyFill="1" applyBorder="1" applyAlignment="1" applyProtection="1">
      <alignment horizontal="center" vertical="center" wrapText="1"/>
      <protection locked="0"/>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2"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166" fontId="19" fillId="0" borderId="40" xfId="1" applyNumberFormat="1" applyFont="1" applyBorder="1" applyAlignment="1" applyProtection="1">
      <alignment horizontal="center" vertical="center" wrapText="1"/>
      <protection locked="0"/>
    </xf>
    <xf numFmtId="166" fontId="19" fillId="0" borderId="12" xfId="1" applyNumberFormat="1" applyFont="1" applyBorder="1" applyAlignment="1" applyProtection="1">
      <alignment horizontal="center" vertical="center" wrapText="1"/>
    </xf>
    <xf numFmtId="0" fontId="19" fillId="0" borderId="12" xfId="0" applyFont="1" applyBorder="1" applyAlignment="1" applyProtection="1">
      <alignment horizontal="center" vertical="center" wrapText="1"/>
      <protection locked="0"/>
    </xf>
    <xf numFmtId="0" fontId="19" fillId="15" borderId="12" xfId="0" applyFont="1" applyFill="1" applyBorder="1" applyAlignment="1" applyProtection="1">
      <alignment horizontal="center" vertical="center" wrapText="1"/>
      <protection locked="0"/>
    </xf>
    <xf numFmtId="0" fontId="19" fillId="15" borderId="20" xfId="0" applyFont="1" applyFill="1" applyBorder="1" applyAlignment="1" applyProtection="1">
      <alignment horizontal="center" vertical="center" wrapText="1"/>
      <protection locked="0"/>
    </xf>
    <xf numFmtId="0" fontId="15" fillId="16" borderId="0" xfId="0" applyFont="1" applyFill="1" applyAlignment="1">
      <alignment horizontal="right" vertical="center"/>
    </xf>
    <xf numFmtId="0" fontId="15" fillId="15" borderId="3" xfId="0" applyFont="1" applyFill="1" applyBorder="1" applyAlignment="1" applyProtection="1">
      <alignment horizontal="center" vertical="center" wrapText="1"/>
      <protection locked="0"/>
    </xf>
    <xf numFmtId="166" fontId="13" fillId="16" borderId="0" xfId="1" applyNumberFormat="1" applyFont="1" applyFill="1" applyBorder="1" applyAlignment="1" applyProtection="1">
      <alignment horizontal="right"/>
    </xf>
    <xf numFmtId="166" fontId="13" fillId="16" borderId="42"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0" fontId="15" fillId="15" borderId="3" xfId="0" applyFont="1" applyFill="1" applyBorder="1" applyAlignment="1" applyProtection="1">
      <alignment horizontal="center" vertical="center" wrapText="1"/>
      <protection locked="0"/>
    </xf>
    <xf numFmtId="0" fontId="15" fillId="15" borderId="0" xfId="0" applyFont="1" applyFill="1" applyAlignment="1" applyProtection="1">
      <alignment horizontal="center" vertical="center" wrapText="1"/>
      <protection locked="0"/>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0" fontId="15" fillId="23" borderId="35" xfId="0" applyFont="1" applyFill="1" applyBorder="1" applyAlignment="1" applyProtection="1">
      <alignment horizontal="left" vertical="center" wrapText="1"/>
      <protection locked="0"/>
    </xf>
    <xf numFmtId="0" fontId="15" fillId="23" borderId="33" xfId="0" applyFont="1" applyFill="1" applyBorder="1" applyAlignment="1" applyProtection="1">
      <alignment horizontal="left" vertical="center" wrapText="1"/>
      <protection locked="0"/>
    </xf>
    <xf numFmtId="0" fontId="15" fillId="23" borderId="34" xfId="0" applyFont="1" applyFill="1" applyBorder="1" applyAlignment="1" applyProtection="1">
      <alignment horizontal="left" vertical="center" wrapText="1"/>
      <protection locked="0"/>
    </xf>
    <xf numFmtId="0" fontId="15" fillId="23" borderId="38" xfId="0" applyFont="1" applyFill="1" applyBorder="1" applyAlignment="1" applyProtection="1">
      <alignment horizontal="left" vertical="center" wrapText="1"/>
      <protection locked="0"/>
    </xf>
    <xf numFmtId="0" fontId="15" fillId="23" borderId="39" xfId="0" applyFont="1" applyFill="1" applyBorder="1" applyAlignment="1" applyProtection="1">
      <alignment horizontal="left" vertical="center" wrapText="1"/>
      <protection locked="0"/>
    </xf>
    <xf numFmtId="0" fontId="15" fillId="23" borderId="37" xfId="0" applyFont="1" applyFill="1" applyBorder="1" applyAlignment="1" applyProtection="1">
      <alignment horizontal="left" vertical="center" wrapText="1"/>
      <protection locked="0"/>
    </xf>
    <xf numFmtId="165" fontId="16" fillId="17" borderId="9" xfId="0" applyNumberFormat="1" applyFont="1" applyFill="1" applyBorder="1" applyAlignment="1" applyProtection="1">
      <alignment horizontal="center" vertical="center" wrapText="1"/>
      <protection locked="0"/>
    </xf>
    <xf numFmtId="165" fontId="16" fillId="17" borderId="10" xfId="0" applyNumberFormat="1" applyFont="1" applyFill="1" applyBorder="1" applyAlignment="1" applyProtection="1">
      <alignment horizontal="center" vertical="center" wrapText="1"/>
      <protection locked="0"/>
    </xf>
    <xf numFmtId="165" fontId="16" fillId="17" borderId="15" xfId="0" applyNumberFormat="1" applyFont="1" applyFill="1" applyBorder="1" applyAlignment="1" applyProtection="1">
      <alignment horizontal="center" vertical="center" wrapText="1"/>
      <protection locked="0"/>
    </xf>
    <xf numFmtId="165" fontId="16"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0" fontId="15" fillId="23" borderId="44" xfId="0" applyFont="1" applyFill="1" applyBorder="1" applyAlignment="1" applyProtection="1">
      <alignment horizontal="left" vertical="center" wrapText="1"/>
      <protection locked="0"/>
    </xf>
    <xf numFmtId="0" fontId="15" fillId="23" borderId="45" xfId="0" applyFont="1" applyFill="1" applyBorder="1" applyAlignment="1" applyProtection="1">
      <alignment horizontal="left" vertical="center" wrapText="1"/>
      <protection locked="0"/>
    </xf>
    <xf numFmtId="0" fontId="15" fillId="23" borderId="46" xfId="0" applyFont="1" applyFill="1" applyBorder="1" applyAlignment="1" applyProtection="1">
      <alignment horizontal="left" vertical="center" wrapText="1"/>
      <protection locked="0"/>
    </xf>
    <xf numFmtId="0" fontId="0" fillId="16" borderId="0" xfId="0" applyFill="1" applyAlignment="1" applyProtection="1">
      <alignment horizontal="right"/>
      <protection locked="0"/>
    </xf>
    <xf numFmtId="0" fontId="15" fillId="16" borderId="0" xfId="0" applyFont="1" applyFill="1" applyAlignment="1">
      <alignment horizontal="right" vertical="center"/>
    </xf>
    <xf numFmtId="165" fontId="16" fillId="16" borderId="0" xfId="0" applyNumberFormat="1" applyFont="1" applyFill="1" applyAlignment="1" applyProtection="1">
      <alignment horizontal="center" vertical="center" wrapText="1"/>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7" xfId="170" applyFont="1" applyFill="1" applyBorder="1" applyAlignment="1" applyProtection="1">
      <alignment horizontal="center" vertical="center" wrapText="1"/>
      <protection locked="0"/>
    </xf>
    <xf numFmtId="0" fontId="18" fillId="16" borderId="48"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cellXfs>
  <cellStyles count="215">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75">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0" defaultTableStyle="TableStyleMedium2" defaultPivotStyle="PivotStyleLight16"/>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AZ8"/>
  <sheetViews>
    <sheetView tabSelected="1" showWhiteSpace="0" view="pageBreakPreview" zoomScaleNormal="85" zoomScaleSheetLayoutView="100" zoomScalePageLayoutView="85" workbookViewId="0">
      <selection activeCell="A8" sqref="A8:XFD8"/>
    </sheetView>
  </sheetViews>
  <sheetFormatPr baseColWidth="10" defaultColWidth="9.140625" defaultRowHeight="12.75" x14ac:dyDescent="0.2"/>
  <cols>
    <col min="1" max="1" width="5.42578125" style="20" customWidth="1"/>
    <col min="2" max="2" width="12.42578125" style="20" customWidth="1"/>
    <col min="3" max="3" width="10" style="20" customWidth="1"/>
    <col min="4" max="4" width="32.42578125" style="20" customWidth="1"/>
    <col min="5" max="5" width="8.28515625" style="20" customWidth="1"/>
    <col min="6" max="6" width="11.5703125" style="20" customWidth="1"/>
    <col min="7" max="7" width="8.28515625" style="20" customWidth="1"/>
    <col min="8" max="8" width="9.140625" style="20"/>
    <col min="9" max="9" width="16" style="46" customWidth="1"/>
    <col min="10" max="11" width="9.140625" style="20" customWidth="1"/>
    <col min="12" max="12" width="9.42578125" style="20" customWidth="1"/>
    <col min="13" max="13" width="9.140625" style="20" customWidth="1"/>
    <col min="14" max="14" width="12.42578125" style="20" customWidth="1"/>
    <col min="15" max="16384" width="9.140625" style="20"/>
  </cols>
  <sheetData>
    <row r="1" spans="1:52" ht="15.75" customHeight="1" x14ac:dyDescent="0.2">
      <c r="A1" s="16"/>
      <c r="B1" s="17"/>
      <c r="C1" s="112"/>
      <c r="D1" s="112"/>
      <c r="E1" s="102"/>
      <c r="F1" s="102"/>
      <c r="G1" s="102"/>
      <c r="H1" s="18"/>
      <c r="I1" s="19"/>
      <c r="J1" s="18"/>
      <c r="K1" s="18"/>
      <c r="L1" s="18"/>
      <c r="M1" s="18"/>
      <c r="N1" s="18"/>
    </row>
    <row r="2" spans="1:52" ht="15" customHeight="1" thickBot="1" x14ac:dyDescent="0.25">
      <c r="A2" s="21"/>
      <c r="C2" s="113"/>
      <c r="D2" s="113"/>
      <c r="E2" s="22"/>
      <c r="F2" s="22"/>
      <c r="G2" s="22"/>
      <c r="H2" s="23"/>
      <c r="I2" s="24"/>
      <c r="J2" s="23"/>
      <c r="K2" s="23"/>
      <c r="L2" s="23"/>
      <c r="M2" s="23"/>
      <c r="N2" s="23"/>
    </row>
    <row r="3" spans="1:52" ht="25.5" customHeight="1" thickBot="1" x14ac:dyDescent="0.25">
      <c r="A3" s="130" t="s">
        <v>50</v>
      </c>
      <c r="B3" s="131"/>
      <c r="C3" s="132"/>
      <c r="D3" s="25" t="s">
        <v>51</v>
      </c>
      <c r="E3" s="22"/>
      <c r="F3" s="22"/>
      <c r="G3" s="22"/>
      <c r="H3" s="23"/>
      <c r="I3" s="24"/>
      <c r="J3" s="23"/>
      <c r="K3" s="23"/>
      <c r="L3" s="23"/>
      <c r="M3" s="23"/>
      <c r="N3" s="23"/>
    </row>
    <row r="4" spans="1:52" ht="33.75" customHeight="1" thickBot="1" x14ac:dyDescent="0.25">
      <c r="A4" s="117" t="s">
        <v>31</v>
      </c>
      <c r="B4" s="118"/>
      <c r="C4" s="119"/>
      <c r="D4" s="26" t="s">
        <v>87</v>
      </c>
      <c r="H4" s="123" t="s">
        <v>44</v>
      </c>
      <c r="I4" s="124"/>
      <c r="J4" s="124"/>
      <c r="K4" s="124"/>
      <c r="L4" s="125"/>
      <c r="M4" s="125"/>
      <c r="N4" s="126"/>
      <c r="O4" s="123" t="s">
        <v>44</v>
      </c>
      <c r="P4" s="124"/>
      <c r="Q4" s="124"/>
      <c r="R4" s="124"/>
      <c r="S4" s="125"/>
      <c r="T4" s="125"/>
      <c r="U4" s="126"/>
      <c r="V4" s="123" t="s">
        <v>44</v>
      </c>
      <c r="W4" s="124"/>
      <c r="X4" s="124"/>
      <c r="Y4" s="124"/>
      <c r="Z4" s="125"/>
      <c r="AA4" s="125"/>
      <c r="AB4" s="126"/>
      <c r="AC4" s="123" t="s">
        <v>44</v>
      </c>
      <c r="AD4" s="124"/>
      <c r="AE4" s="124"/>
      <c r="AF4" s="124"/>
      <c r="AG4" s="125"/>
      <c r="AH4" s="125"/>
      <c r="AI4" s="126"/>
      <c r="AJ4" s="123" t="s">
        <v>44</v>
      </c>
      <c r="AK4" s="124"/>
      <c r="AL4" s="124"/>
      <c r="AM4" s="124"/>
      <c r="AN4" s="125"/>
      <c r="AO4" s="125"/>
      <c r="AP4" s="126"/>
      <c r="AQ4" s="123" t="s">
        <v>44</v>
      </c>
      <c r="AR4" s="124"/>
      <c r="AS4" s="124"/>
      <c r="AT4" s="124"/>
      <c r="AU4" s="125"/>
      <c r="AV4" s="125"/>
      <c r="AW4" s="126"/>
    </row>
    <row r="5" spans="1:52" ht="18" customHeight="1" thickBot="1" x14ac:dyDescent="0.25">
      <c r="A5" s="120" t="s">
        <v>41</v>
      </c>
      <c r="B5" s="121"/>
      <c r="C5" s="122"/>
      <c r="D5" s="27"/>
      <c r="F5" s="28" t="s">
        <v>15</v>
      </c>
      <c r="G5" s="29">
        <v>2929</v>
      </c>
      <c r="H5" s="127" t="s">
        <v>12</v>
      </c>
      <c r="I5" s="128"/>
      <c r="J5" s="128"/>
      <c r="K5" s="128"/>
      <c r="L5" s="128"/>
      <c r="M5" s="129"/>
      <c r="N5" s="30" t="s">
        <v>32</v>
      </c>
      <c r="O5" s="127" t="s">
        <v>12</v>
      </c>
      <c r="P5" s="128"/>
      <c r="Q5" s="128"/>
      <c r="R5" s="128"/>
      <c r="S5" s="128"/>
      <c r="T5" s="129"/>
      <c r="U5" s="30" t="s">
        <v>32</v>
      </c>
      <c r="V5" s="127" t="s">
        <v>12</v>
      </c>
      <c r="W5" s="128"/>
      <c r="X5" s="128"/>
      <c r="Y5" s="128"/>
      <c r="Z5" s="128"/>
      <c r="AA5" s="129"/>
      <c r="AB5" s="30" t="s">
        <v>32</v>
      </c>
      <c r="AC5" s="127" t="s">
        <v>12</v>
      </c>
      <c r="AD5" s="128"/>
      <c r="AE5" s="128"/>
      <c r="AF5" s="128"/>
      <c r="AG5" s="128"/>
      <c r="AH5" s="129"/>
      <c r="AI5" s="30" t="s">
        <v>32</v>
      </c>
      <c r="AJ5" s="127" t="s">
        <v>12</v>
      </c>
      <c r="AK5" s="128"/>
      <c r="AL5" s="128"/>
      <c r="AM5" s="128"/>
      <c r="AN5" s="128"/>
      <c r="AO5" s="129"/>
      <c r="AP5" s="30" t="s">
        <v>32</v>
      </c>
      <c r="AQ5" s="127" t="s">
        <v>12</v>
      </c>
      <c r="AR5" s="128"/>
      <c r="AS5" s="128"/>
      <c r="AT5" s="128"/>
      <c r="AU5" s="128"/>
      <c r="AV5" s="129"/>
      <c r="AW5" s="30" t="s">
        <v>32</v>
      </c>
    </row>
    <row r="6" spans="1:52" ht="18" customHeight="1" thickBot="1" x14ac:dyDescent="0.25">
      <c r="A6" s="21"/>
      <c r="C6" s="31"/>
      <c r="D6" s="32"/>
      <c r="F6" s="22" t="s">
        <v>16</v>
      </c>
      <c r="G6" s="29">
        <v>3400</v>
      </c>
      <c r="H6" s="114" t="s">
        <v>22</v>
      </c>
      <c r="I6" s="115"/>
      <c r="J6" s="115"/>
      <c r="K6" s="115"/>
      <c r="L6" s="115"/>
      <c r="M6" s="116"/>
      <c r="N6" s="33">
        <f>VLOOKUP(H6,'HISTORICOS - FM'!$F$2:$G$12,2,0)</f>
        <v>0.99999999999999989</v>
      </c>
      <c r="O6" s="114" t="s">
        <v>22</v>
      </c>
      <c r="P6" s="115"/>
      <c r="Q6" s="115"/>
      <c r="R6" s="115"/>
      <c r="S6" s="115"/>
      <c r="T6" s="116"/>
      <c r="U6" s="33">
        <f>VLOOKUP(O6,'HISTORICOS - FM'!$F$2:$G$12,2,0)</f>
        <v>0.99999999999999989</v>
      </c>
      <c r="V6" s="114" t="s">
        <v>22</v>
      </c>
      <c r="W6" s="115"/>
      <c r="X6" s="115"/>
      <c r="Y6" s="115"/>
      <c r="Z6" s="115"/>
      <c r="AA6" s="116"/>
      <c r="AB6" s="33">
        <f>VLOOKUP(V6,'HISTORICOS - FM'!$F$2:$G$12,2,0)</f>
        <v>0.99999999999999989</v>
      </c>
      <c r="AC6" s="114" t="s">
        <v>22</v>
      </c>
      <c r="AD6" s="115"/>
      <c r="AE6" s="115"/>
      <c r="AF6" s="115"/>
      <c r="AG6" s="115"/>
      <c r="AH6" s="116"/>
      <c r="AI6" s="33">
        <f>VLOOKUP(AC6,'HISTORICOS - FM'!$F$2:$G$12,2,0)</f>
        <v>0.99999999999999989</v>
      </c>
      <c r="AJ6" s="114" t="s">
        <v>22</v>
      </c>
      <c r="AK6" s="115"/>
      <c r="AL6" s="115"/>
      <c r="AM6" s="115"/>
      <c r="AN6" s="115"/>
      <c r="AO6" s="116"/>
      <c r="AP6" s="33">
        <f>VLOOKUP(AJ6,'HISTORICOS - FM'!$F$2:$G$12,2,0)</f>
        <v>0.99999999999999989</v>
      </c>
      <c r="AQ6" s="114" t="s">
        <v>22</v>
      </c>
      <c r="AR6" s="115"/>
      <c r="AS6" s="115"/>
      <c r="AT6" s="115"/>
      <c r="AU6" s="115"/>
      <c r="AV6" s="116"/>
      <c r="AW6" s="33">
        <f>VLOOKUP(AQ6,'HISTORICOS - FM'!$F$2:$G$12,2,0)</f>
        <v>0.99999999999999989</v>
      </c>
    </row>
    <row r="7" spans="1:52" s="22" customFormat="1" ht="51" customHeight="1" thickBot="1" x14ac:dyDescent="0.25">
      <c r="A7" s="34" t="s">
        <v>37</v>
      </c>
      <c r="B7" s="35" t="s">
        <v>38</v>
      </c>
      <c r="C7" s="35" t="s">
        <v>39</v>
      </c>
      <c r="D7" s="35" t="s">
        <v>0</v>
      </c>
      <c r="E7" s="35" t="s">
        <v>47</v>
      </c>
      <c r="F7" s="35" t="s">
        <v>48</v>
      </c>
      <c r="G7" s="36" t="s">
        <v>46</v>
      </c>
      <c r="H7" s="37" t="str">
        <f>"VR. UNIT - "&amp;N5</f>
        <v>VR. UNIT - COP</v>
      </c>
      <c r="I7" s="38" t="str">
        <f>"VR. TOTAL - "&amp;N5</f>
        <v>VR. TOTAL - COP</v>
      </c>
      <c r="J7" s="39"/>
      <c r="K7" s="40" t="s">
        <v>18</v>
      </c>
      <c r="L7" s="35" t="s">
        <v>10</v>
      </c>
      <c r="M7" s="35" t="s">
        <v>13</v>
      </c>
      <c r="N7" s="41" t="s">
        <v>14</v>
      </c>
      <c r="O7" s="37" t="str">
        <f>"VR. UNIT - "&amp;U5</f>
        <v>VR. UNIT - COP</v>
      </c>
      <c r="P7" s="38" t="str">
        <f>"VR. TOTAL - "&amp;U5</f>
        <v>VR. TOTAL - COP</v>
      </c>
      <c r="Q7" s="39"/>
      <c r="R7" s="40" t="s">
        <v>18</v>
      </c>
      <c r="S7" s="35" t="s">
        <v>10</v>
      </c>
      <c r="T7" s="35" t="s">
        <v>13</v>
      </c>
      <c r="U7" s="41" t="s">
        <v>14</v>
      </c>
      <c r="V7" s="37" t="str">
        <f>"VR. UNIT - "&amp;AB5</f>
        <v>VR. UNIT - COP</v>
      </c>
      <c r="W7" s="38" t="str">
        <f>"VR. TOTAL - "&amp;AB5</f>
        <v>VR. TOTAL - COP</v>
      </c>
      <c r="X7" s="39"/>
      <c r="Y7" s="40" t="s">
        <v>18</v>
      </c>
      <c r="Z7" s="35" t="s">
        <v>10</v>
      </c>
      <c r="AA7" s="35" t="s">
        <v>13</v>
      </c>
      <c r="AB7" s="41" t="s">
        <v>14</v>
      </c>
      <c r="AC7" s="37" t="str">
        <f>"VR. UNIT - "&amp;AI5</f>
        <v>VR. UNIT - COP</v>
      </c>
      <c r="AD7" s="38" t="str">
        <f>"VR. TOTAL - "&amp;AI5</f>
        <v>VR. TOTAL - COP</v>
      </c>
      <c r="AE7" s="39"/>
      <c r="AF7" s="40" t="s">
        <v>18</v>
      </c>
      <c r="AG7" s="35" t="s">
        <v>10</v>
      </c>
      <c r="AH7" s="35" t="s">
        <v>13</v>
      </c>
      <c r="AI7" s="41" t="s">
        <v>14</v>
      </c>
      <c r="AJ7" s="37" t="str">
        <f>"VR. UNIT - "&amp;AP5</f>
        <v>VR. UNIT - COP</v>
      </c>
      <c r="AK7" s="38" t="str">
        <f>"VR. TOTAL - "&amp;AP5</f>
        <v>VR. TOTAL - COP</v>
      </c>
      <c r="AL7" s="39"/>
      <c r="AM7" s="40" t="s">
        <v>18</v>
      </c>
      <c r="AN7" s="35" t="s">
        <v>10</v>
      </c>
      <c r="AO7" s="35" t="s">
        <v>13</v>
      </c>
      <c r="AP7" s="41" t="s">
        <v>14</v>
      </c>
      <c r="AQ7" s="37" t="str">
        <f>"VR. UNIT - "&amp;AW5</f>
        <v>VR. UNIT - COP</v>
      </c>
      <c r="AR7" s="38" t="str">
        <f>"VR. TOTAL - "&amp;AW5</f>
        <v>VR. TOTAL - COP</v>
      </c>
      <c r="AS7" s="39"/>
      <c r="AT7" s="40" t="s">
        <v>18</v>
      </c>
      <c r="AU7" s="35" t="s">
        <v>10</v>
      </c>
      <c r="AV7" s="35" t="s">
        <v>13</v>
      </c>
      <c r="AW7" s="41" t="s">
        <v>14</v>
      </c>
      <c r="AX7" s="34" t="s">
        <v>4</v>
      </c>
      <c r="AY7" s="35" t="s">
        <v>3</v>
      </c>
      <c r="AZ7" s="41" t="s">
        <v>7</v>
      </c>
    </row>
    <row r="8" spans="1:52" s="45" customFormat="1" x14ac:dyDescent="0.2">
      <c r="A8" s="42"/>
      <c r="B8" s="43"/>
      <c r="C8" s="43"/>
      <c r="D8" s="43"/>
      <c r="E8" s="43"/>
      <c r="F8" s="43"/>
      <c r="G8" s="44"/>
      <c r="H8" s="96"/>
      <c r="I8" s="97">
        <f>+IFERROR(H8*$F8,"-")</f>
        <v>0</v>
      </c>
      <c r="J8" s="98"/>
      <c r="K8" s="97">
        <f>+IFERROR(IF(N$5="USD",H8*$G$5*N$6,IF(N$5="COP",H8*N$6,H8*N$6*$G$6)),"-")</f>
        <v>0</v>
      </c>
      <c r="L8" s="99"/>
      <c r="M8" s="99"/>
      <c r="N8" s="100"/>
      <c r="O8" s="96"/>
      <c r="P8" s="97">
        <f>+IFERROR(O8*$F8,"-")</f>
        <v>0</v>
      </c>
      <c r="Q8" s="98"/>
      <c r="R8" s="97">
        <f>+IFERROR(IF(U$5="USD",O8*$G$5*U$6,IF(U$5="COP",O8*U$6,O8*U$6*$G$6)),"-")</f>
        <v>0</v>
      </c>
      <c r="S8" s="99"/>
      <c r="T8" s="99"/>
      <c r="U8" s="100"/>
      <c r="V8" s="96"/>
      <c r="W8" s="97">
        <f>+IFERROR(V8*$F8,"-")</f>
        <v>0</v>
      </c>
      <c r="X8" s="98"/>
      <c r="Y8" s="97">
        <f>+IFERROR(IF(AB$5="USD",V8*$G$5*AB$6,IF(AB$5="COP",V8*AB$6,V8*AB$6*$G$6)),"-")</f>
        <v>0</v>
      </c>
      <c r="Z8" s="99"/>
      <c r="AA8" s="99"/>
      <c r="AB8" s="100"/>
      <c r="AC8" s="96"/>
      <c r="AD8" s="97">
        <f>+IFERROR(AC8*$F8,"-")</f>
        <v>0</v>
      </c>
      <c r="AE8" s="98"/>
      <c r="AF8" s="97">
        <f>+IFERROR(IF(AI$5="USD",AC8*$G$5*AI$6,IF(AI$5="COP",AC8*AI$6,AC8*AI$6*$G$6)),"-")</f>
        <v>0</v>
      </c>
      <c r="AG8" s="99"/>
      <c r="AH8" s="99"/>
      <c r="AI8" s="100"/>
      <c r="AJ8" s="96"/>
      <c r="AK8" s="97">
        <f>+IFERROR(AJ8*$F8,"-")</f>
        <v>0</v>
      </c>
      <c r="AL8" s="98"/>
      <c r="AM8" s="97">
        <f>+IFERROR(IF(AP$5="USD",AJ8*$G$5*AP$6,IF(AP$5="COP",AJ8*AP$6,AJ8*AP$6*$G$6)),"-")</f>
        <v>0</v>
      </c>
      <c r="AN8" s="99"/>
      <c r="AO8" s="99"/>
      <c r="AP8" s="100"/>
      <c r="AQ8" s="96"/>
      <c r="AR8" s="97">
        <f>+IFERROR(AQ8*$F8,"-")</f>
        <v>0</v>
      </c>
      <c r="AS8" s="98"/>
      <c r="AT8" s="97">
        <f>+IFERROR(IF(AW$5="USD",AQ8*$G$5*AW$6,IF(AW$5="COP",AQ8*AW$6,AQ8*AW$6*$G$6)),"-")</f>
        <v>0</v>
      </c>
      <c r="AU8" s="99"/>
      <c r="AV8" s="99"/>
      <c r="AW8" s="100"/>
      <c r="AX8" s="50" t="str">
        <f>IFERROR(VLOOKUP($C8,'HISTORICOS - FM'!$A$1:$B$20558,2,0)," - ")</f>
        <v xml:space="preserve"> - </v>
      </c>
      <c r="AY8" s="51">
        <f>MIN(K8,R8,Y8,AF8,AM8,AT8)</f>
        <v>0</v>
      </c>
      <c r="AZ8" s="52" t="str">
        <f>+IFERROR((AY8/AX8)-1,"")</f>
        <v/>
      </c>
    </row>
  </sheetData>
  <sheetProtection formatCells="0" formatColumns="0" formatRows="0" insertRows="0" insertHyperlinks="0" deleteRows="0" sort="0" autoFilter="0"/>
  <mergeCells count="22">
    <mergeCell ref="AQ4:AW4"/>
    <mergeCell ref="AQ5:AV5"/>
    <mergeCell ref="AQ6:AV6"/>
    <mergeCell ref="AC4:AI4"/>
    <mergeCell ref="AC5:AH5"/>
    <mergeCell ref="AC6:AH6"/>
    <mergeCell ref="AJ4:AP4"/>
    <mergeCell ref="AJ5:AO5"/>
    <mergeCell ref="AJ6:AO6"/>
    <mergeCell ref="O4:U4"/>
    <mergeCell ref="O5:T5"/>
    <mergeCell ref="O6:T6"/>
    <mergeCell ref="V4:AB4"/>
    <mergeCell ref="V5:AA5"/>
    <mergeCell ref="V6:AA6"/>
    <mergeCell ref="C1:D2"/>
    <mergeCell ref="H6:M6"/>
    <mergeCell ref="A4:C4"/>
    <mergeCell ref="A5:C5"/>
    <mergeCell ref="H4:N4"/>
    <mergeCell ref="H5:M5"/>
    <mergeCell ref="A3:C3"/>
  </mergeCells>
  <conditionalFormatting sqref="I8">
    <cfRule type="expression" dxfId="74" priority="2086">
      <formula>AND(J8&lt;&gt;"")</formula>
    </cfRule>
  </conditionalFormatting>
  <conditionalFormatting sqref="H8">
    <cfRule type="expression" dxfId="73" priority="2085">
      <formula>AND(J8&lt;&gt;"")</formula>
    </cfRule>
  </conditionalFormatting>
  <conditionalFormatting sqref="K8">
    <cfRule type="expression" dxfId="72" priority="2084">
      <formula>AND(J8&lt;&gt;"")</formula>
    </cfRule>
  </conditionalFormatting>
  <conditionalFormatting sqref="L8">
    <cfRule type="expression" dxfId="71" priority="2083">
      <formula>AND(J8&lt;&gt;"")</formula>
    </cfRule>
  </conditionalFormatting>
  <conditionalFormatting sqref="M8">
    <cfRule type="expression" dxfId="70" priority="2082">
      <formula>AND(J8&lt;&gt;"")</formula>
    </cfRule>
  </conditionalFormatting>
  <conditionalFormatting sqref="N8">
    <cfRule type="expression" dxfId="69" priority="2081">
      <formula>AND(J8&lt;&gt;"")</formula>
    </cfRule>
  </conditionalFormatting>
  <conditionalFormatting sqref="P8">
    <cfRule type="expression" dxfId="29" priority="30">
      <formula>AND(Q8&lt;&gt;"")</formula>
    </cfRule>
  </conditionalFormatting>
  <conditionalFormatting sqref="O8">
    <cfRule type="expression" dxfId="28" priority="29">
      <formula>AND(Q8&lt;&gt;"")</formula>
    </cfRule>
  </conditionalFormatting>
  <conditionalFormatting sqref="R8">
    <cfRule type="expression" dxfId="27" priority="28">
      <formula>AND(Q8&lt;&gt;"")</formula>
    </cfRule>
  </conditionalFormatting>
  <conditionalFormatting sqref="S8">
    <cfRule type="expression" dxfId="26" priority="27">
      <formula>AND(Q8&lt;&gt;"")</formula>
    </cfRule>
  </conditionalFormatting>
  <conditionalFormatting sqref="T8">
    <cfRule type="expression" dxfId="25" priority="26">
      <formula>AND(Q8&lt;&gt;"")</formula>
    </cfRule>
  </conditionalFormatting>
  <conditionalFormatting sqref="U8">
    <cfRule type="expression" dxfId="24" priority="25">
      <formula>AND(Q8&lt;&gt;"")</formula>
    </cfRule>
  </conditionalFormatting>
  <conditionalFormatting sqref="W8">
    <cfRule type="expression" dxfId="23" priority="24">
      <formula>AND(X8&lt;&gt;"")</formula>
    </cfRule>
  </conditionalFormatting>
  <conditionalFormatting sqref="V8">
    <cfRule type="expression" dxfId="22" priority="23">
      <formula>AND(X8&lt;&gt;"")</formula>
    </cfRule>
  </conditionalFormatting>
  <conditionalFormatting sqref="Y8">
    <cfRule type="expression" dxfId="21" priority="22">
      <formula>AND(X8&lt;&gt;"")</formula>
    </cfRule>
  </conditionalFormatting>
  <conditionalFormatting sqref="Z8">
    <cfRule type="expression" dxfId="20" priority="21">
      <formula>AND(X8&lt;&gt;"")</formula>
    </cfRule>
  </conditionalFormatting>
  <conditionalFormatting sqref="AA8">
    <cfRule type="expression" dxfId="19" priority="20">
      <formula>AND(X8&lt;&gt;"")</formula>
    </cfRule>
  </conditionalFormatting>
  <conditionalFormatting sqref="AB8">
    <cfRule type="expression" dxfId="18" priority="19">
      <formula>AND(X8&lt;&gt;"")</formula>
    </cfRule>
  </conditionalFormatting>
  <conditionalFormatting sqref="AD8">
    <cfRule type="expression" dxfId="17" priority="18">
      <formula>AND(AE8&lt;&gt;"")</formula>
    </cfRule>
  </conditionalFormatting>
  <conditionalFormatting sqref="AC8">
    <cfRule type="expression" dxfId="16" priority="17">
      <formula>AND(AE8&lt;&gt;"")</formula>
    </cfRule>
  </conditionalFormatting>
  <conditionalFormatting sqref="AF8">
    <cfRule type="expression" dxfId="15" priority="16">
      <formula>AND(AE8&lt;&gt;"")</formula>
    </cfRule>
  </conditionalFormatting>
  <conditionalFormatting sqref="AG8">
    <cfRule type="expression" dxfId="14" priority="15">
      <formula>AND(AE8&lt;&gt;"")</formula>
    </cfRule>
  </conditionalFormatting>
  <conditionalFormatting sqref="AH8">
    <cfRule type="expression" dxfId="13" priority="14">
      <formula>AND(AE8&lt;&gt;"")</formula>
    </cfRule>
  </conditionalFormatting>
  <conditionalFormatting sqref="AI8">
    <cfRule type="expression" dxfId="12" priority="13">
      <formula>AND(AE8&lt;&gt;"")</formula>
    </cfRule>
  </conditionalFormatting>
  <conditionalFormatting sqref="AK8">
    <cfRule type="expression" dxfId="11" priority="12">
      <formula>AND(AL8&lt;&gt;"")</formula>
    </cfRule>
  </conditionalFormatting>
  <conditionalFormatting sqref="AJ8">
    <cfRule type="expression" dxfId="10" priority="11">
      <formula>AND(AL8&lt;&gt;"")</formula>
    </cfRule>
  </conditionalFormatting>
  <conditionalFormatting sqref="AM8">
    <cfRule type="expression" dxfId="9" priority="10">
      <formula>AND(AL8&lt;&gt;"")</formula>
    </cfRule>
  </conditionalFormatting>
  <conditionalFormatting sqref="AN8">
    <cfRule type="expression" dxfId="8" priority="9">
      <formula>AND(AL8&lt;&gt;"")</formula>
    </cfRule>
  </conditionalFormatting>
  <conditionalFormatting sqref="AO8">
    <cfRule type="expression" dxfId="7" priority="8">
      <formula>AND(AL8&lt;&gt;"")</formula>
    </cfRule>
  </conditionalFormatting>
  <conditionalFormatting sqref="AP8">
    <cfRule type="expression" dxfId="6" priority="7">
      <formula>AND(AL8&lt;&gt;"")</formula>
    </cfRule>
  </conditionalFormatting>
  <conditionalFormatting sqref="AR8">
    <cfRule type="expression" dxfId="5" priority="6">
      <formula>AND(AS8&lt;&gt;"")</formula>
    </cfRule>
  </conditionalFormatting>
  <conditionalFormatting sqref="AQ8">
    <cfRule type="expression" dxfId="4" priority="5">
      <formula>AND(AS8&lt;&gt;"")</formula>
    </cfRule>
  </conditionalFormatting>
  <conditionalFormatting sqref="AT8">
    <cfRule type="expression" dxfId="3" priority="4">
      <formula>AND(AS8&lt;&gt;"")</formula>
    </cfRule>
  </conditionalFormatting>
  <conditionalFormatting sqref="AU8">
    <cfRule type="expression" dxfId="2" priority="3">
      <formula>AND(AS8&lt;&gt;"")</formula>
    </cfRule>
  </conditionalFormatting>
  <conditionalFormatting sqref="AV8">
    <cfRule type="expression" dxfId="1" priority="2">
      <formula>AND(AS8&lt;&gt;"")</formula>
    </cfRule>
  </conditionalFormatting>
  <conditionalFormatting sqref="AW8">
    <cfRule type="expression" dxfId="0" priority="1">
      <formula>AND(AS8&lt;&gt;"")</formula>
    </cfRule>
  </conditionalFormatting>
  <dataValidations disablePrompts="1" count="1">
    <dataValidation type="list" allowBlank="1" showInputMessage="1" showErrorMessage="1" sqref="H6:M6 AJ6:AO6 O6:T6 V6:AA6 AC6:AH6 AQ6:AV6" xr:uid="{00000000-0002-0000-0000-000000000000}">
      <formula1>TERMINO</formula1>
    </dataValidation>
  </dataValidations>
  <pageMargins left="0.23622047244094491" right="0.23622047244094491" top="0.74803149606299213" bottom="1.6535433070866143" header="0.31496062992125984" footer="0.31496062992125984"/>
  <pageSetup paperSize="9" scale="28" fitToHeight="0" orientation="landscape" r:id="rId1"/>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9"/>
  <sheetViews>
    <sheetView workbookViewId="0">
      <selection activeCell="B16" sqref="B16"/>
    </sheetView>
  </sheetViews>
  <sheetFormatPr baseColWidth="10" defaultRowHeight="12.75" x14ac:dyDescent="0.2"/>
  <cols>
    <col min="2" max="2" width="21.85546875" bestFit="1" customWidth="1"/>
  </cols>
  <sheetData>
    <row r="1" spans="1:3" x14ac:dyDescent="0.2">
      <c r="A1" t="s">
        <v>70</v>
      </c>
      <c r="B1" s="108" t="s">
        <v>71</v>
      </c>
      <c r="C1" s="109" t="s">
        <v>54</v>
      </c>
    </row>
    <row r="2" spans="1:3" x14ac:dyDescent="0.2">
      <c r="A2" t="s">
        <v>72</v>
      </c>
      <c r="B2" s="108" t="s">
        <v>73</v>
      </c>
      <c r="C2" s="110" t="s">
        <v>55</v>
      </c>
    </row>
    <row r="3" spans="1:3" x14ac:dyDescent="0.2">
      <c r="A3" t="s">
        <v>74</v>
      </c>
      <c r="B3" s="108" t="s">
        <v>56</v>
      </c>
      <c r="C3" s="110" t="s">
        <v>57</v>
      </c>
    </row>
    <row r="4" spans="1:3" x14ac:dyDescent="0.2">
      <c r="A4" t="s">
        <v>75</v>
      </c>
      <c r="B4" s="108" t="s">
        <v>58</v>
      </c>
      <c r="C4" s="110" t="s">
        <v>59</v>
      </c>
    </row>
    <row r="5" spans="1:3" x14ac:dyDescent="0.2">
      <c r="A5" t="s">
        <v>76</v>
      </c>
      <c r="B5" s="108" t="s">
        <v>60</v>
      </c>
      <c r="C5" s="110" t="s">
        <v>61</v>
      </c>
    </row>
    <row r="6" spans="1:3" x14ac:dyDescent="0.2">
      <c r="A6" t="s">
        <v>77</v>
      </c>
      <c r="B6" s="108" t="s">
        <v>62</v>
      </c>
      <c r="C6" s="110" t="s">
        <v>63</v>
      </c>
    </row>
    <row r="7" spans="1:3" x14ac:dyDescent="0.2">
      <c r="A7" t="s">
        <v>78</v>
      </c>
      <c r="B7" s="108" t="s">
        <v>64</v>
      </c>
      <c r="C7" s="110" t="s">
        <v>65</v>
      </c>
    </row>
    <row r="8" spans="1:3" x14ac:dyDescent="0.2">
      <c r="A8" t="s">
        <v>79</v>
      </c>
      <c r="B8" s="108" t="s">
        <v>66</v>
      </c>
      <c r="C8" s="109" t="s">
        <v>67</v>
      </c>
    </row>
    <row r="9" spans="1:3" x14ac:dyDescent="0.2">
      <c r="A9" t="s">
        <v>80</v>
      </c>
      <c r="B9" s="108" t="s">
        <v>68</v>
      </c>
      <c r="C9" s="110" t="s">
        <v>69</v>
      </c>
    </row>
    <row r="10" spans="1:3" x14ac:dyDescent="0.2">
      <c r="B10" s="108" t="s">
        <v>82</v>
      </c>
      <c r="C10" t="s">
        <v>81</v>
      </c>
    </row>
    <row r="11" spans="1:3" x14ac:dyDescent="0.2">
      <c r="B11" s="108" t="s">
        <v>83</v>
      </c>
      <c r="C11" t="s">
        <v>84</v>
      </c>
    </row>
    <row r="12" spans="1:3" x14ac:dyDescent="0.2">
      <c r="B12" s="108" t="s">
        <v>85</v>
      </c>
      <c r="C12" t="s">
        <v>86</v>
      </c>
    </row>
    <row r="13" spans="1:3" x14ac:dyDescent="0.2">
      <c r="B13" s="109"/>
      <c r="C13" s="111"/>
    </row>
    <row r="14" spans="1:3" x14ac:dyDescent="0.2">
      <c r="C14" s="111"/>
    </row>
    <row r="15" spans="1:3" x14ac:dyDescent="0.2">
      <c r="C15" s="111"/>
    </row>
    <row r="16" spans="1:3" x14ac:dyDescent="0.2">
      <c r="B16" s="109"/>
      <c r="C16" s="111"/>
    </row>
    <row r="17" spans="2:3" x14ac:dyDescent="0.2">
      <c r="C17" s="111"/>
    </row>
    <row r="19" spans="2:3" x14ac:dyDescent="0.2">
      <c r="B19" s="109"/>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B1" sqref="B1:D2"/>
    </sheetView>
  </sheetViews>
  <sheetFormatPr baseColWidth="10" defaultColWidth="9.140625" defaultRowHeight="12.75" x14ac:dyDescent="0.2"/>
  <cols>
    <col min="1" max="1" width="9.140625" style="48"/>
    <col min="2" max="2" width="9.140625" style="48" customWidth="1"/>
    <col min="3" max="3" width="12.28515625" style="48" customWidth="1"/>
    <col min="4" max="4" width="16" style="48" customWidth="1"/>
    <col min="5" max="6" width="11.140625" style="48" customWidth="1"/>
    <col min="7" max="7" width="12.140625" style="48" customWidth="1"/>
    <col min="8" max="8" width="11.140625" style="48" customWidth="1"/>
    <col min="9" max="9" width="10.28515625" style="48" bestFit="1" customWidth="1"/>
    <col min="10" max="10" width="14.5703125" style="48" customWidth="1"/>
    <col min="11" max="11" width="9.140625" style="48"/>
    <col min="12" max="12" width="13.42578125" style="48" customWidth="1"/>
    <col min="13" max="13" width="7" style="48" customWidth="1"/>
    <col min="14" max="14" width="9.140625" style="48" customWidth="1"/>
    <col min="15" max="16384" width="9.140625" style="48"/>
  </cols>
  <sheetData>
    <row r="1" spans="1:19" ht="39" customHeight="1" thickBot="1" x14ac:dyDescent="0.25">
      <c r="A1" s="47"/>
      <c r="B1" s="34" t="s">
        <v>4</v>
      </c>
      <c r="C1" s="35" t="s">
        <v>3</v>
      </c>
      <c r="D1" s="41" t="s">
        <v>7</v>
      </c>
      <c r="E1" s="135"/>
      <c r="F1" s="135"/>
      <c r="G1" s="135"/>
      <c r="H1" s="135"/>
    </row>
    <row r="2" spans="1:19" x14ac:dyDescent="0.2">
      <c r="A2" s="49"/>
      <c r="B2" s="50" t="str">
        <f>IFERROR(VLOOKUP($C2,'HISTORICOS - FM'!$A$1:$B$20558,2,0)," - ")</f>
        <v xml:space="preserve"> - </v>
      </c>
      <c r="C2" s="51" t="s">
        <v>8</v>
      </c>
      <c r="D2" s="52" t="str">
        <f>+IFERROR((C2/B2)-1,"")</f>
        <v/>
      </c>
      <c r="E2" s="53"/>
      <c r="F2" s="53"/>
    </row>
    <row r="3" spans="1:19" ht="13.5" thickBot="1" x14ac:dyDescent="0.25">
      <c r="A3" s="54"/>
      <c r="B3" s="54"/>
      <c r="C3" s="54"/>
      <c r="D3" s="55"/>
      <c r="E3" s="54"/>
      <c r="F3" s="54"/>
    </row>
    <row r="4" spans="1:19" ht="13.5" thickBot="1" x14ac:dyDescent="0.25">
      <c r="C4" s="56" t="s">
        <v>43</v>
      </c>
    </row>
    <row r="5" spans="1:19" ht="13.5" thickBot="1" x14ac:dyDescent="0.25">
      <c r="A5" s="57" t="s">
        <v>6</v>
      </c>
      <c r="C5" s="56" t="s">
        <v>5</v>
      </c>
      <c r="S5" s="58"/>
    </row>
    <row r="6" spans="1:19" ht="15.75" customHeight="1" x14ac:dyDescent="0.2">
      <c r="C6" s="59"/>
      <c r="E6" s="60"/>
      <c r="F6" s="60"/>
    </row>
    <row r="7" spans="1:19" x14ac:dyDescent="0.2">
      <c r="E7" s="53"/>
      <c r="F7" s="53"/>
    </row>
    <row r="8" spans="1:19" x14ac:dyDescent="0.2">
      <c r="A8" s="61"/>
      <c r="E8" s="54"/>
      <c r="F8" s="54"/>
    </row>
    <row r="9" spans="1:19" x14ac:dyDescent="0.2">
      <c r="A9" s="61"/>
      <c r="C9" s="62"/>
    </row>
    <row r="10" spans="1:19" ht="15.75" customHeight="1" x14ac:dyDescent="0.2">
      <c r="A10" s="61"/>
      <c r="E10" s="60"/>
      <c r="F10" s="60"/>
    </row>
    <row r="11" spans="1:19" ht="24" customHeight="1" x14ac:dyDescent="0.2">
      <c r="E11" s="53"/>
      <c r="F11" s="28"/>
    </row>
    <row r="12" spans="1:19" x14ac:dyDescent="0.2">
      <c r="E12" s="54"/>
      <c r="F12" s="54"/>
    </row>
    <row r="13" spans="1:19" s="64" customFormat="1" ht="27.75" customHeight="1" x14ac:dyDescent="0.2">
      <c r="A13" s="63"/>
      <c r="D13" s="65"/>
      <c r="E13" s="54"/>
    </row>
    <row r="14" spans="1:19" s="64" customFormat="1" x14ac:dyDescent="0.2">
      <c r="A14" s="65"/>
      <c r="B14" s="65"/>
      <c r="C14" s="65"/>
      <c r="D14" s="65"/>
      <c r="E14" s="65"/>
      <c r="F14" s="65"/>
      <c r="O14" s="65"/>
    </row>
    <row r="15" spans="1:19" s="64" customFormat="1" x14ac:dyDescent="0.2">
      <c r="D15" s="65"/>
    </row>
    <row r="16" spans="1:19" s="64" customFormat="1" ht="13.5" thickBot="1" x14ac:dyDescent="0.25">
      <c r="D16" s="65"/>
      <c r="J16" s="54"/>
      <c r="K16" s="66"/>
      <c r="L16" s="67"/>
      <c r="M16" s="68"/>
      <c r="N16" s="69"/>
      <c r="O16" s="61"/>
    </row>
    <row r="17" spans="2:21" s="64" customFormat="1" ht="15" customHeight="1" thickBot="1" x14ac:dyDescent="0.25">
      <c r="B17" s="70"/>
      <c r="C17" s="70"/>
      <c r="D17" s="65"/>
      <c r="E17" s="70"/>
      <c r="F17" s="70"/>
      <c r="G17" s="70"/>
      <c r="H17" s="70"/>
      <c r="I17" s="70"/>
      <c r="J17" s="70"/>
      <c r="M17" s="71">
        <f>+S$5</f>
        <v>0</v>
      </c>
      <c r="N17" s="105">
        <f>SUM(N$8:N13)</f>
        <v>0</v>
      </c>
      <c r="O17" s="61"/>
    </row>
    <row r="18" spans="2:21" s="64" customFormat="1" ht="15" customHeight="1" thickBot="1" x14ac:dyDescent="0.25">
      <c r="D18" s="65"/>
      <c r="J18" s="54"/>
      <c r="K18" s="54"/>
      <c r="L18" s="61"/>
      <c r="M18" s="72"/>
      <c r="N18" s="103" t="str">
        <f>IF(S$6=1.16,N17*0.16,"")</f>
        <v/>
      </c>
      <c r="O18" s="61"/>
    </row>
    <row r="19" spans="2:21" s="64" customFormat="1" ht="15" customHeight="1" thickBot="1" x14ac:dyDescent="0.25">
      <c r="D19" s="65"/>
      <c r="J19" s="54"/>
      <c r="L19" s="61"/>
      <c r="M19" s="77">
        <f>+S$5</f>
        <v>0</v>
      </c>
      <c r="N19" s="104">
        <f>SUMIF(O$8:O13,"O",N$8:N13)</f>
        <v>0</v>
      </c>
      <c r="O19" s="61"/>
    </row>
    <row r="20" spans="2:21" s="64" customFormat="1" ht="15" customHeight="1" x14ac:dyDescent="0.2">
      <c r="B20" s="70"/>
      <c r="C20" s="70"/>
      <c r="D20" s="65"/>
      <c r="E20" s="70"/>
      <c r="F20" s="70"/>
      <c r="G20" s="70"/>
      <c r="H20" s="70"/>
      <c r="I20" s="70"/>
      <c r="J20" s="70"/>
      <c r="K20" s="61"/>
      <c r="L20" s="54"/>
      <c r="M20" s="73"/>
      <c r="N20" s="74"/>
      <c r="O20" s="75"/>
    </row>
    <row r="21" spans="2:21" s="64" customFormat="1" ht="15" customHeight="1" x14ac:dyDescent="0.2">
      <c r="D21" s="65"/>
      <c r="G21" s="76"/>
      <c r="J21" s="54"/>
      <c r="K21" s="75"/>
      <c r="M21" s="77"/>
      <c r="N21" s="103"/>
      <c r="O21" s="75"/>
    </row>
    <row r="22" spans="2:21" s="64" customFormat="1" ht="15" customHeight="1" x14ac:dyDescent="0.2">
      <c r="B22" s="75"/>
      <c r="C22" s="75"/>
      <c r="D22" s="65"/>
      <c r="E22" s="75"/>
      <c r="F22" s="75"/>
      <c r="G22" s="78"/>
      <c r="H22" s="75"/>
      <c r="I22" s="75"/>
      <c r="J22" s="75"/>
      <c r="K22" s="75"/>
      <c r="M22" s="54"/>
      <c r="N22" s="54"/>
      <c r="O22" s="54"/>
      <c r="P22" s="75"/>
      <c r="Q22" s="75"/>
      <c r="R22" s="75"/>
      <c r="S22" s="75"/>
      <c r="T22" s="75"/>
      <c r="U22" s="75"/>
    </row>
    <row r="23" spans="2:21" s="64" customFormat="1" ht="15" customHeight="1" x14ac:dyDescent="0.2">
      <c r="D23" s="65"/>
      <c r="G23" s="78"/>
      <c r="J23" s="54"/>
      <c r="K23" s="55"/>
      <c r="L23" s="78"/>
      <c r="M23" s="70"/>
      <c r="N23" s="70"/>
      <c r="O23" s="54"/>
    </row>
    <row r="24" spans="2:21" s="64" customFormat="1" x14ac:dyDescent="0.2">
      <c r="D24" s="65"/>
      <c r="G24" s="79"/>
      <c r="H24" s="54"/>
      <c r="I24" s="54"/>
      <c r="J24" s="54"/>
      <c r="K24" s="66"/>
      <c r="L24" s="66"/>
      <c r="M24" s="66"/>
      <c r="N24" s="66"/>
      <c r="O24" s="66"/>
    </row>
    <row r="25" spans="2:21" x14ac:dyDescent="0.2">
      <c r="G25" s="80"/>
      <c r="K25" s="81"/>
      <c r="L25" s="81"/>
      <c r="M25" s="81"/>
      <c r="N25" s="81"/>
      <c r="O25" s="81"/>
    </row>
    <row r="26" spans="2:21" x14ac:dyDescent="0.2">
      <c r="G26" s="78"/>
      <c r="H26" s="76"/>
      <c r="I26" s="82"/>
      <c r="K26" s="81"/>
      <c r="L26" s="81"/>
      <c r="M26" s="81"/>
      <c r="N26" s="81"/>
      <c r="O26" s="81"/>
    </row>
    <row r="27" spans="2:21" x14ac:dyDescent="0.2">
      <c r="H27" s="78"/>
      <c r="I27" s="83"/>
      <c r="K27" s="81"/>
      <c r="L27" s="81"/>
      <c r="M27" s="81"/>
      <c r="N27" s="81"/>
      <c r="O27" s="81"/>
    </row>
    <row r="28" spans="2:21" x14ac:dyDescent="0.2">
      <c r="H28" s="78"/>
      <c r="I28" s="83"/>
    </row>
    <row r="29" spans="2:21" x14ac:dyDescent="0.2">
      <c r="H29" s="79"/>
      <c r="I29" s="83"/>
    </row>
    <row r="30" spans="2:21" x14ac:dyDescent="0.2">
      <c r="H30" s="78"/>
    </row>
    <row r="31" spans="2:21" x14ac:dyDescent="0.2">
      <c r="H31" s="78"/>
    </row>
    <row r="32" spans="2:21" ht="13.5" thickBot="1" x14ac:dyDescent="0.25"/>
    <row r="33" spans="1:17" ht="51.75" thickBot="1" x14ac:dyDescent="0.25">
      <c r="A33" s="34" t="s">
        <v>37</v>
      </c>
      <c r="B33" s="35" t="s">
        <v>38</v>
      </c>
      <c r="C33" s="35" t="s">
        <v>39</v>
      </c>
      <c r="D33" s="35" t="s">
        <v>0</v>
      </c>
      <c r="E33" s="35" t="s">
        <v>40</v>
      </c>
      <c r="F33" s="35" t="s">
        <v>11</v>
      </c>
      <c r="G33" s="84" t="s">
        <v>42</v>
      </c>
      <c r="H33" s="37" t="str">
        <f>"VR. UNIT - "&amp;N31</f>
        <v xml:space="preserve">VR. UNIT - </v>
      </c>
      <c r="I33" s="38" t="str">
        <f>"VR. TOTAL - "&amp;N31</f>
        <v xml:space="preserve">VR. TOTAL - </v>
      </c>
      <c r="J33" s="39"/>
      <c r="K33" s="40" t="s">
        <v>18</v>
      </c>
      <c r="L33" s="35" t="s">
        <v>10</v>
      </c>
      <c r="M33" s="35" t="s">
        <v>13</v>
      </c>
      <c r="N33" s="41" t="s">
        <v>14</v>
      </c>
    </row>
    <row r="34" spans="1:17" x14ac:dyDescent="0.2">
      <c r="A34" s="28"/>
      <c r="B34" s="28"/>
      <c r="C34" s="28"/>
      <c r="D34" s="28"/>
      <c r="E34" s="28"/>
      <c r="F34" s="28"/>
      <c r="G34" s="53"/>
      <c r="H34" s="53"/>
      <c r="I34" s="28"/>
      <c r="J34" s="28"/>
      <c r="K34" s="28"/>
      <c r="L34" s="28"/>
      <c r="M34" s="28"/>
    </row>
    <row r="35" spans="1:17" ht="13.5" thickBot="1" x14ac:dyDescent="0.25"/>
    <row r="36" spans="1:17" s="86" customFormat="1" ht="28.5" customHeight="1" thickBot="1" x14ac:dyDescent="0.25">
      <c r="A36" s="136" t="s">
        <v>49</v>
      </c>
      <c r="B36" s="137"/>
      <c r="C36" s="137"/>
      <c r="D36" s="137"/>
      <c r="E36" s="137"/>
      <c r="F36" s="137"/>
      <c r="G36" s="137"/>
      <c r="H36" s="137"/>
      <c r="I36" s="138"/>
      <c r="J36" s="85"/>
      <c r="K36" s="85"/>
      <c r="L36" s="85"/>
      <c r="M36" s="85"/>
      <c r="N36" s="85"/>
      <c r="O36" s="85"/>
      <c r="P36" s="85"/>
      <c r="Q36" s="85"/>
    </row>
    <row r="37" spans="1:17" s="86" customFormat="1" ht="56.25" customHeight="1" x14ac:dyDescent="0.2">
      <c r="A37" s="139"/>
      <c r="B37" s="140"/>
      <c r="C37" s="140"/>
      <c r="D37" s="140"/>
      <c r="E37" s="140"/>
      <c r="F37" s="140"/>
      <c r="G37" s="140"/>
      <c r="H37" s="140"/>
      <c r="I37" s="141"/>
      <c r="J37" s="87"/>
      <c r="K37" s="87"/>
      <c r="L37" s="87"/>
      <c r="M37" s="87"/>
      <c r="N37" s="87"/>
      <c r="O37" s="87"/>
      <c r="P37" s="87"/>
      <c r="Q37" s="87"/>
    </row>
    <row r="38" spans="1:17" ht="13.5" customHeight="1" x14ac:dyDescent="0.2">
      <c r="A38" s="142"/>
      <c r="B38" s="143"/>
      <c r="C38" s="143"/>
      <c r="D38" s="143"/>
      <c r="E38" s="143"/>
      <c r="F38" s="143"/>
      <c r="G38" s="143"/>
      <c r="H38" s="143"/>
      <c r="I38" s="144"/>
      <c r="J38" s="81"/>
      <c r="K38" s="81"/>
      <c r="L38" s="81"/>
      <c r="M38" s="81"/>
      <c r="N38" s="81"/>
    </row>
    <row r="39" spans="1:17" ht="12.75" customHeight="1" x14ac:dyDescent="0.2">
      <c r="A39" s="142"/>
      <c r="B39" s="143"/>
      <c r="C39" s="143"/>
      <c r="D39" s="143"/>
      <c r="E39" s="143"/>
      <c r="F39" s="143"/>
      <c r="G39" s="143"/>
      <c r="H39" s="143"/>
      <c r="I39" s="144"/>
      <c r="J39" s="88"/>
      <c r="K39" s="88"/>
      <c r="L39" s="88"/>
      <c r="M39" s="88"/>
      <c r="N39" s="88"/>
      <c r="O39" s="88"/>
      <c r="P39" s="88"/>
      <c r="Q39" s="88"/>
    </row>
    <row r="40" spans="1:17" ht="12.75" customHeight="1" x14ac:dyDescent="0.2">
      <c r="A40" s="142"/>
      <c r="B40" s="143"/>
      <c r="C40" s="143"/>
      <c r="D40" s="143"/>
      <c r="E40" s="143"/>
      <c r="F40" s="143"/>
      <c r="G40" s="143"/>
      <c r="H40" s="143"/>
      <c r="I40" s="144"/>
      <c r="J40" s="88"/>
      <c r="K40" s="88"/>
      <c r="L40" s="88"/>
      <c r="M40" s="88"/>
      <c r="N40" s="88"/>
      <c r="O40" s="88"/>
      <c r="P40" s="88"/>
      <c r="Q40" s="88"/>
    </row>
    <row r="41" spans="1:17" ht="12.75" customHeight="1" x14ac:dyDescent="0.2">
      <c r="A41" s="142"/>
      <c r="B41" s="143"/>
      <c r="C41" s="143"/>
      <c r="D41" s="143"/>
      <c r="E41" s="143"/>
      <c r="F41" s="143"/>
      <c r="G41" s="143"/>
      <c r="H41" s="143"/>
      <c r="I41" s="144"/>
      <c r="J41" s="88"/>
      <c r="K41" s="88"/>
      <c r="L41" s="88"/>
      <c r="M41" s="88"/>
      <c r="N41" s="88"/>
      <c r="O41" s="88"/>
      <c r="P41" s="88"/>
      <c r="Q41" s="88"/>
    </row>
    <row r="42" spans="1:17" ht="12.75" customHeight="1" x14ac:dyDescent="0.2">
      <c r="A42" s="142"/>
      <c r="B42" s="143"/>
      <c r="C42" s="143"/>
      <c r="D42" s="143"/>
      <c r="E42" s="143"/>
      <c r="F42" s="143"/>
      <c r="G42" s="143"/>
      <c r="H42" s="143"/>
      <c r="I42" s="144"/>
      <c r="J42" s="88"/>
      <c r="K42" s="88"/>
      <c r="L42" s="88"/>
      <c r="M42" s="88"/>
      <c r="N42" s="88"/>
      <c r="O42" s="88"/>
      <c r="P42" s="88"/>
      <c r="Q42" s="88"/>
    </row>
    <row r="43" spans="1:17" ht="13.5" customHeight="1" thickBot="1" x14ac:dyDescent="0.25">
      <c r="A43" s="145"/>
      <c r="B43" s="146"/>
      <c r="C43" s="146"/>
      <c r="D43" s="146"/>
      <c r="E43" s="146"/>
      <c r="F43" s="146"/>
      <c r="G43" s="146"/>
      <c r="H43" s="146"/>
      <c r="I43" s="147"/>
      <c r="J43" s="88"/>
      <c r="K43" s="88"/>
      <c r="L43" s="88"/>
      <c r="M43" s="88"/>
      <c r="N43" s="88"/>
      <c r="O43" s="88"/>
      <c r="P43" s="88"/>
      <c r="Q43" s="88"/>
    </row>
    <row r="54" spans="7:14" x14ac:dyDescent="0.2">
      <c r="M54" s="55"/>
      <c r="N54" s="55"/>
    </row>
    <row r="55" spans="7:14" x14ac:dyDescent="0.2">
      <c r="M55" s="61"/>
      <c r="N55" s="61"/>
    </row>
    <row r="56" spans="7:14" x14ac:dyDescent="0.2">
      <c r="M56" s="61"/>
      <c r="N56" s="61"/>
    </row>
    <row r="57" spans="7:14" x14ac:dyDescent="0.2">
      <c r="M57" s="61"/>
    </row>
    <row r="58" spans="7:14" x14ac:dyDescent="0.2">
      <c r="G58" s="91" t="s">
        <v>35</v>
      </c>
      <c r="H58" s="91"/>
      <c r="I58" s="91"/>
      <c r="J58" s="89"/>
      <c r="K58" s="89"/>
      <c r="L58" s="90" t="s">
        <v>19</v>
      </c>
      <c r="M58" s="62"/>
      <c r="N58" s="93"/>
    </row>
    <row r="59" spans="7:14" x14ac:dyDescent="0.2">
      <c r="G59" s="94" t="s">
        <v>17</v>
      </c>
      <c r="H59" s="94"/>
      <c r="I59" s="94"/>
      <c r="J59" s="89"/>
      <c r="K59" s="89"/>
      <c r="L59" s="90"/>
      <c r="M59" s="62"/>
      <c r="N59" s="93"/>
    </row>
    <row r="60" spans="7:14" x14ac:dyDescent="0.2">
      <c r="G60" s="94" t="s">
        <v>2</v>
      </c>
      <c r="H60" s="94"/>
      <c r="I60" s="94"/>
      <c r="J60" s="89"/>
      <c r="K60" s="89"/>
      <c r="L60" s="101" t="s">
        <v>1</v>
      </c>
      <c r="M60" s="54"/>
    </row>
    <row r="61" spans="7:14" x14ac:dyDescent="0.2">
      <c r="G61" s="94" t="s">
        <v>36</v>
      </c>
      <c r="H61" s="94"/>
      <c r="I61" s="94"/>
      <c r="J61" s="89"/>
      <c r="K61" s="89"/>
      <c r="L61" s="92"/>
      <c r="M61" s="95"/>
    </row>
    <row r="62" spans="7:14" x14ac:dyDescent="0.2">
      <c r="G62" s="134"/>
      <c r="H62" s="134"/>
      <c r="I62" s="134"/>
      <c r="J62" s="134"/>
      <c r="K62" s="134"/>
      <c r="L62" s="134"/>
      <c r="M62" s="95"/>
    </row>
    <row r="63" spans="7:14" x14ac:dyDescent="0.2">
      <c r="G63" s="133" t="s">
        <v>52</v>
      </c>
      <c r="H63" s="133"/>
      <c r="I63" s="133"/>
      <c r="J63" s="107">
        <v>42846</v>
      </c>
      <c r="K63" s="106"/>
      <c r="L63" s="106"/>
      <c r="M63" s="95"/>
    </row>
    <row r="64" spans="7:14" x14ac:dyDescent="0.2">
      <c r="J64" s="91"/>
      <c r="K64" s="91"/>
      <c r="L64" s="91"/>
      <c r="M64" s="95"/>
    </row>
    <row r="65" spans="7:13" x14ac:dyDescent="0.2">
      <c r="J65" s="94"/>
      <c r="K65" s="94"/>
      <c r="L65" s="94"/>
      <c r="M65" s="95"/>
    </row>
    <row r="66" spans="7:13" x14ac:dyDescent="0.2">
      <c r="J66" s="94"/>
      <c r="K66" s="94"/>
      <c r="L66" s="94"/>
    </row>
    <row r="67" spans="7:13" x14ac:dyDescent="0.2">
      <c r="J67" s="94"/>
      <c r="K67" s="94"/>
      <c r="L67" s="94"/>
    </row>
    <row r="68" spans="7:13" x14ac:dyDescent="0.2">
      <c r="G68" s="81"/>
      <c r="H68" s="81"/>
      <c r="I68" s="81"/>
      <c r="J68" s="81"/>
      <c r="K68" s="81"/>
      <c r="L68" s="81"/>
    </row>
  </sheetData>
  <mergeCells count="5">
    <mergeCell ref="G63:I63"/>
    <mergeCell ref="G62:L62"/>
    <mergeCell ref="E1:H1"/>
    <mergeCell ref="A36:I36"/>
    <mergeCell ref="A37:I43"/>
  </mergeCells>
  <conditionalFormatting sqref="A3">
    <cfRule type="expression" dxfId="68" priority="14">
      <formula>AND(B3&lt;&gt;"")</formula>
    </cfRule>
  </conditionalFormatting>
  <conditionalFormatting sqref="C3">
    <cfRule type="expression" dxfId="67" priority="6">
      <formula>AND(B3&lt;&gt;"")</formula>
    </cfRule>
  </conditionalFormatting>
  <conditionalFormatting sqref="E12">
    <cfRule type="expression" dxfId="66" priority="5">
      <formula>AND(F12&lt;&gt;"")</formula>
    </cfRule>
  </conditionalFormatting>
  <conditionalFormatting sqref="G58">
    <cfRule type="expression" dxfId="65" priority="4">
      <formula>AND(F12&lt;&gt;"")</formula>
    </cfRule>
  </conditionalFormatting>
  <conditionalFormatting sqref="F3">
    <cfRule type="expression" dxfId="64" priority="17">
      <formula>AND(#REF!&lt;&gt;"")</formula>
    </cfRule>
  </conditionalFormatting>
  <conditionalFormatting sqref="E3">
    <cfRule type="expression" dxfId="63" priority="18">
      <formula>AND(#REF!&lt;&gt;"")</formula>
    </cfRule>
  </conditionalFormatting>
  <conditionalFormatting sqref="G59">
    <cfRule type="expression" dxfId="62" priority="2">
      <formula>AND(F13&lt;&gt;"")</formula>
    </cfRule>
  </conditionalFormatting>
  <conditionalFormatting sqref="F8">
    <cfRule type="expression" dxfId="61" priority="21">
      <formula>AND(#REF!&lt;&gt;"")</formula>
    </cfRule>
  </conditionalFormatting>
  <conditionalFormatting sqref="E8">
    <cfRule type="expression" dxfId="6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17030" workbookViewId="0">
      <selection activeCell="A17058" sqref="A17058"/>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148" t="s">
        <v>21</v>
      </c>
      <c r="G1" s="149"/>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1.2000000000000002</v>
      </c>
      <c r="H5" s="15"/>
    </row>
    <row r="6" spans="1:8" ht="15" x14ac:dyDescent="0.25">
      <c r="A6" s="2">
        <v>2030</v>
      </c>
      <c r="B6" s="1">
        <v>2884767.6147601507</v>
      </c>
      <c r="F6" s="5" t="s">
        <v>26</v>
      </c>
      <c r="G6" s="9">
        <v>1.24</v>
      </c>
      <c r="H6" s="15"/>
    </row>
    <row r="7" spans="1:8" ht="15" x14ac:dyDescent="0.25">
      <c r="A7" s="2">
        <v>2035</v>
      </c>
      <c r="B7" s="1">
        <v>30634.717500000002</v>
      </c>
      <c r="F7" s="5" t="s">
        <v>27</v>
      </c>
      <c r="G7" s="9">
        <v>1.26</v>
      </c>
      <c r="H7" s="15"/>
    </row>
    <row r="8" spans="1:8" ht="15" x14ac:dyDescent="0.25">
      <c r="A8" s="2">
        <v>2036</v>
      </c>
      <c r="B8" s="1">
        <v>7921926.2460800325</v>
      </c>
      <c r="F8" s="6" t="s">
        <v>28</v>
      </c>
      <c r="G8" s="9">
        <v>1.28</v>
      </c>
      <c r="H8" s="15"/>
    </row>
    <row r="9" spans="1:8" ht="15" x14ac:dyDescent="0.25">
      <c r="A9" s="2">
        <v>2039</v>
      </c>
      <c r="B9" s="1">
        <v>251861.34870000003</v>
      </c>
      <c r="F9" s="6" t="s">
        <v>29</v>
      </c>
      <c r="G9" s="9">
        <v>1.33</v>
      </c>
      <c r="H9" s="15"/>
    </row>
    <row r="10" spans="1:8" ht="15.75" thickBot="1" x14ac:dyDescent="0.3">
      <c r="A10" s="2">
        <v>2045</v>
      </c>
      <c r="B10" s="1">
        <v>10023325.876990803</v>
      </c>
      <c r="F10" s="7" t="s">
        <v>30</v>
      </c>
      <c r="G10" s="10">
        <v>1.34</v>
      </c>
      <c r="H10" s="15"/>
    </row>
    <row r="11" spans="1:8" ht="15.75" thickBot="1" x14ac:dyDescent="0.3">
      <c r="A11" s="2">
        <v>2048</v>
      </c>
      <c r="B11" s="1">
        <v>514641.44935437723</v>
      </c>
      <c r="F11" s="13" t="s">
        <v>45</v>
      </c>
      <c r="G11" s="14">
        <v>1.1900000000000002</v>
      </c>
      <c r="H11" s="15"/>
    </row>
    <row r="12" spans="1:8" ht="13.5" thickBot="1" x14ac:dyDescent="0.25">
      <c r="A12" s="2">
        <v>2049</v>
      </c>
      <c r="B12" s="1">
        <v>13478653.247423524</v>
      </c>
      <c r="F12" s="12" t="s">
        <v>33</v>
      </c>
      <c r="G12" s="11" t="s">
        <v>34</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53</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Carlos Orlando Penaloza Quintero (OCENSA)</cp:lastModifiedBy>
  <cp:revision>1</cp:revision>
  <cp:lastPrinted>2018-12-18T15:16:23Z</cp:lastPrinted>
  <dcterms:created xsi:type="dcterms:W3CDTF">2014-03-06T21:34:11Z</dcterms:created>
  <dcterms:modified xsi:type="dcterms:W3CDTF">2025-07-04T13:21:44Z</dcterms:modified>
  <cp:version>4</cp:version>
</cp:coreProperties>
</file>