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2. INTERVENTORIA OBRA - CONCURSO DE MERITOS/08. CMA 007 2026 - INT MONTO AGOTABLE - 6 LOTES/2. DEFINITIVOS/2. REVISADOS/"/>
    </mc:Choice>
  </mc:AlternateContent>
  <xr:revisionPtr revIDLastSave="48" documentId="13_ncr:1_{66957D75-1ADC-4A51-996D-54E177E35472}" xr6:coauthVersionLast="47" xr6:coauthVersionMax="47" xr10:uidLastSave="{4D77C465-10EC-49D7-8126-8E93454134C3}"/>
  <bookViews>
    <workbookView xWindow="-120" yWindow="-120" windowWidth="29040" windowHeight="15720" tabRatio="887" xr2:uid="{C43C9746-C867-432E-A984-5CB6A5F3C29F}"/>
  </bookViews>
  <sheets>
    <sheet name="Formulario n° 1" sheetId="22" r:id="rId1"/>
    <sheet name="Presupuesto Oficial" sheetId="17" r:id="rId2"/>
    <sheet name="Presupuesto Oficial V GUIA" sheetId="15" state="hidden" r:id="rId3"/>
    <sheet name="PLAN DE CARGAS" sheetId="23" r:id="rId4"/>
    <sheet name="Cronograma y plan de cargas" sheetId="2" state="hidden" r:id="rId5"/>
    <sheet name="Hoja2" sheetId="4" state="hidden" r:id="rId6"/>
  </sheets>
  <externalReferences>
    <externalReference r:id="rId7"/>
    <externalReference r:id="rId8"/>
    <externalReference r:id="rId9"/>
    <externalReference r:id="rId10"/>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#REF!</definedName>
    <definedName name="__123Graph_Acaja" localSheetId="3" hidden="1">[2]EVA!$D$39:$AD$39</definedName>
    <definedName name="__123Graph_Acaja" hidden="1">#REF!</definedName>
    <definedName name="__123Graph_ACart_AnticAdic" localSheetId="3" hidden="1">[2]EVA!$F$95:$I$95</definedName>
    <definedName name="__123Graph_ACart_AnticAdic" hidden="1">#REF!</definedName>
    <definedName name="__123Graph_AFACTURAC" localSheetId="3" hidden="1">[2]Program!$B$120:$Y$120</definedName>
    <definedName name="__123Graph_AFACTURAC" hidden="1">#REF!</definedName>
    <definedName name="__123Graph_AGraph2" localSheetId="3" hidden="1">[1]G.G!#REF!</definedName>
    <definedName name="__123Graph_AGraph2" hidden="1">#REF!</definedName>
    <definedName name="__123Graph_Bcaja" localSheetId="3" hidden="1">[2]EVA!$D$56:$AD$56</definedName>
    <definedName name="__123Graph_Bcaja" hidden="1">#REF!</definedName>
    <definedName name="__123Graph_BCart_AnticAdic" localSheetId="3" hidden="1">[2]EVA!$F$96:$I$96</definedName>
    <definedName name="__123Graph_BCart_AnticAdic" hidden="1">#REF!</definedName>
    <definedName name="__123Graph_Ccaja" localSheetId="3" hidden="1">[2]EVA!$D$58:$AD$58</definedName>
    <definedName name="__123Graph_Ccaja" hidden="1">#REF!</definedName>
    <definedName name="__123Graph_CCart_AnticAdic" localSheetId="3" hidden="1">[2]EVA!$F$97:$I$97</definedName>
    <definedName name="__123Graph_CCart_AnticAdic" hidden="1">#REF!</definedName>
    <definedName name="__123Graph_Dcaja" localSheetId="3" hidden="1">[2]EVA!$D$61:$AD$61</definedName>
    <definedName name="__123Graph_Dcaja" hidden="1">#REF!</definedName>
    <definedName name="__123Graph_DCart_AnticAdic" localSheetId="3" hidden="1">[2]EVA!$F$99:$I$99</definedName>
    <definedName name="__123Graph_DCart_AnticAdic" hidden="1">#REF!</definedName>
    <definedName name="__123Graph_ECart_AnticAdic" localSheetId="3" hidden="1">[2]EVA!$F$99:$I$99</definedName>
    <definedName name="__123Graph_ECart_AnticAdic" hidden="1">#REF!</definedName>
    <definedName name="__123Graph_LBL_ACart_AnticAdic" localSheetId="3" hidden="1">[2]EVA!$J$95:$K$95</definedName>
    <definedName name="__123Graph_LBL_ACart_AnticAdic" hidden="1">#REF!</definedName>
    <definedName name="__123Graph_LBL_Ccaja" localSheetId="3" hidden="1">[2]EVA!$D$58:$AD$58</definedName>
    <definedName name="__123Graph_LBL_Ccaja" hidden="1">#REF!</definedName>
    <definedName name="__123Graph_LBL_DCart_AnticAdic" localSheetId="3" hidden="1">[2]EVA!$F$98:$I$98</definedName>
    <definedName name="__123Graph_LBL_DCart_AnticAdic" hidden="1">#REF!</definedName>
    <definedName name="__123Graph_X" localSheetId="3" hidden="1">[1]G.G!#REF!</definedName>
    <definedName name="__123Graph_X" hidden="1">#REF!</definedName>
    <definedName name="__123Graph_Xcaja" localSheetId="3" hidden="1">[2]EVA!$D$6:$AD$6</definedName>
    <definedName name="__123Graph_Xcaja" hidden="1">#REF!</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localSheetId="3" hidden="1">[2]EVA!$F$104:$I$104</definedName>
    <definedName name="_1__123Graph_ACart_Utilidad" hidden="1">#REF!</definedName>
    <definedName name="_123" localSheetId="3" hidden="1">[1]G.G!#REF!</definedName>
    <definedName name="_123" hidden="1">#REF!</definedName>
    <definedName name="_2__123Graph_BCart_Utilidad" localSheetId="3" hidden="1">[2]EVA!$F$105:$I$105</definedName>
    <definedName name="_2__123Graph_BCart_Utilidad" hidden="1">#REF!</definedName>
    <definedName name="_3" localSheetId="3" hidden="1">[1]G.G!#REF!</definedName>
    <definedName name="_3" hidden="1">#REF!</definedName>
    <definedName name="_3__123Graph_CCart_Utilidad" localSheetId="3" hidden="1">[2]EVA!$F$106:$I$106</definedName>
    <definedName name="_3__123Graph_CCart_Utilidad" hidden="1">#REF!</definedName>
    <definedName name="_4__123Graph_LBL_ACart_Utilidad" localSheetId="3" hidden="1">[2]EVA!$F$109:$I$109</definedName>
    <definedName name="_4__123Graph_LBL_ACart_Utilidad" hidden="1">#REF!</definedName>
    <definedName name="_5__123Graph_LBL_BCart_Utilidad" localSheetId="3" hidden="1">[2]EVA!$F$110:$I$110</definedName>
    <definedName name="_5__123Graph_LBL_BCart_Utilidad" hidden="1">#REF!</definedName>
    <definedName name="_6__123Graph_LBL_CCart_Utilidad" localSheetId="3" hidden="1">[2]EVA!$F$111:$I$111</definedName>
    <definedName name="_6__123Graph_LBL_CCart_Utilidad" hidden="1">#REF!</definedName>
    <definedName name="_7__123Graph_XCart_Utilidad" localSheetId="3" hidden="1">[2]EVA!$F$103:$I$103</definedName>
    <definedName name="_7__123Graph_XCart_Utilidad" hidden="1">#REF!</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localSheetId="3" hidden="1">'[3]46W9'!#REF!</definedName>
    <definedName name="_dasd" hidden="1">#REF!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#REF!</definedName>
    <definedName name="_xlnm._FilterDatabase" localSheetId="3" hidden="1">'[3]46W9'!#REF!</definedName>
    <definedName name="_xlnm._FilterDatabase" localSheetId="1" hidden="1">#REF!</definedName>
    <definedName name="_xlnm._FilterDatabase" localSheetId="2" hidden="1">#REF!</definedName>
    <definedName name="_xlnm._FilterDatabase" hidden="1">#REF!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3" hidden="1">[4]OCTUBRE!#REF!</definedName>
    <definedName name="KK" hidden="1">#REF!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localSheetId="3" hidden="1">[3]Presentacion!#REF!</definedName>
    <definedName name="Z_086A872D_15DF_436A_8459_CE22F6819FF4_.wvu.Rows" hidden="1">#REF!</definedName>
    <definedName name="Z_D55C8B2E_861A_459E_9D09_3AF38A1DE99E_.wvu.Rows" localSheetId="3" hidden="1">[3]Presentacion!#REF!</definedName>
    <definedName name="Z_D55C8B2E_861A_459E_9D09_3AF38A1DE99E_.wvu.Rows" hidden="1">#REF!</definedName>
    <definedName name="Z_F540D718_D9AA_403F_AE49_60D937FD77E5_.wvu.Rows" localSheetId="3" hidden="1">[3]Presentacion!#REF!</definedName>
    <definedName name="Z_F540D718_D9AA_403F_AE49_60D937FD77E5_.wvu.Rows" hidden="1">#REF!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<sst xmlns="http://schemas.openxmlformats.org/spreadsheetml/2006/main" count="560" uniqueCount="246">
  <si>
    <t>MINISTERIO DE TRANSPORTE</t>
  </si>
  <si>
    <t>INSTITUTO NACIONAL DE VÍAS</t>
  </si>
  <si>
    <t>SUBDIRECCIÓN DE ESTRUCTURACIÓN DE PROYECTOS</t>
  </si>
  <si>
    <t xml:space="preserve">CONCURSO DE MERITOS </t>
  </si>
  <si>
    <t>CMA-DEO-SVR-007-2026</t>
  </si>
  <si>
    <t>OBJETO: INTERVENTORÍA INTEGRAL PARA HABILITAR Y/O BRINDAR TRANSITABILIDAD Y/O ATENDER OBRAS DE MITIGACIÓN EN LA RED TERCIARIA A CARGO DEL INVIAS, A TRAVÉS DEL SISTEMA DE MONTO AGOTABLE, EN LAS VÍAS A CARGO DE LA DIRECCION TERRITORIAL PUTUMAYO, EN EL DEPARTAMENTO DE PUTUMAYO – LOTE 6</t>
  </si>
  <si>
    <t>PRESUPUESTO OFICIAL</t>
  </si>
  <si>
    <t>PLAZO:</t>
  </si>
  <si>
    <t>4 MESES SIN EXCEDER EL 31 DE DICIEMBRE DE 2026</t>
  </si>
  <si>
    <t>CARGO / OFICIO</t>
  </si>
  <si>
    <t>COSTOS</t>
  </si>
  <si>
    <t>PRIMA</t>
  </si>
  <si>
    <t>PARTICIPACIÓN</t>
  </si>
  <si>
    <t>VALOR</t>
  </si>
  <si>
    <t>DE PERSONAL</t>
  </si>
  <si>
    <t>REGIONAL</t>
  </si>
  <si>
    <t>(h-mes)</t>
  </si>
  <si>
    <t>PARCIAL ($)</t>
  </si>
  <si>
    <t>(1)</t>
  </si>
  <si>
    <t>(2)</t>
  </si>
  <si>
    <t>(3)</t>
  </si>
  <si>
    <t>((1)+(2))*(3)) = (4)</t>
  </si>
  <si>
    <t xml:space="preserve">GRUPO 1 - COSTOS DIRECTOS DE PERSONAL </t>
  </si>
  <si>
    <t>No. ITEM</t>
  </si>
  <si>
    <t>PERSONAL PROFESIONAL</t>
  </si>
  <si>
    <t>Director de Interventoría</t>
  </si>
  <si>
    <t xml:space="preserve">Ingeniero Residente de Interventoría </t>
  </si>
  <si>
    <t>MONTO AGOTABLE DE ESPECIALISTAS (conforman esta bolsa los especialistas de amarillo)</t>
  </si>
  <si>
    <t>NO MODIFICAR</t>
  </si>
  <si>
    <t>Especialista en Pavimentos y/o Vías</t>
  </si>
  <si>
    <t xml:space="preserve">Especialista en Geología y/o Geotecnia </t>
  </si>
  <si>
    <t>Especialista En Estructuras</t>
  </si>
  <si>
    <t>Especialista en Hidráulica e Hidrología</t>
  </si>
  <si>
    <t>Profesional Ambiental y Social</t>
  </si>
  <si>
    <t>PERSONAL TÉCNICO</t>
  </si>
  <si>
    <t>Inspector de SST</t>
  </si>
  <si>
    <t>Inspector de Interventoría</t>
  </si>
  <si>
    <t>PROVISIÓN JORNADAS</t>
  </si>
  <si>
    <t>PROVISIÓN PARA JORNADAS DE TRABAJO 24 HORAS DIARIAS 7 DÍAS DE LA SEMANA</t>
  </si>
  <si>
    <t>SUBTOTAL COSTOS DE PERSONAL = SUMATORIA DE (4) = (5)</t>
  </si>
  <si>
    <t>FACTOR MULTIPLICADOR (6)</t>
  </si>
  <si>
    <t>VALOR MÁXIMO</t>
  </si>
  <si>
    <t xml:space="preserve">SUBTOTAL COSTOS DE PERSONAL =  (5) * (6) = (A) </t>
  </si>
  <si>
    <t>GRUPO 2 - 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</si>
  <si>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</si>
  <si>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</si>
  <si>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</si>
  <si>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</si>
  <si>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</si>
  <si>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</si>
  <si>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</si>
  <si>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</si>
  <si>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</si>
  <si>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</si>
  <si>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</si>
  <si>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</si>
  <si>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</si>
  <si>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</si>
  <si>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topografía (Incluye personal, equipo y transporte)</t>
  </si>
  <si>
    <t>Ensayos de laboratorios ( suelos, pavimentos , concretos, etc.)</t>
  </si>
  <si>
    <t>Oficina/Campamento (incluye dotación y servicios públicos)</t>
  </si>
  <si>
    <t>OTROS COSTOS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</si>
  <si>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</si>
  <si>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</si>
  <si>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</si>
  <si>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</si>
  <si>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</si>
  <si>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</si>
  <si>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t>PROVISIÓN PARA FRENTE ADICIONAL = (D)</t>
  </si>
  <si>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</si>
  <si>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</si>
  <si>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</si>
  <si>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</si>
  <si>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</si>
  <si>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reconocimineto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</si>
  <si>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</si>
  <si>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</si>
  <si>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</si>
  <si>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 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</si>
  <si>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</si>
  <si>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</si>
  <si>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</si>
  <si>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</si>
  <si>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</si>
  <si>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</si>
  <si>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2.11 Las participaciones de los costos directos de personal y el tiempo de utilización de los otros costos directos, se pagarán mensualmente conforme a lo dispuesto en el Anexo Técnico y de conformidad con  la programación de recursos aprobada por el Supervisor del Contrato, previa verificación de su participación y utilización real en el contrato.</t>
  </si>
  <si>
    <t>2.12 Las primas regionales no aplican para el proceso, por lo cual no deberá ser diligenciada en la oferta económica.</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</si>
  <si>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</si>
  <si>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3. El uso de la provisión para jornadas de trabajo 24 horas diarias 7 días de la semana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</si>
  <si>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4. En aras de implementar la generación de primer empleo, un (1) inspector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</si>
  <si>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5.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</si>
  <si>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6.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</si>
  <si>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CONCURSO DE MÉRITOS</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</si>
  <si>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</si>
  <si>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</si>
  <si>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</si>
  <si>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</si>
  <si>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</si>
  <si>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</si>
  <si>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</si>
  <si>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</si>
  <si>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 xml:space="preserve">COSTOS DIRECTOS DE PERSONAL </t>
  </si>
  <si>
    <t>FACTOR DE AJUSTE</t>
  </si>
  <si>
    <t>Ingeniero Auxiliar de Interventoría</t>
  </si>
  <si>
    <t xml:space="preserve">Especialista en Pavimentos y/o Vías </t>
  </si>
  <si>
    <t>Especialista Ambiental</t>
  </si>
  <si>
    <t>Especialsita en Estructuras</t>
  </si>
  <si>
    <t>Especialista en Gerencia de Proyectos</t>
  </si>
  <si>
    <t>Profesional Ambiental</t>
  </si>
  <si>
    <t>Profesional Social</t>
  </si>
  <si>
    <t>Profesional SST</t>
  </si>
  <si>
    <t>Abogado</t>
  </si>
  <si>
    <t>Profesional Técnico Predial</t>
  </si>
  <si>
    <t>Profesional Jurídico Predial</t>
  </si>
  <si>
    <t>Profesional Valuatorio</t>
  </si>
  <si>
    <t>Profesional de Aseguramiento o Gestión de la Calidad</t>
  </si>
  <si>
    <t>Auditor de Calidad</t>
  </si>
  <si>
    <t xml:space="preserve">Topógrafo Inspector </t>
  </si>
  <si>
    <t xml:space="preserve">Laboratorista Inspector </t>
  </si>
  <si>
    <t>Inspector</t>
  </si>
  <si>
    <t>Inspector SST</t>
  </si>
  <si>
    <t>PERSONAL AUXILIAR TÉCNICO</t>
  </si>
  <si>
    <t>Cadenero</t>
  </si>
  <si>
    <t>PERSONAL ADMINISTRATIVO</t>
  </si>
  <si>
    <t>Secretaria y/o Técnico administrativo</t>
  </si>
  <si>
    <t>Conductor</t>
  </si>
  <si>
    <t>SEGURIDAD MENSUAL</t>
  </si>
  <si>
    <r>
      <t>PROVISIÓN PARA FRENTE ADICIONAL = (D</t>
    </r>
    <r>
      <rPr>
        <b/>
        <sz val="11"/>
        <color indexed="12"/>
        <rFont val="Arial Narrow"/>
        <family val="2"/>
      </rPr>
      <t>)</t>
    </r>
  </si>
  <si>
    <t>2. Para el reconocimiento de los gastos deberá tenerse en cuenta la forma de pago establecida en los estudios previos, pliego de condiciones y contrato y las indicaciones pertinentes del Manual de Interventoría vigente, o el que lo modifique o sustituya.</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</si>
  <si>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</si>
  <si>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</si>
  <si>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</si>
  <si>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</si>
  <si>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</si>
  <si>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</si>
  <si>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</si>
  <si>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SUBDIRECCION DE ESTRUCTURACIÓN DE PROYECTOS</t>
  </si>
  <si>
    <t>CRONOGRAMA Y PLAN DE CARGAS</t>
  </si>
  <si>
    <t>ACTIVIDADES</t>
  </si>
  <si>
    <t>MES</t>
  </si>
  <si>
    <t>MES 2</t>
  </si>
  <si>
    <t>RESPONSABLE</t>
  </si>
  <si>
    <t xml:space="preserve">UTILIZACION MES-HOMBRE </t>
  </si>
  <si>
    <t>Ingeniero Residente de Interventoria</t>
  </si>
  <si>
    <t xml:space="preserve">Profesional Ambiental y Social </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</si>
  <si>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</si>
  <si>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Especialistas, Profesional Ambiental y Social,  Inspector SST, Inspector de Interventoría</t>
  </si>
  <si>
    <t>X</t>
  </si>
  <si>
    <t>2. ETAPA DE CONSTRUCCIÓN:</t>
  </si>
  <si>
    <t>2.1.  CONTROL TECNICO, FINANCIERO, ADMINISTRATIVO , LEGAL Y AMBIENTAL, PREDIAL Y SOCIAL.</t>
  </si>
  <si>
    <t>2.2.  INFORMES SEMANALES DE SEGUIMIENTO.</t>
  </si>
  <si>
    <t>2.3.  INFORMES MENSUALES</t>
  </si>
  <si>
    <t xml:space="preserve">Director de Interventoría, Ingeniero Residente de Interventoría, Especialistas, Profesional Ambiental y Social,  Inspector SST, Inspector de Interventoría </t>
  </si>
  <si>
    <r>
      <t xml:space="preserve">2.4. INFORMES EJECUTIVOS.
</t>
    </r>
    <r>
      <rPr>
        <sz val="14"/>
        <rFont val="Arial Narrow"/>
        <family val="2"/>
      </rPr>
      <t>(Semanal y mensualmente, ya sea en Físico, vía Web o ambas).</t>
    </r>
  </si>
  <si>
    <t>2.5. INFORME TRIMESTRAL DANE: INDICADOR DE AVANCE DE OBRAS CIVILES "IAFOC"</t>
  </si>
  <si>
    <t>Director de Interventoría, Ingeniero Residente de Interventoría, Inspector de Interventoría</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</si>
  <si>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</si>
  <si>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</si>
  <si>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</si>
  <si>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</si>
  <si>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</si>
  <si>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</si>
  <si>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</si>
  <si>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</si>
  <si>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</si>
  <si>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</si>
  <si>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</si>
  <si>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</si>
  <si>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</si>
  <si>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</si>
  <si>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</si>
  <si>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</si>
  <si>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</si>
  <si>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</si>
  <si>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</si>
  <si>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</si>
  <si>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</si>
  <si>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</si>
  <si>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</si>
  <si>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</si>
  <si>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</si>
  <si>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</si>
  <si>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</si>
  <si>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</si>
  <si>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</si>
  <si>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Estructuras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</si>
  <si>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</si>
  <si>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</si>
  <si>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</si>
  <si>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</si>
  <si>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</si>
  <si>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</si>
  <si>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</si>
  <si>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</si>
  <si>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</si>
  <si>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</si>
  <si>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</si>
  <si>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</si>
  <si>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</si>
  <si>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</si>
  <si>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</si>
  <si>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</si>
  <si>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</si>
  <si>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</si>
  <si>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</si>
  <si>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</si>
  <si>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</si>
  <si>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</si>
  <si>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</si>
  <si>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</si>
  <si>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</si>
  <si>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</si>
  <si>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</si>
  <si>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</si>
  <si>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</si>
  <si>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</si>
  <si>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</si>
  <si>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</si>
  <si>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</si>
  <si>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</si>
  <si>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</si>
  <si>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</si>
  <si>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</si>
  <si>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</si>
  <si>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Profesional SIG</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</si>
  <si>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</si>
  <si>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</si>
  <si>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</si>
  <si>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</si>
  <si>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</si>
  <si>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</si>
  <si>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</si>
  <si>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</si>
  <si>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</si>
  <si>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</si>
  <si>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</si>
  <si>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</si>
  <si>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</si>
  <si>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</si>
  <si>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</si>
  <si>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</si>
  <si>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</si>
  <si>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</si>
  <si>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</si>
  <si>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</si>
  <si>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FORMULARIO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</si>
</sst>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0.0"/>
    <numFmt numFmtId="178" formatCode="_ &quot;$&quot;\ * #,##0_ ;_ &quot;$&quot;\ * \-#,##0_ ;_ &quot;$&quot;\ * &quot;-&quot;_ ;_ @_ "/>
  </numFmts>
  <fonts count="43"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color theme="1"/>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thin">
        <color auto="1"/>
      </left>
      <right style="medium">
        <color auto="1"/>
      </right>
      <top style="medium">
        <color auto="1"/>
      </top>
      <bottom/>
      <diagonal/>
    </border>
    <border>
      <left style="double">
        <color indexed="64"/>
      </left>
      <right/>
      <top/>
      <bottom style="medium">
        <color indexed="64"/>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s>
  <cellStyleXfs count="173">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 fillId="0" borderId="0"/>
    <xf numFmtId="178" fontId="10" fillId="0" borderId="0" applyFont="0" applyFill="0" applyBorder="0" applyAlignment="0" applyProtection="0"/>
  </cellStyleXfs>
  <cellXfs count="380">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3" xfId="8" applyNumberFormat="1" applyFont="1" applyFill="1" applyBorder="1" applyAlignment="1">
      <alignment horizontal="center" vertical="center"/>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4" xfId="7" applyFont="1" applyBorder="1" applyAlignment="1">
      <alignment vertical="center"/>
    </xf>
    <xf numFmtId="0" fontId="29" fillId="0" borderId="55"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30" fillId="0" borderId="59" xfId="7" applyFont="1" applyBorder="1" applyAlignment="1">
      <alignment horizontal="center" vertical="center"/>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8" fillId="0" borderId="66" xfId="8" applyFont="1" applyBorder="1" applyAlignment="1">
      <alignment horizontal="justify" vertical="center" wrapText="1"/>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50" xfId="7" applyFont="1" applyBorder="1" applyAlignment="1">
      <alignment vertical="center"/>
    </xf>
    <xf numFmtId="0" fontId="28" fillId="0" borderId="68" xfId="8" applyFont="1" applyBorder="1" applyAlignment="1">
      <alignment horizontal="left" vertical="center" wrapText="1"/>
    </xf>
    <xf numFmtId="0" fontId="28" fillId="0" borderId="69" xfId="8" applyFont="1" applyBorder="1" applyAlignment="1">
      <alignment horizontal="left" vertical="center" wrapText="1"/>
    </xf>
    <xf numFmtId="0" fontId="28" fillId="0" borderId="66" xfId="8" applyFont="1" applyBorder="1" applyAlignment="1">
      <alignment horizontal="left" vertical="center" wrapText="1"/>
    </xf>
    <xf numFmtId="0" fontId="29" fillId="0" borderId="70" xfId="7" applyFont="1" applyBorder="1" applyAlignment="1">
      <alignment vertical="center"/>
    </xf>
    <xf numFmtId="0" fontId="28" fillId="0" borderId="72" xfId="7" applyFont="1" applyBorder="1" applyAlignment="1">
      <alignment horizontal="center" vertical="center"/>
    </xf>
    <xf numFmtId="0" fontId="29" fillId="0" borderId="52"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2" fontId="27" fillId="0" borderId="0" xfId="25" applyNumberFormat="1" applyFont="1" applyAlignment="1">
      <alignment horizontal="center"/>
    </xf>
    <xf numFmtId="0" fontId="27" fillId="0" borderId="0" xfId="7" applyFont="1" applyAlignment="1">
      <alignment horizontal="center" vertical="center"/>
    </xf>
    <xf numFmtId="2" fontId="27" fillId="0" borderId="0" xfId="7" applyNumberFormat="1" applyFont="1" applyAlignment="1">
      <alignment horizontal="center" vertical="center"/>
    </xf>
    <xf numFmtId="8" fontId="27" fillId="0" borderId="7" xfId="2" applyNumberFormat="1" applyFont="1" applyFill="1" applyBorder="1" applyAlignment="1">
      <alignment horizontal="center" vertical="center" wrapText="1"/>
    </xf>
    <xf numFmtId="9" fontId="2" fillId="4" borderId="0" xfId="12" applyFont="1" applyFill="1" applyBorder="1" applyAlignment="1">
      <alignment horizontal="center" vertical="center" wrapText="1"/>
    </xf>
    <xf numFmtId="177" fontId="2" fillId="0" borderId="1" xfId="2" applyNumberFormat="1" applyFont="1" applyFill="1" applyBorder="1" applyAlignment="1">
      <alignment horizontal="center" vertical="center" wrapText="1"/>
    </xf>
    <xf numFmtId="0" fontId="12" fillId="8" borderId="3" xfId="13" applyFont="1" applyFill="1" applyBorder="1" applyAlignment="1">
      <alignment horizontal="center" vertical="center" wrapText="1"/>
    </xf>
    <xf numFmtId="0" fontId="39" fillId="8" borderId="4" xfId="0" applyFont="1" applyFill="1" applyBorder="1" applyAlignment="1">
      <alignment horizontal="justify" vertical="center" wrapText="1"/>
    </xf>
    <xf numFmtId="0" fontId="12" fillId="8" borderId="4" xfId="19" applyFont="1" applyFill="1" applyBorder="1" applyAlignment="1">
      <alignment horizontal="center" vertical="center" wrapText="1"/>
    </xf>
    <xf numFmtId="164" fontId="12" fillId="8" borderId="4" xfId="13" applyNumberFormat="1" applyFont="1" applyFill="1" applyBorder="1" applyAlignment="1">
      <alignment vertical="center" wrapText="1"/>
    </xf>
    <xf numFmtId="2" fontId="12" fillId="8" borderId="4" xfId="13" applyNumberFormat="1" applyFont="1" applyFill="1" applyBorder="1" applyAlignment="1">
      <alignment horizontal="center" vertical="center" wrapText="1"/>
    </xf>
    <xf numFmtId="164" fontId="12" fillId="8" borderId="67" xfId="17" applyNumberFormat="1" applyFont="1" applyFill="1" applyBorder="1" applyAlignment="1">
      <alignment vertical="center" wrapText="1"/>
    </xf>
    <xf numFmtId="8" fontId="40" fillId="0" borderId="1" xfId="0" applyNumberFormat="1" applyFont="1" applyBorder="1" applyAlignment="1">
      <alignment horizontal="justify" vertical="center" wrapText="1"/>
    </xf>
    <xf numFmtId="0" fontId="2" fillId="0" borderId="1" xfId="19" applyFont="1" applyBorder="1" applyAlignment="1">
      <alignment horizontal="center" vertical="center" wrapText="1"/>
    </xf>
    <xf numFmtId="164" fontId="7" fillId="2" borderId="20" xfId="17" applyNumberFormat="1" applyFont="1" applyFill="1" applyBorder="1" applyAlignment="1">
      <alignment horizontal="right" vertical="center" wrapText="1"/>
    </xf>
    <xf numFmtId="0" fontId="31" fillId="0" borderId="26" xfId="7" applyFont="1" applyBorder="1" applyAlignment="1">
      <alignment vertical="center"/>
    </xf>
    <xf numFmtId="0" fontId="29" fillId="0" borderId="0" xfId="7" applyFont="1" applyAlignment="1">
      <alignment horizontal="left" vertical="center"/>
    </xf>
    <xf numFmtId="0" fontId="27" fillId="0" borderId="77" xfId="2" applyFont="1" applyFill="1" applyBorder="1" applyAlignment="1">
      <alignment horizontal="center" vertical="center" wrapText="1"/>
    </xf>
    <xf numFmtId="0" fontId="27" fillId="0" borderId="7"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30" fillId="0" borderId="64" xfId="7" applyFont="1" applyBorder="1" applyAlignment="1">
      <alignment horizontal="center" vertical="center"/>
    </xf>
    <xf numFmtId="0" fontId="31" fillId="0" borderId="78" xfId="7" applyFont="1" applyBorder="1" applyAlignment="1">
      <alignment vertical="center"/>
    </xf>
    <xf numFmtId="0" fontId="31" fillId="0" borderId="9" xfId="7" applyFont="1" applyBorder="1" applyAlignment="1">
      <alignment vertical="center"/>
    </xf>
    <xf numFmtId="0" fontId="31" fillId="0" borderId="79" xfId="7" applyFont="1" applyBorder="1" applyAlignment="1">
      <alignment vertical="center"/>
    </xf>
    <xf numFmtId="8" fontId="2" fillId="2" borderId="1" xfId="22" applyNumberFormat="1" applyFont="1" applyFill="1" applyBorder="1" applyAlignment="1">
      <alignment vertical="center"/>
    </xf>
    <xf numFmtId="177" fontId="2" fillId="2" borderId="1" xfId="2" applyNumberFormat="1" applyFont="1" applyFill="1" applyBorder="1" applyAlignment="1">
      <alignment horizontal="center" vertical="center" wrapText="1"/>
    </xf>
    <xf numFmtId="2" fontId="2" fillId="0" borderId="1" xfId="13" applyNumberFormat="1" applyFont="1" applyFill="1" applyBorder="1" applyAlignment="1">
      <alignment horizontal="center" vertical="center" wrapText="1"/>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2" fillId="4" borderId="0" xfId="13" applyFont="1" applyFill="1" applyBorder="1" applyAlignment="1">
      <alignment horizontal="center" vertical="center" wrapText="1"/>
    </xf>
    <xf numFmtId="0" fontId="12" fillId="6" borderId="45" xfId="13"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4" xfId="13" applyFont="1" applyFill="1" applyBorder="1" applyAlignment="1">
      <alignment horizontal="left" vertical="center" wrapText="1"/>
    </xf>
    <xf numFmtId="0" fontId="12" fillId="7" borderId="65"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39" fillId="2" borderId="29" xfId="13" applyFont="1" applyFill="1" applyBorder="1" applyAlignment="1">
      <alignment horizontal="left" vertical="center" wrapText="1"/>
    </xf>
    <xf numFmtId="0" fontId="12" fillId="2" borderId="11" xfId="13" applyFont="1" applyFill="1" applyBorder="1" applyAlignment="1">
      <alignment horizontal="left" vertical="center" wrapText="1"/>
    </xf>
    <xf numFmtId="0" fontId="12" fillId="2" borderId="30" xfId="13" applyFont="1" applyFill="1" applyBorder="1" applyAlignment="1">
      <alignment horizontal="left" vertical="center" wrapText="1"/>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42" fillId="4" borderId="13" xfId="2" applyFont="1" applyFill="1" applyBorder="1" applyAlignment="1">
      <alignment horizontal="justify" vertical="center"/>
    </xf>
    <xf numFmtId="0" fontId="42" fillId="4" borderId="1" xfId="2" applyFont="1" applyFill="1" applyBorder="1" applyAlignment="1">
      <alignment horizontal="justify" vertical="center"/>
    </xf>
    <xf numFmtId="0" fontId="42" fillId="4" borderId="14"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9" fillId="4" borderId="18" xfId="2" applyFont="1" applyFill="1" applyBorder="1" applyAlignment="1">
      <alignment horizontal="justify" vertical="center"/>
    </xf>
    <xf numFmtId="0" fontId="9" fillId="4" borderId="19" xfId="2" applyFont="1" applyFill="1" applyBorder="1" applyAlignment="1">
      <alignment horizontal="justify" vertical="center"/>
    </xf>
    <xf numFmtId="0" fontId="9" fillId="4" borderId="20" xfId="2" applyFont="1" applyFill="1" applyBorder="1" applyAlignment="1">
      <alignment horizontal="justify" vertical="center"/>
    </xf>
    <xf numFmtId="0" fontId="9" fillId="0" borderId="13" xfId="2" applyFont="1" applyFill="1" applyBorder="1" applyAlignment="1">
      <alignment horizontal="left" vertical="center" wrapText="1"/>
    </xf>
    <xf numFmtId="0" fontId="9" fillId="0" borderId="1" xfId="2" applyFont="1" applyFill="1" applyBorder="1" applyAlignment="1">
      <alignment horizontal="left" vertical="center"/>
    </xf>
    <xf numFmtId="0" fontId="9" fillId="0" borderId="14" xfId="2" applyFont="1" applyFill="1" applyBorder="1" applyAlignment="1">
      <alignment horizontal="left" vertical="center"/>
    </xf>
    <xf numFmtId="0" fontId="9" fillId="4" borderId="13" xfId="2" applyFont="1" applyFill="1" applyBorder="1" applyAlignment="1">
      <alignment horizontal="left" vertical="center"/>
    </xf>
    <xf numFmtId="0" fontId="9" fillId="4" borderId="1" xfId="2" applyFont="1" applyFill="1" applyBorder="1" applyAlignment="1">
      <alignment horizontal="left" vertical="center"/>
    </xf>
    <xf numFmtId="0" fontId="9" fillId="4" borderId="14" xfId="2" applyFont="1" applyFill="1" applyBorder="1" applyAlignment="1">
      <alignment horizontal="left"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13" xfId="2" applyFont="1" applyFill="1" applyBorder="1" applyAlignment="1">
      <alignment horizontal="left" vertical="center" wrapText="1"/>
    </xf>
    <xf numFmtId="0" fontId="9" fillId="4" borderId="1" xfId="2" applyFont="1" applyFill="1" applyBorder="1" applyAlignment="1">
      <alignment horizontal="left" vertical="center" wrapText="1"/>
    </xf>
    <xf numFmtId="0" fontId="9" fillId="4" borderId="14" xfId="2" applyFont="1" applyFill="1" applyBorder="1" applyAlignment="1">
      <alignment horizontal="left" vertical="center" wrapText="1"/>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12" fillId="2" borderId="1" xfId="13" applyFont="1" applyFill="1" applyBorder="1" applyAlignment="1">
      <alignment horizontal="left" vertical="center" wrapText="1"/>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4" borderId="74" xfId="2" applyFont="1" applyFill="1" applyBorder="1" applyAlignment="1">
      <alignment horizontal="justify" vertical="center"/>
    </xf>
    <xf numFmtId="0" fontId="9" fillId="4" borderId="75" xfId="2" applyFont="1" applyFill="1" applyBorder="1" applyAlignment="1">
      <alignment horizontal="justify" vertical="center"/>
    </xf>
    <xf numFmtId="0" fontId="9" fillId="4" borderId="76"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29" fillId="0" borderId="53" xfId="7" applyFont="1" applyBorder="1" applyAlignment="1">
      <alignment horizontal="center" vertical="center" wrapText="1"/>
    </xf>
    <xf numFmtId="0" fontId="29" fillId="0" borderId="0" xfId="7" applyFont="1" applyAlignment="1">
      <alignment horizontal="center" vertical="center" wrapText="1"/>
    </xf>
    <xf numFmtId="0" fontId="28" fillId="0" borderId="51" xfId="8" applyFont="1" applyBorder="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0" xfId="8" applyFont="1" applyAlignment="1">
      <alignment horizontal="center" vertical="center" wrapText="1"/>
    </xf>
    <xf numFmtId="0" fontId="28" fillId="4" borderId="53" xfId="8" applyFont="1" applyFill="1" applyBorder="1" applyAlignment="1">
      <alignment horizontal="center" vertical="center" wrapText="1"/>
    </xf>
    <xf numFmtId="0" fontId="28" fillId="4" borderId="0" xfId="8" applyFont="1" applyFill="1" applyAlignment="1">
      <alignment horizontal="center" vertical="center" wrapText="1"/>
    </xf>
    <xf numFmtId="0" fontId="29" fillId="0" borderId="0" xfId="7" applyFont="1" applyAlignment="1">
      <alignment vertical="center"/>
    </xf>
    <xf numFmtId="0" fontId="29" fillId="0" borderId="28" xfId="7" applyFont="1" applyBorder="1" applyAlignment="1">
      <alignment horizontal="left" vertical="center"/>
    </xf>
    <xf numFmtId="0" fontId="30" fillId="4" borderId="1" xfId="7" applyFont="1" applyFill="1" applyBorder="1" applyAlignment="1">
      <alignment horizontal="center" vertical="center" wrapText="1"/>
    </xf>
    <xf numFmtId="0" fontId="30" fillId="0" borderId="22" xfId="7" applyFont="1" applyBorder="1" applyAlignment="1">
      <alignment horizontal="center" vertical="center"/>
    </xf>
    <xf numFmtId="0" fontId="30" fillId="0" borderId="0" xfId="7" applyFont="1" applyAlignment="1">
      <alignment horizontal="center" vertical="center"/>
    </xf>
    <xf numFmtId="0" fontId="30" fillId="0" borderId="27" xfId="7" applyFont="1" applyBorder="1" applyAlignment="1">
      <alignment horizontal="center" vertical="center"/>
    </xf>
    <xf numFmtId="0" fontId="30" fillId="0" borderId="24" xfId="7" applyFont="1" applyBorder="1" applyAlignment="1">
      <alignment horizontal="center" vertical="center"/>
    </xf>
    <xf numFmtId="0" fontId="30" fillId="0" borderId="64" xfId="7" applyFont="1" applyBorder="1" applyAlignment="1">
      <alignment horizontal="center" vertical="center"/>
    </xf>
    <xf numFmtId="0" fontId="30" fillId="0" borderId="65" xfId="7" applyFont="1" applyBorder="1" applyAlignment="1">
      <alignment horizontal="center" vertical="center"/>
    </xf>
    <xf numFmtId="0" fontId="29" fillId="0" borderId="71" xfId="7" applyFont="1" applyBorder="1" applyAlignment="1">
      <alignment horizontal="center" vertical="center"/>
    </xf>
    <xf numFmtId="0" fontId="29" fillId="0" borderId="61" xfId="7" applyFont="1" applyBorder="1" applyAlignment="1">
      <alignment horizontal="center" vertical="center"/>
    </xf>
    <xf numFmtId="2" fontId="28" fillId="2" borderId="80" xfId="8" applyNumberFormat="1" applyFont="1" applyFill="1" applyBorder="1" applyAlignment="1">
      <alignment horizontal="center" vertical="center"/>
    </xf>
    <xf numFmtId="2" fontId="28" fillId="2" borderId="81" xfId="8" applyNumberFormat="1" applyFont="1" applyFill="1" applyBorder="1" applyAlignment="1">
      <alignment horizontal="center" vertical="center"/>
    </xf>
    <xf numFmtId="0" fontId="30" fillId="0" borderId="56" xfId="7" applyFont="1" applyBorder="1" applyAlignment="1">
      <alignment horizontal="center" vertical="center"/>
    </xf>
    <xf numFmtId="0" fontId="30" fillId="0" borderId="62" xfId="7" applyFont="1" applyBorder="1" applyAlignment="1">
      <alignment horizontal="center" vertical="center"/>
    </xf>
    <xf numFmtId="0" fontId="30" fillId="0" borderId="63" xfId="7" applyFont="1" applyBorder="1" applyAlignment="1">
      <alignment horizontal="center" vertical="center"/>
    </xf>
    <xf numFmtId="0" fontId="30" fillId="0" borderId="57" xfId="7" applyFont="1" applyBorder="1" applyAlignment="1">
      <alignment horizontal="center" vertical="center"/>
    </xf>
    <xf numFmtId="0" fontId="29" fillId="0" borderId="58" xfId="7" applyFont="1" applyBorder="1" applyAlignment="1">
      <alignment vertical="center"/>
    </xf>
    <xf numFmtId="0" fontId="28" fillId="4" borderId="60"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15" fillId="0" borderId="1" xfId="7" applyFont="1" applyBorder="1" applyAlignment="1">
      <alignment horizontal="center" vertical="center"/>
    </xf>
    <xf numFmtId="4" fontId="16" fillId="0" borderId="1" xfId="9" applyNumberFormat="1" applyFont="1" applyBorder="1" applyAlignment="1">
      <alignment horizontal="center" vertical="center" wrapText="1"/>
    </xf>
    <xf numFmtId="0" fontId="14" fillId="0" borderId="0" xfId="7" applyFont="1" applyAlignment="1">
      <alignment horizontal="center" vertical="center" wrapText="1"/>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3">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4 2" xfId="172" xr:uid="{A1981D88-0A29-4EAE-925F-9CC9A5764563}"/>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13" xfId="171" xr:uid="{17548991-54D0-41E3-9F09-B7B5D4998E99}"/>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934DA858-87F2-4B71-BD7F-20893068C3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058" y="108417"/>
          <a:ext cx="1544827" cy="646361"/>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EC5D12BC-FDEB-4839-A398-3638FC59A4B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43474" y="46841"/>
          <a:ext cx="1192383" cy="70793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1300A-376D-41F0-BE13-219794336ED5}">
  <sheetPr>
    <tabColor theme="9" tint="0.39997558519241921"/>
  </sheetPr>
  <dimension ref="A1:GF72"/>
  <sheetViews>
    <sheetView tabSelected="1" zoomScaleNormal="100" workbookViewId="0">
      <selection activeCell="J12" sqref="J12"/>
    </sheetView>
  </sheetViews>
  <sheetFormatPr baseColWidth="10" defaultColWidth="14.28515625" defaultRowHeight="16.5" x14ac:dyDescent="0.25"/>
  <cols>
    <col min="1" max="1" width="2.140625" style="90" customWidth="1"/>
    <col min="2" max="2" width="12" style="126" customWidth="1"/>
    <col min="3" max="3" width="58.7109375" style="126" customWidth="1"/>
    <col min="4" max="4" width="21.7109375" style="126" customWidth="1"/>
    <col min="5" max="5" width="18.140625" style="178" customWidth="1"/>
    <col min="6" max="6" width="17.7109375" style="90" customWidth="1"/>
    <col min="7" max="7" width="28.42578125" style="177" customWidth="1"/>
    <col min="8" max="8" width="24.5703125" style="90" customWidth="1"/>
    <col min="9" max="9" width="18.7109375" style="90" customWidth="1"/>
    <col min="10" max="188" width="13.140625" style="90" customWidth="1"/>
    <col min="189" max="16384" width="14.28515625" style="90"/>
  </cols>
  <sheetData>
    <row r="1" spans="2:188" ht="11.25" customHeight="1" x14ac:dyDescent="0.25">
      <c r="B1" s="85"/>
      <c r="C1" s="86"/>
      <c r="D1" s="86"/>
      <c r="E1" s="87"/>
      <c r="F1" s="88"/>
      <c r="G1" s="89"/>
    </row>
    <row r="2" spans="2:188" x14ac:dyDescent="0.25">
      <c r="B2" s="241" t="s">
        <v>0</v>
      </c>
      <c r="C2" s="242"/>
      <c r="D2" s="242"/>
      <c r="E2" s="242"/>
      <c r="F2" s="242"/>
      <c r="G2" s="243"/>
    </row>
    <row r="3" spans="2:188" x14ac:dyDescent="0.25">
      <c r="B3" s="241" t="s">
        <v>1</v>
      </c>
      <c r="C3" s="242"/>
      <c r="D3" s="242"/>
      <c r="E3" s="242"/>
      <c r="F3" s="242"/>
      <c r="G3" s="243"/>
      <c r="H3" s="91"/>
    </row>
    <row r="4" spans="2:188" x14ac:dyDescent="0.25">
      <c r="B4" s="241" t="s">
        <v>2</v>
      </c>
      <c r="C4" s="242"/>
      <c r="D4" s="242"/>
      <c r="E4" s="242"/>
      <c r="F4" s="242"/>
      <c r="G4" s="243"/>
      <c r="H4" s="91"/>
    </row>
    <row r="5" spans="2:188" x14ac:dyDescent="0.25">
      <c r="B5" s="244" t="s">
        <v>3</v>
      </c>
      <c r="C5" s="245"/>
      <c r="D5" s="245"/>
      <c r="E5" s="245"/>
      <c r="F5" s="245"/>
      <c r="G5" s="246"/>
    </row>
    <row r="6" spans="2:188" x14ac:dyDescent="0.25">
      <c r="B6" s="247" t="s">
        <v>4</v>
      </c>
      <c r="C6" s="248"/>
      <c r="D6" s="248"/>
      <c r="E6" s="248"/>
      <c r="F6" s="248"/>
      <c r="G6" s="249"/>
    </row>
    <row r="7" spans="2:188" ht="33.75" customHeight="1" thickBot="1" x14ac:dyDescent="0.3">
      <c r="B7" s="250" t="s">
        <v>5</v>
      </c>
      <c r="C7" s="251"/>
      <c r="D7" s="251"/>
      <c r="E7" s="251"/>
      <c r="F7" s="251"/>
      <c r="G7" s="252"/>
    </row>
    <row r="8" spans="2:188" ht="31.15" customHeight="1" thickBot="1" x14ac:dyDescent="0.3">
      <c r="B8" s="253" t="s">
        <v>245</v>
      </c>
      <c r="C8" s="254"/>
      <c r="D8" s="255"/>
      <c r="E8" s="93" t="s">
        <v>7</v>
      </c>
      <c r="F8" s="256" t="s">
        <v>8</v>
      </c>
      <c r="G8" s="257"/>
    </row>
    <row r="9" spans="2:188" s="98" customFormat="1" ht="14.25" customHeight="1" thickBot="1" x14ac:dyDescent="0.3">
      <c r="B9" s="94"/>
      <c r="C9" s="95"/>
      <c r="D9" s="95"/>
      <c r="E9" s="96"/>
      <c r="F9" s="95"/>
      <c r="G9" s="97"/>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row>
    <row r="10" spans="2:188" s="98" customFormat="1" ht="13.15" customHeight="1" x14ac:dyDescent="0.25">
      <c r="B10" s="258" t="s">
        <v>9</v>
      </c>
      <c r="C10" s="259"/>
      <c r="D10" s="99" t="s">
        <v>10</v>
      </c>
      <c r="E10" s="100" t="s">
        <v>11</v>
      </c>
      <c r="F10" s="99" t="s">
        <v>12</v>
      </c>
      <c r="G10" s="101" t="s">
        <v>13</v>
      </c>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row>
    <row r="11" spans="2:188" s="98" customFormat="1" ht="14.65" customHeight="1" x14ac:dyDescent="0.25">
      <c r="B11" s="260"/>
      <c r="C11" s="261"/>
      <c r="D11" s="102" t="s">
        <v>14</v>
      </c>
      <c r="E11" s="103" t="s">
        <v>15</v>
      </c>
      <c r="F11" s="102" t="s">
        <v>16</v>
      </c>
      <c r="G11" s="104" t="s">
        <v>17</v>
      </c>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row>
    <row r="12" spans="2:188" s="98" customFormat="1" ht="15" customHeight="1" thickBot="1" x14ac:dyDescent="0.3">
      <c r="B12" s="262"/>
      <c r="C12" s="263"/>
      <c r="D12" s="105" t="s">
        <v>18</v>
      </c>
      <c r="E12" s="106" t="s">
        <v>19</v>
      </c>
      <c r="F12" s="105" t="s">
        <v>20</v>
      </c>
      <c r="G12" s="107" t="s">
        <v>21</v>
      </c>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row>
    <row r="13" spans="2:188" s="98" customFormat="1" ht="14.65" customHeight="1" x14ac:dyDescent="0.25">
      <c r="B13" s="264" t="s">
        <v>22</v>
      </c>
      <c r="C13" s="265"/>
      <c r="D13" s="265"/>
      <c r="E13" s="265"/>
      <c r="F13" s="265"/>
      <c r="G13" s="266"/>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row>
    <row r="14" spans="2:188" s="98" customFormat="1" ht="27" customHeight="1" x14ac:dyDescent="0.25">
      <c r="B14" s="180" t="s">
        <v>23</v>
      </c>
      <c r="C14" s="181" t="s">
        <v>24</v>
      </c>
      <c r="D14" s="181"/>
      <c r="E14" s="182"/>
      <c r="F14" s="181"/>
      <c r="G14" s="183"/>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row>
    <row r="15" spans="2:188" s="98" customFormat="1" ht="18" customHeight="1" x14ac:dyDescent="0.25">
      <c r="B15" s="116">
        <v>1</v>
      </c>
      <c r="C15" s="108" t="s">
        <v>25</v>
      </c>
      <c r="D15" s="109"/>
      <c r="E15" s="110"/>
      <c r="F15" s="111">
        <v>0.4</v>
      </c>
      <c r="G15" s="118"/>
      <c r="H15" s="267"/>
      <c r="I15" s="123"/>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row>
    <row r="16" spans="2:188" s="98" customFormat="1" ht="18" customHeight="1" x14ac:dyDescent="0.25">
      <c r="B16" s="116">
        <v>2</v>
      </c>
      <c r="C16" s="108" t="s">
        <v>26</v>
      </c>
      <c r="D16" s="109"/>
      <c r="E16" s="110"/>
      <c r="F16" s="111">
        <v>4</v>
      </c>
      <c r="G16" s="118"/>
      <c r="H16" s="267"/>
      <c r="I16" s="123"/>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row>
    <row r="17" spans="2:188" s="98" customFormat="1" ht="45.75" customHeight="1" x14ac:dyDescent="0.25">
      <c r="B17" s="184"/>
      <c r="C17" s="203" t="s">
        <v>27</v>
      </c>
      <c r="D17" s="112"/>
      <c r="E17" s="113"/>
      <c r="F17" s="114"/>
      <c r="G17" s="185">
        <v>5041600</v>
      </c>
      <c r="H17" s="155" t="s">
        <v>28</v>
      </c>
      <c r="I17" s="123"/>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row>
    <row r="18" spans="2:188" s="98" customFormat="1" ht="18.600000000000001" customHeight="1" x14ac:dyDescent="0.25">
      <c r="B18" s="184">
        <v>3</v>
      </c>
      <c r="C18" s="204" t="s">
        <v>29</v>
      </c>
      <c r="D18" s="109"/>
      <c r="E18" s="179"/>
      <c r="F18" s="111"/>
      <c r="G18" s="118"/>
      <c r="H18" s="216"/>
      <c r="I18" s="123"/>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row>
    <row r="19" spans="2:188" s="98" customFormat="1" ht="18.600000000000001" customHeight="1" x14ac:dyDescent="0.25">
      <c r="B19" s="184">
        <v>4</v>
      </c>
      <c r="C19" s="204" t="s">
        <v>30</v>
      </c>
      <c r="D19" s="109"/>
      <c r="E19" s="179"/>
      <c r="F19" s="111"/>
      <c r="G19" s="118"/>
      <c r="H19" s="190"/>
      <c r="I19" s="123"/>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row>
    <row r="20" spans="2:188" s="98" customFormat="1" ht="18.600000000000001" customHeight="1" x14ac:dyDescent="0.25">
      <c r="B20" s="184">
        <v>5</v>
      </c>
      <c r="C20" s="204" t="s">
        <v>31</v>
      </c>
      <c r="D20" s="109"/>
      <c r="E20" s="179"/>
      <c r="F20" s="111"/>
      <c r="G20" s="118"/>
      <c r="H20" s="190"/>
      <c r="I20" s="123"/>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row>
    <row r="21" spans="2:188" s="98" customFormat="1" ht="18.600000000000001" customHeight="1" x14ac:dyDescent="0.25">
      <c r="B21" s="184">
        <v>6</v>
      </c>
      <c r="C21" s="204" t="s">
        <v>32</v>
      </c>
      <c r="D21" s="109"/>
      <c r="E21" s="179"/>
      <c r="F21" s="111"/>
      <c r="G21" s="118"/>
      <c r="H21" s="190"/>
      <c r="I21" s="123"/>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row>
    <row r="22" spans="2:188" s="98" customFormat="1" ht="18" customHeight="1" x14ac:dyDescent="0.25">
      <c r="B22" s="116">
        <v>7</v>
      </c>
      <c r="C22" s="108" t="s">
        <v>33</v>
      </c>
      <c r="D22" s="109"/>
      <c r="E22" s="110"/>
      <c r="F22" s="111">
        <v>0.4</v>
      </c>
      <c r="G22" s="118"/>
      <c r="H22" s="91"/>
      <c r="I22" s="123"/>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row>
    <row r="23" spans="2:188" s="98" customFormat="1" ht="18" customHeight="1" x14ac:dyDescent="0.25">
      <c r="B23" s="187"/>
      <c r="C23" s="239" t="s">
        <v>34</v>
      </c>
      <c r="D23" s="239"/>
      <c r="E23" s="239"/>
      <c r="F23" s="239"/>
      <c r="G23" s="240"/>
      <c r="H23" s="91"/>
      <c r="I23" s="123"/>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row>
    <row r="24" spans="2:188" s="98" customFormat="1" ht="18" customHeight="1" x14ac:dyDescent="0.25">
      <c r="B24" s="116">
        <v>8</v>
      </c>
      <c r="C24" s="205" t="s">
        <v>35</v>
      </c>
      <c r="D24" s="109"/>
      <c r="E24" s="110"/>
      <c r="F24" s="217">
        <v>0.5</v>
      </c>
      <c r="G24" s="118"/>
      <c r="H24" s="91"/>
      <c r="I24" s="123"/>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row>
    <row r="25" spans="2:188" s="98" customFormat="1" ht="18" customHeight="1" x14ac:dyDescent="0.25">
      <c r="B25" s="116">
        <v>9</v>
      </c>
      <c r="C25" s="205" t="s">
        <v>36</v>
      </c>
      <c r="D25" s="109"/>
      <c r="E25" s="110"/>
      <c r="F25" s="217">
        <v>3.5</v>
      </c>
      <c r="G25" s="118"/>
      <c r="H25" s="91"/>
      <c r="I25" s="123"/>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row>
    <row r="26" spans="2:188" s="98" customFormat="1" ht="18" customHeight="1" x14ac:dyDescent="0.25">
      <c r="B26" s="187"/>
      <c r="C26" s="239" t="s">
        <v>37</v>
      </c>
      <c r="D26" s="239"/>
      <c r="E26" s="239"/>
      <c r="F26" s="239"/>
      <c r="G26" s="240"/>
      <c r="H26" s="91"/>
      <c r="I26" s="123"/>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row>
    <row r="27" spans="2:188" s="98" customFormat="1" ht="18" customHeight="1" x14ac:dyDescent="0.25">
      <c r="B27" s="184"/>
      <c r="C27" s="236" t="s">
        <v>38</v>
      </c>
      <c r="D27" s="112"/>
      <c r="E27" s="113"/>
      <c r="F27" s="237"/>
      <c r="G27" s="185">
        <v>4000000</v>
      </c>
      <c r="H27" s="155" t="s">
        <v>28</v>
      </c>
      <c r="I27" s="123"/>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row>
    <row r="28" spans="2:188" s="98" customFormat="1" ht="14.65" customHeight="1" thickBot="1" x14ac:dyDescent="0.3">
      <c r="B28" s="119"/>
      <c r="C28" s="239" t="s">
        <v>39</v>
      </c>
      <c r="D28" s="239"/>
      <c r="E28" s="239"/>
      <c r="F28" s="239"/>
      <c r="G28" s="188"/>
      <c r="H28" s="90"/>
      <c r="I28" s="123"/>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row>
    <row r="29" spans="2:188" s="98" customFormat="1" ht="18" customHeight="1" thickBot="1" x14ac:dyDescent="0.3">
      <c r="B29" s="120"/>
      <c r="C29" s="269" t="s">
        <v>40</v>
      </c>
      <c r="D29" s="269"/>
      <c r="E29" s="269"/>
      <c r="F29" s="269"/>
      <c r="G29" s="185">
        <v>2.36</v>
      </c>
      <c r="H29" s="122" t="s">
        <v>41</v>
      </c>
      <c r="I29" s="123"/>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row>
    <row r="30" spans="2:188" s="98" customFormat="1" ht="18" customHeight="1" thickBot="1" x14ac:dyDescent="0.3">
      <c r="B30" s="124"/>
      <c r="C30" s="270" t="s">
        <v>42</v>
      </c>
      <c r="D30" s="270"/>
      <c r="E30" s="270"/>
      <c r="F30" s="270"/>
      <c r="G30" s="125"/>
      <c r="H30" s="126"/>
      <c r="I30" s="123"/>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row>
    <row r="31" spans="2:188" s="98" customFormat="1" ht="18" customHeight="1" x14ac:dyDescent="0.25">
      <c r="B31" s="271" t="s">
        <v>43</v>
      </c>
      <c r="C31" s="272"/>
      <c r="D31" s="272"/>
      <c r="E31" s="272"/>
      <c r="F31" s="272"/>
      <c r="G31" s="273"/>
      <c r="H31" s="127"/>
      <c r="I31" s="123"/>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row>
    <row r="32" spans="2:188" s="98" customFormat="1" ht="14.65" customHeight="1" x14ac:dyDescent="0.25">
      <c r="B32" s="274"/>
      <c r="C32" s="276" t="s">
        <v>44</v>
      </c>
      <c r="D32" s="276" t="s">
        <v>45</v>
      </c>
      <c r="E32" s="128" t="s">
        <v>46</v>
      </c>
      <c r="F32" s="278" t="s">
        <v>47</v>
      </c>
      <c r="G32" s="129" t="s">
        <v>13</v>
      </c>
      <c r="H32" s="115"/>
      <c r="I32" s="123"/>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row>
    <row r="33" spans="2:188" s="98" customFormat="1" ht="14.65" customHeight="1" x14ac:dyDescent="0.25">
      <c r="B33" s="275"/>
      <c r="C33" s="277"/>
      <c r="D33" s="277"/>
      <c r="E33" s="130" t="s">
        <v>48</v>
      </c>
      <c r="F33" s="279"/>
      <c r="G33" s="131" t="s">
        <v>17</v>
      </c>
      <c r="H33" s="90"/>
      <c r="I33" s="123"/>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row>
    <row r="34" spans="2:188" s="98" customFormat="1" ht="15" customHeight="1" thickBot="1" x14ac:dyDescent="0.3">
      <c r="B34" s="275"/>
      <c r="C34" s="277"/>
      <c r="D34" s="277"/>
      <c r="E34" s="105" t="s">
        <v>49</v>
      </c>
      <c r="F34" s="105" t="s">
        <v>50</v>
      </c>
      <c r="G34" s="107" t="s">
        <v>51</v>
      </c>
      <c r="H34" s="90"/>
      <c r="I34" s="123"/>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row>
    <row r="35" spans="2:188" s="98" customFormat="1" ht="17.25" thickBot="1" x14ac:dyDescent="0.3">
      <c r="B35" s="132"/>
      <c r="C35" s="133" t="s">
        <v>52</v>
      </c>
      <c r="D35" s="134"/>
      <c r="E35" s="135"/>
      <c r="F35" s="136"/>
      <c r="G35" s="137"/>
      <c r="H35" s="90"/>
      <c r="I35" s="123"/>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row>
    <row r="36" spans="2:188" s="98" customFormat="1" x14ac:dyDescent="0.25">
      <c r="B36" s="138">
        <v>10</v>
      </c>
      <c r="C36" s="139" t="s">
        <v>53</v>
      </c>
      <c r="D36" s="140" t="s">
        <v>54</v>
      </c>
      <c r="E36" s="141"/>
      <c r="F36" s="142">
        <v>8</v>
      </c>
      <c r="G36" s="118"/>
      <c r="H36" s="90"/>
      <c r="I36" s="123"/>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row>
    <row r="37" spans="2:188" s="98" customFormat="1" ht="17.25" thickBot="1" x14ac:dyDescent="0.3">
      <c r="B37" s="132"/>
      <c r="C37" s="133" t="s">
        <v>55</v>
      </c>
      <c r="D37" s="134"/>
      <c r="E37" s="135"/>
      <c r="F37" s="136"/>
      <c r="G37" s="137"/>
      <c r="H37" s="90"/>
      <c r="I37" s="123"/>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row>
    <row r="38" spans="2:188" s="98" customFormat="1" ht="49.5" x14ac:dyDescent="0.25">
      <c r="B38" s="143">
        <v>11</v>
      </c>
      <c r="C38" s="189" t="s">
        <v>56</v>
      </c>
      <c r="D38" s="144" t="s">
        <v>57</v>
      </c>
      <c r="E38" s="145"/>
      <c r="F38" s="146">
        <v>4</v>
      </c>
      <c r="G38" s="118"/>
      <c r="H38" s="90"/>
      <c r="I38" s="123"/>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row>
    <row r="39" spans="2:188" s="98" customFormat="1" ht="27" customHeight="1" x14ac:dyDescent="0.25">
      <c r="B39" s="143">
        <v>12</v>
      </c>
      <c r="C39" s="189" t="s">
        <v>58</v>
      </c>
      <c r="D39" s="144" t="s">
        <v>57</v>
      </c>
      <c r="E39" s="145"/>
      <c r="F39" s="146">
        <v>1</v>
      </c>
      <c r="G39" s="118"/>
      <c r="H39" s="90"/>
      <c r="I39" s="123"/>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row>
    <row r="40" spans="2:188" s="98" customFormat="1" ht="29.45" customHeight="1" x14ac:dyDescent="0.25">
      <c r="B40" s="143">
        <v>13</v>
      </c>
      <c r="C40" s="189" t="s">
        <v>59</v>
      </c>
      <c r="D40" s="144" t="s">
        <v>57</v>
      </c>
      <c r="E40" s="145"/>
      <c r="F40" s="146">
        <v>1</v>
      </c>
      <c r="G40" s="118"/>
      <c r="H40" s="90"/>
      <c r="I40" s="123"/>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row>
    <row r="41" spans="2:188" s="98" customFormat="1" ht="30" customHeight="1" x14ac:dyDescent="0.25">
      <c r="B41" s="138">
        <v>14</v>
      </c>
      <c r="C41" s="139" t="s">
        <v>60</v>
      </c>
      <c r="D41" s="140" t="s">
        <v>57</v>
      </c>
      <c r="E41" s="141"/>
      <c r="F41" s="142">
        <v>4</v>
      </c>
      <c r="G41" s="118"/>
      <c r="H41" s="90"/>
      <c r="I41" s="123"/>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row>
    <row r="42" spans="2:188" s="98" customFormat="1" x14ac:dyDescent="0.25">
      <c r="B42" s="218"/>
      <c r="C42" s="219" t="s">
        <v>61</v>
      </c>
      <c r="D42" s="220"/>
      <c r="E42" s="221"/>
      <c r="F42" s="222"/>
      <c r="G42" s="223"/>
      <c r="H42" s="90"/>
      <c r="I42" s="123"/>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row>
    <row r="43" spans="2:188" s="98" customFormat="1" ht="33" x14ac:dyDescent="0.25">
      <c r="B43" s="147">
        <v>15</v>
      </c>
      <c r="C43" s="224" t="s">
        <v>62</v>
      </c>
      <c r="D43" s="225" t="s">
        <v>57</v>
      </c>
      <c r="E43" s="150"/>
      <c r="F43" s="238">
        <v>0.5</v>
      </c>
      <c r="G43" s="118"/>
      <c r="H43" s="90"/>
      <c r="I43" s="123"/>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row>
    <row r="44" spans="2:188" s="98" customFormat="1" ht="30.6" customHeight="1" x14ac:dyDescent="0.25">
      <c r="B44" s="147">
        <v>16</v>
      </c>
      <c r="C44" s="224" t="s">
        <v>63</v>
      </c>
      <c r="D44" s="225" t="s">
        <v>57</v>
      </c>
      <c r="E44" s="150"/>
      <c r="F44" s="238">
        <v>4</v>
      </c>
      <c r="G44" s="118"/>
      <c r="H44" s="90"/>
      <c r="I44" s="123"/>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row>
    <row r="45" spans="2:188" s="98" customFormat="1" ht="27" customHeight="1" x14ac:dyDescent="0.25">
      <c r="B45" s="147">
        <v>17</v>
      </c>
      <c r="C45" s="224" t="s">
        <v>64</v>
      </c>
      <c r="D45" s="225" t="s">
        <v>57</v>
      </c>
      <c r="E45" s="150"/>
      <c r="F45" s="238">
        <v>4</v>
      </c>
      <c r="G45" s="118"/>
      <c r="H45" s="90"/>
      <c r="I45" s="123"/>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row>
    <row r="46" spans="2:188" s="98" customFormat="1" ht="29.45" customHeight="1" x14ac:dyDescent="0.25">
      <c r="B46" s="202">
        <v>18</v>
      </c>
      <c r="C46" s="199" t="s">
        <v>65</v>
      </c>
      <c r="D46" s="200" t="s">
        <v>57</v>
      </c>
      <c r="E46" s="201">
        <v>180000</v>
      </c>
      <c r="F46" s="153">
        <v>2</v>
      </c>
      <c r="G46" s="226">
        <v>360000</v>
      </c>
      <c r="H46" s="155" t="s">
        <v>28</v>
      </c>
      <c r="I46" s="123"/>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row>
    <row r="47" spans="2:188" s="98" customFormat="1" ht="16.5" customHeight="1" x14ac:dyDescent="0.25">
      <c r="B47" s="156"/>
      <c r="C47" s="280" t="s">
        <v>66</v>
      </c>
      <c r="D47" s="281"/>
      <c r="E47" s="281"/>
      <c r="F47" s="282"/>
      <c r="G47" s="157"/>
      <c r="H47" s="158"/>
      <c r="I47" s="123"/>
      <c r="J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row>
    <row r="48" spans="2:188" s="98" customFormat="1" ht="18" customHeight="1" x14ac:dyDescent="0.25">
      <c r="B48" s="161"/>
      <c r="C48" s="283" t="s">
        <v>67</v>
      </c>
      <c r="D48" s="284"/>
      <c r="E48" s="284"/>
      <c r="F48" s="285"/>
      <c r="G48" s="162"/>
      <c r="H48" s="163"/>
      <c r="I48" s="123"/>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row>
    <row r="49" spans="1:188" s="98" customFormat="1" ht="18" customHeight="1" x14ac:dyDescent="0.25">
      <c r="B49" s="161"/>
      <c r="C49" s="286" t="s">
        <v>68</v>
      </c>
      <c r="D49" s="287"/>
      <c r="E49" s="287"/>
      <c r="F49" s="288"/>
      <c r="G49" s="166">
        <v>1169687</v>
      </c>
      <c r="H49" s="155" t="s">
        <v>28</v>
      </c>
      <c r="I49" s="123"/>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row>
    <row r="50" spans="1:188" s="98" customFormat="1" ht="18" customHeight="1" x14ac:dyDescent="0.25">
      <c r="B50" s="161"/>
      <c r="C50" s="283" t="s">
        <v>69</v>
      </c>
      <c r="D50" s="284"/>
      <c r="E50" s="284"/>
      <c r="F50" s="285"/>
      <c r="G50" s="162"/>
      <c r="H50" s="163"/>
      <c r="I50" s="123"/>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row>
    <row r="51" spans="1:188" s="98" customFormat="1" ht="18" customHeight="1" x14ac:dyDescent="0.25">
      <c r="B51" s="161"/>
      <c r="C51" s="239" t="s">
        <v>70</v>
      </c>
      <c r="D51" s="239"/>
      <c r="E51" s="239"/>
      <c r="F51" s="239"/>
      <c r="G51" s="168"/>
      <c r="H51" s="115"/>
      <c r="I51" s="123"/>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row>
    <row r="52" spans="1:188" s="98" customFormat="1" ht="18" customHeight="1" thickBot="1" x14ac:dyDescent="0.3">
      <c r="A52" s="169"/>
      <c r="B52" s="170"/>
      <c r="C52" s="268" t="s">
        <v>71</v>
      </c>
      <c r="D52" s="268"/>
      <c r="E52" s="268"/>
      <c r="F52" s="268"/>
      <c r="G52" s="171"/>
      <c r="H52" s="115"/>
      <c r="I52" s="123"/>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row>
    <row r="53" spans="1:188" ht="19.899999999999999" customHeight="1" x14ac:dyDescent="0.25">
      <c r="B53" s="292" t="s">
        <v>72</v>
      </c>
      <c r="C53" s="293"/>
      <c r="D53" s="293"/>
      <c r="E53" s="293"/>
      <c r="F53" s="293"/>
      <c r="G53" s="294"/>
      <c r="H53" s="174"/>
      <c r="I53" s="123"/>
    </row>
    <row r="54" spans="1:188" ht="36.75" customHeight="1" x14ac:dyDescent="0.25">
      <c r="B54" s="289" t="s">
        <v>73</v>
      </c>
      <c r="C54" s="290"/>
      <c r="D54" s="290"/>
      <c r="E54" s="290"/>
      <c r="F54" s="290"/>
      <c r="G54" s="291"/>
      <c r="H54" s="177"/>
    </row>
    <row r="55" spans="1:188" ht="30" customHeight="1" x14ac:dyDescent="0.25">
      <c r="B55" s="289" t="s">
        <v>74</v>
      </c>
      <c r="C55" s="290"/>
      <c r="D55" s="290"/>
      <c r="E55" s="290"/>
      <c r="F55" s="290"/>
      <c r="G55" s="291"/>
      <c r="H55" s="158"/>
    </row>
    <row r="56" spans="1:188" ht="19.899999999999999" customHeight="1" x14ac:dyDescent="0.25">
      <c r="B56" s="289" t="s">
        <v>75</v>
      </c>
      <c r="C56" s="290"/>
      <c r="D56" s="290"/>
      <c r="E56" s="290"/>
      <c r="F56" s="290"/>
      <c r="G56" s="291"/>
      <c r="H56" s="123"/>
    </row>
    <row r="57" spans="1:188" ht="44.45" customHeight="1" x14ac:dyDescent="0.25">
      <c r="B57" s="289" t="s">
        <v>76</v>
      </c>
      <c r="C57" s="290"/>
      <c r="D57" s="290"/>
      <c r="E57" s="290"/>
      <c r="F57" s="290"/>
      <c r="G57" s="291"/>
      <c r="H57" s="164"/>
    </row>
    <row r="58" spans="1:188" ht="19.899999999999999" customHeight="1" x14ac:dyDescent="0.25">
      <c r="B58" s="295" t="s">
        <v>77</v>
      </c>
      <c r="C58" s="296"/>
      <c r="D58" s="296"/>
      <c r="E58" s="296"/>
      <c r="F58" s="296"/>
      <c r="G58" s="297"/>
    </row>
    <row r="59" spans="1:188" ht="13.9" customHeight="1" x14ac:dyDescent="0.25">
      <c r="B59" s="295" t="s">
        <v>78</v>
      </c>
      <c r="C59" s="296"/>
      <c r="D59" s="296"/>
      <c r="E59" s="296"/>
      <c r="F59" s="296"/>
      <c r="G59" s="297"/>
    </row>
    <row r="60" spans="1:188" ht="31.5" customHeight="1" x14ac:dyDescent="0.25">
      <c r="B60" s="295" t="s">
        <v>79</v>
      </c>
      <c r="C60" s="296"/>
      <c r="D60" s="296"/>
      <c r="E60" s="296"/>
      <c r="F60" s="296"/>
      <c r="G60" s="297"/>
    </row>
    <row r="61" spans="1:188" ht="25.9" customHeight="1" x14ac:dyDescent="0.25">
      <c r="B61" s="289" t="s">
        <v>80</v>
      </c>
      <c r="C61" s="290"/>
      <c r="D61" s="290"/>
      <c r="E61" s="290"/>
      <c r="F61" s="290"/>
      <c r="G61" s="291"/>
    </row>
    <row r="62" spans="1:188" ht="30.75" customHeight="1" x14ac:dyDescent="0.25">
      <c r="B62" s="289" t="s">
        <v>81</v>
      </c>
      <c r="C62" s="290"/>
      <c r="D62" s="290"/>
      <c r="E62" s="290"/>
      <c r="F62" s="290"/>
      <c r="G62" s="291"/>
    </row>
    <row r="63" spans="1:188" ht="30" customHeight="1" x14ac:dyDescent="0.25">
      <c r="B63" s="298" t="s">
        <v>82</v>
      </c>
      <c r="C63" s="299"/>
      <c r="D63" s="299"/>
      <c r="E63" s="299"/>
      <c r="F63" s="299"/>
      <c r="G63" s="300"/>
    </row>
    <row r="64" spans="1:188" ht="59.45" customHeight="1" x14ac:dyDescent="0.25">
      <c r="B64" s="289" t="s">
        <v>83</v>
      </c>
      <c r="C64" s="290"/>
      <c r="D64" s="290"/>
      <c r="E64" s="290"/>
      <c r="F64" s="290"/>
      <c r="G64" s="291"/>
    </row>
    <row r="65" spans="2:7" ht="39" customHeight="1" x14ac:dyDescent="0.25">
      <c r="B65" s="289" t="s">
        <v>84</v>
      </c>
      <c r="C65" s="290"/>
      <c r="D65" s="290"/>
      <c r="E65" s="290"/>
      <c r="F65" s="290"/>
      <c r="G65" s="291"/>
    </row>
    <row r="66" spans="2:7" ht="25.15" customHeight="1" x14ac:dyDescent="0.25">
      <c r="B66" s="304" t="s">
        <v>85</v>
      </c>
      <c r="C66" s="305"/>
      <c r="D66" s="305"/>
      <c r="E66" s="305"/>
      <c r="F66" s="305"/>
      <c r="G66" s="306"/>
    </row>
    <row r="67" spans="2:7" ht="26.45" customHeight="1" x14ac:dyDescent="0.25">
      <c r="B67" s="307" t="s">
        <v>86</v>
      </c>
      <c r="C67" s="308"/>
      <c r="D67" s="308"/>
      <c r="E67" s="308"/>
      <c r="F67" s="308"/>
      <c r="G67" s="309"/>
    </row>
    <row r="68" spans="2:7" ht="26.45" customHeight="1" x14ac:dyDescent="0.25">
      <c r="B68" s="310" t="s">
        <v>87</v>
      </c>
      <c r="C68" s="311"/>
      <c r="D68" s="311"/>
      <c r="E68" s="311"/>
      <c r="F68" s="311"/>
      <c r="G68" s="312"/>
    </row>
    <row r="69" spans="2:7" ht="27.6" customHeight="1" x14ac:dyDescent="0.25">
      <c r="B69" s="313" t="s">
        <v>88</v>
      </c>
      <c r="C69" s="314"/>
      <c r="D69" s="314"/>
      <c r="E69" s="314"/>
      <c r="F69" s="314"/>
      <c r="G69" s="315"/>
    </row>
    <row r="70" spans="2:7" ht="57" customHeight="1" x14ac:dyDescent="0.25">
      <c r="B70" s="313" t="s">
        <v>89</v>
      </c>
      <c r="C70" s="314"/>
      <c r="D70" s="314"/>
      <c r="E70" s="314"/>
      <c r="F70" s="314"/>
      <c r="G70" s="315"/>
    </row>
    <row r="71" spans="2:7" ht="33.6" customHeight="1" x14ac:dyDescent="0.25">
      <c r="B71" s="289" t="s">
        <v>90</v>
      </c>
      <c r="C71" s="290"/>
      <c r="D71" s="290"/>
      <c r="E71" s="290"/>
      <c r="F71" s="290"/>
      <c r="G71" s="291"/>
    </row>
    <row r="72" spans="2:7" ht="27.6" customHeight="1" thickBot="1" x14ac:dyDescent="0.3">
      <c r="B72" s="301" t="s">
        <v>91</v>
      </c>
      <c r="C72" s="302"/>
      <c r="D72" s="302"/>
      <c r="E72" s="302"/>
      <c r="F72" s="302"/>
      <c r="G72" s="303"/>
    </row>
  </sheetData>
  <mergeCells count="47">
    <mergeCell ref="B71:G71"/>
    <mergeCell ref="B72:G72"/>
    <mergeCell ref="B65:G65"/>
    <mergeCell ref="B66:G66"/>
    <mergeCell ref="B67:G67"/>
    <mergeCell ref="B68:G68"/>
    <mergeCell ref="B69:G69"/>
    <mergeCell ref="B70:G70"/>
    <mergeCell ref="B64:G64"/>
    <mergeCell ref="B53:G53"/>
    <mergeCell ref="B54:G54"/>
    <mergeCell ref="B55:G55"/>
    <mergeCell ref="B56:G56"/>
    <mergeCell ref="B57:G57"/>
    <mergeCell ref="B58:G58"/>
    <mergeCell ref="B59:G59"/>
    <mergeCell ref="B60:G60"/>
    <mergeCell ref="B61:G61"/>
    <mergeCell ref="B62:G62"/>
    <mergeCell ref="B63:G63"/>
    <mergeCell ref="H15:H16"/>
    <mergeCell ref="C52:F52"/>
    <mergeCell ref="C26:G26"/>
    <mergeCell ref="C28:F28"/>
    <mergeCell ref="C29:F29"/>
    <mergeCell ref="C30:F30"/>
    <mergeCell ref="B31:G31"/>
    <mergeCell ref="B32:B34"/>
    <mergeCell ref="C32:C34"/>
    <mergeCell ref="D32:D34"/>
    <mergeCell ref="F32:F33"/>
    <mergeCell ref="C47:F47"/>
    <mergeCell ref="C48:F48"/>
    <mergeCell ref="C49:F49"/>
    <mergeCell ref="C50:F50"/>
    <mergeCell ref="C51:F51"/>
    <mergeCell ref="C23:G23"/>
    <mergeCell ref="B2:G2"/>
    <mergeCell ref="B3:G3"/>
    <mergeCell ref="B4:G4"/>
    <mergeCell ref="B5:G5"/>
    <mergeCell ref="B6:G6"/>
    <mergeCell ref="B7:G7"/>
    <mergeCell ref="B8:D8"/>
    <mergeCell ref="F8:G8"/>
    <mergeCell ref="B10:C12"/>
    <mergeCell ref="B13:G13"/>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F72"/>
  <sheetViews>
    <sheetView zoomScaleNormal="100" workbookViewId="0"/>
  </sheetViews>
  <sheetFormatPr baseColWidth="10" defaultColWidth="14.28515625" defaultRowHeight="16.5" x14ac:dyDescent="0.25"/>
  <cols>
    <col min="1" max="1" width="2.140625" style="90" customWidth="1"/>
    <col min="2" max="2" width="12" style="126" customWidth="1"/>
    <col min="3" max="3" width="58.7109375" style="126" customWidth="1"/>
    <col min="4" max="4" width="21.7109375" style="126" customWidth="1"/>
    <col min="5" max="5" width="18.140625" style="178" customWidth="1"/>
    <col min="6" max="6" width="17.7109375" style="90" customWidth="1"/>
    <col min="7" max="7" width="28.42578125" style="177" customWidth="1"/>
    <col min="8" max="8" width="24.5703125" style="90" customWidth="1"/>
    <col min="9" max="9" width="18.7109375" style="90" customWidth="1"/>
    <col min="10" max="188" width="13.140625" style="90" customWidth="1"/>
    <col min="189" max="16384" width="14.28515625" style="90"/>
  </cols>
  <sheetData>
    <row r="1" spans="2:188" ht="11.25" customHeight="1" x14ac:dyDescent="0.25">
      <c r="B1" s="85"/>
      <c r="C1" s="86"/>
      <c r="D1" s="86"/>
      <c r="E1" s="87"/>
      <c r="F1" s="88"/>
      <c r="G1" s="89"/>
    </row>
    <row r="2" spans="2:188" x14ac:dyDescent="0.25">
      <c r="B2" s="241" t="s">
        <v>0</v>
      </c>
      <c r="C2" s="242"/>
      <c r="D2" s="242"/>
      <c r="E2" s="242"/>
      <c r="F2" s="242"/>
      <c r="G2" s="243"/>
    </row>
    <row r="3" spans="2:188" x14ac:dyDescent="0.25">
      <c r="B3" s="241" t="s">
        <v>1</v>
      </c>
      <c r="C3" s="242"/>
      <c r="D3" s="242"/>
      <c r="E3" s="242"/>
      <c r="F3" s="242"/>
      <c r="G3" s="243"/>
      <c r="H3" s="91"/>
    </row>
    <row r="4" spans="2:188" x14ac:dyDescent="0.25">
      <c r="B4" s="241" t="s">
        <v>2</v>
      </c>
      <c r="C4" s="242"/>
      <c r="D4" s="242"/>
      <c r="E4" s="242"/>
      <c r="F4" s="242"/>
      <c r="G4" s="243"/>
      <c r="H4" s="91"/>
    </row>
    <row r="5" spans="2:188" x14ac:dyDescent="0.25">
      <c r="B5" s="244" t="s">
        <v>3</v>
      </c>
      <c r="C5" s="245"/>
      <c r="D5" s="245"/>
      <c r="E5" s="245"/>
      <c r="F5" s="245"/>
      <c r="G5" s="246"/>
    </row>
    <row r="6" spans="2:188" x14ac:dyDescent="0.25">
      <c r="B6" s="247" t="s">
        <v>4</v>
      </c>
      <c r="C6" s="248"/>
      <c r="D6" s="248"/>
      <c r="E6" s="248"/>
      <c r="F6" s="248"/>
      <c r="G6" s="249"/>
    </row>
    <row r="7" spans="2:188" ht="33.75" customHeight="1" thickBot="1" x14ac:dyDescent="0.3">
      <c r="B7" s="250" t="s">
        <v>5</v>
      </c>
      <c r="C7" s="251"/>
      <c r="D7" s="251"/>
      <c r="E7" s="251"/>
      <c r="F7" s="251"/>
      <c r="G7" s="252"/>
    </row>
    <row r="8" spans="2:188" ht="31.15" customHeight="1" thickBot="1" x14ac:dyDescent="0.3">
      <c r="B8" s="253" t="s">
        <v>6</v>
      </c>
      <c r="C8" s="254"/>
      <c r="D8" s="255"/>
      <c r="E8" s="93" t="s">
        <v>7</v>
      </c>
      <c r="F8" s="256" t="s">
        <v>8</v>
      </c>
      <c r="G8" s="257"/>
    </row>
    <row r="9" spans="2:188" s="98" customFormat="1" ht="14.25" customHeight="1" thickBot="1" x14ac:dyDescent="0.3">
      <c r="B9" s="94"/>
      <c r="C9" s="95"/>
      <c r="D9" s="95"/>
      <c r="E9" s="96"/>
      <c r="F9" s="95"/>
      <c r="G9" s="97"/>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row>
    <row r="10" spans="2:188" s="98" customFormat="1" ht="13.15" customHeight="1" x14ac:dyDescent="0.25">
      <c r="B10" s="258" t="s">
        <v>9</v>
      </c>
      <c r="C10" s="259"/>
      <c r="D10" s="99" t="s">
        <v>10</v>
      </c>
      <c r="E10" s="100" t="s">
        <v>11</v>
      </c>
      <c r="F10" s="99" t="s">
        <v>12</v>
      </c>
      <c r="G10" s="101" t="s">
        <v>13</v>
      </c>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row>
    <row r="11" spans="2:188" s="98" customFormat="1" ht="14.65" customHeight="1" x14ac:dyDescent="0.25">
      <c r="B11" s="260"/>
      <c r="C11" s="261"/>
      <c r="D11" s="102" t="s">
        <v>14</v>
      </c>
      <c r="E11" s="103" t="s">
        <v>15</v>
      </c>
      <c r="F11" s="102" t="s">
        <v>16</v>
      </c>
      <c r="G11" s="104" t="s">
        <v>17</v>
      </c>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row>
    <row r="12" spans="2:188" s="98" customFormat="1" ht="15" customHeight="1" thickBot="1" x14ac:dyDescent="0.3">
      <c r="B12" s="262"/>
      <c r="C12" s="263"/>
      <c r="D12" s="105" t="s">
        <v>18</v>
      </c>
      <c r="E12" s="106" t="s">
        <v>19</v>
      </c>
      <c r="F12" s="105" t="s">
        <v>20</v>
      </c>
      <c r="G12" s="107" t="s">
        <v>21</v>
      </c>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row>
    <row r="13" spans="2:188" s="98" customFormat="1" ht="14.65" customHeight="1" x14ac:dyDescent="0.25">
      <c r="B13" s="264" t="s">
        <v>22</v>
      </c>
      <c r="C13" s="265"/>
      <c r="D13" s="265"/>
      <c r="E13" s="265"/>
      <c r="F13" s="265"/>
      <c r="G13" s="266"/>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row>
    <row r="14" spans="2:188" s="98" customFormat="1" ht="27" customHeight="1" x14ac:dyDescent="0.25">
      <c r="B14" s="180"/>
      <c r="C14" s="181" t="s">
        <v>24</v>
      </c>
      <c r="D14" s="181"/>
      <c r="E14" s="182"/>
      <c r="F14" s="181"/>
      <c r="G14" s="183"/>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row>
    <row r="15" spans="2:188" s="98" customFormat="1" ht="18" customHeight="1" x14ac:dyDescent="0.25">
      <c r="B15" s="116">
        <v>1</v>
      </c>
      <c r="C15" s="108" t="s">
        <v>25</v>
      </c>
      <c r="D15" s="109">
        <v>7297000</v>
      </c>
      <c r="E15" s="110"/>
      <c r="F15" s="111">
        <v>0.4</v>
      </c>
      <c r="G15" s="118">
        <v>2918800</v>
      </c>
      <c r="H15" s="267"/>
      <c r="I15" s="123"/>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row>
    <row r="16" spans="2:188" s="98" customFormat="1" ht="18" customHeight="1" x14ac:dyDescent="0.25">
      <c r="B16" s="116">
        <v>2</v>
      </c>
      <c r="C16" s="108" t="s">
        <v>26</v>
      </c>
      <c r="D16" s="109">
        <v>5308000</v>
      </c>
      <c r="E16" s="110"/>
      <c r="F16" s="111">
        <v>4</v>
      </c>
      <c r="G16" s="118">
        <v>21232000</v>
      </c>
      <c r="H16" s="267"/>
      <c r="I16" s="123"/>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row>
    <row r="17" spans="2:188" s="98" customFormat="1" ht="45.75" customHeight="1" x14ac:dyDescent="0.25">
      <c r="B17" s="184"/>
      <c r="C17" s="203" t="s">
        <v>27</v>
      </c>
      <c r="D17" s="112"/>
      <c r="E17" s="113"/>
      <c r="F17" s="114"/>
      <c r="G17" s="185">
        <v>5041600</v>
      </c>
      <c r="H17" s="155" t="s">
        <v>28</v>
      </c>
      <c r="I17" s="123"/>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row>
    <row r="18" spans="2:188" s="98" customFormat="1" ht="18.600000000000001" customHeight="1" x14ac:dyDescent="0.25">
      <c r="B18" s="184">
        <v>3</v>
      </c>
      <c r="C18" s="204" t="s">
        <v>29</v>
      </c>
      <c r="D18" s="109">
        <v>6302000</v>
      </c>
      <c r="E18" s="179"/>
      <c r="F18" s="111"/>
      <c r="G18" s="118"/>
      <c r="H18" s="216"/>
      <c r="I18" s="123"/>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row>
    <row r="19" spans="2:188" s="98" customFormat="1" ht="18.600000000000001" customHeight="1" x14ac:dyDescent="0.25">
      <c r="B19" s="184">
        <v>4</v>
      </c>
      <c r="C19" s="204" t="s">
        <v>30</v>
      </c>
      <c r="D19" s="109">
        <v>6302000</v>
      </c>
      <c r="E19" s="179"/>
      <c r="F19" s="111"/>
      <c r="G19" s="118"/>
      <c r="H19" s="190"/>
      <c r="I19" s="123"/>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row>
    <row r="20" spans="2:188" s="98" customFormat="1" ht="18.600000000000001" customHeight="1" x14ac:dyDescent="0.25">
      <c r="B20" s="184">
        <v>5</v>
      </c>
      <c r="C20" s="204" t="s">
        <v>31</v>
      </c>
      <c r="D20" s="109">
        <v>6302000</v>
      </c>
      <c r="E20" s="179"/>
      <c r="F20" s="111"/>
      <c r="G20" s="118"/>
      <c r="H20" s="190"/>
      <c r="I20" s="123"/>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row>
    <row r="21" spans="2:188" s="98" customFormat="1" ht="18.600000000000001" customHeight="1" x14ac:dyDescent="0.25">
      <c r="B21" s="184">
        <v>6</v>
      </c>
      <c r="C21" s="204" t="s">
        <v>32</v>
      </c>
      <c r="D21" s="109">
        <v>6302000</v>
      </c>
      <c r="E21" s="179"/>
      <c r="F21" s="111"/>
      <c r="G21" s="118"/>
      <c r="H21" s="190"/>
      <c r="I21" s="123"/>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row>
    <row r="22" spans="2:188" s="98" customFormat="1" ht="18" customHeight="1" x14ac:dyDescent="0.25">
      <c r="B22" s="116">
        <v>7</v>
      </c>
      <c r="C22" s="108" t="s">
        <v>33</v>
      </c>
      <c r="D22" s="109">
        <v>3870000</v>
      </c>
      <c r="E22" s="110"/>
      <c r="F22" s="111">
        <v>0.4</v>
      </c>
      <c r="G22" s="118">
        <v>1548000</v>
      </c>
      <c r="H22" s="91"/>
      <c r="I22" s="123"/>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row>
    <row r="23" spans="2:188" s="98" customFormat="1" ht="18" customHeight="1" x14ac:dyDescent="0.25">
      <c r="B23" s="187"/>
      <c r="C23" s="239" t="s">
        <v>34</v>
      </c>
      <c r="D23" s="239"/>
      <c r="E23" s="239"/>
      <c r="F23" s="239"/>
      <c r="G23" s="240"/>
      <c r="H23" s="91"/>
      <c r="I23" s="123"/>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row>
    <row r="24" spans="2:188" s="98" customFormat="1" ht="18" customHeight="1" x14ac:dyDescent="0.25">
      <c r="B24" s="116">
        <v>8</v>
      </c>
      <c r="C24" s="205" t="s">
        <v>35</v>
      </c>
      <c r="D24" s="109">
        <v>1751000</v>
      </c>
      <c r="E24" s="110"/>
      <c r="F24" s="217">
        <v>0.5</v>
      </c>
      <c r="G24" s="118">
        <v>875500</v>
      </c>
      <c r="H24" s="91"/>
      <c r="I24" s="123"/>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row>
    <row r="25" spans="2:188" s="98" customFormat="1" ht="18" customHeight="1" x14ac:dyDescent="0.25">
      <c r="B25" s="116">
        <v>9</v>
      </c>
      <c r="C25" s="205" t="s">
        <v>36</v>
      </c>
      <c r="D25" s="109">
        <v>1751000</v>
      </c>
      <c r="E25" s="110"/>
      <c r="F25" s="217">
        <v>3.5</v>
      </c>
      <c r="G25" s="118">
        <v>6128500</v>
      </c>
      <c r="H25" s="91"/>
      <c r="I25" s="123"/>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row>
    <row r="26" spans="2:188" s="98" customFormat="1" ht="18" customHeight="1" x14ac:dyDescent="0.25">
      <c r="B26" s="187"/>
      <c r="C26" s="239" t="s">
        <v>37</v>
      </c>
      <c r="D26" s="239"/>
      <c r="E26" s="239"/>
      <c r="F26" s="239"/>
      <c r="G26" s="240"/>
      <c r="H26" s="91"/>
      <c r="I26" s="123"/>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row>
    <row r="27" spans="2:188" s="98" customFormat="1" ht="18" customHeight="1" x14ac:dyDescent="0.25">
      <c r="B27" s="184"/>
      <c r="C27" s="236" t="s">
        <v>38</v>
      </c>
      <c r="D27" s="112"/>
      <c r="E27" s="113"/>
      <c r="F27" s="237"/>
      <c r="G27" s="185">
        <v>4000000</v>
      </c>
      <c r="H27" s="155" t="s">
        <v>28</v>
      </c>
      <c r="I27" s="123"/>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row>
    <row r="28" spans="2:188" s="98" customFormat="1" ht="14.65" customHeight="1" thickBot="1" x14ac:dyDescent="0.3">
      <c r="B28" s="119"/>
      <c r="C28" s="239" t="s">
        <v>39</v>
      </c>
      <c r="D28" s="239"/>
      <c r="E28" s="239"/>
      <c r="F28" s="239"/>
      <c r="G28" s="188">
        <v>41744400</v>
      </c>
      <c r="H28" s="90"/>
      <c r="I28" s="123"/>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row>
    <row r="29" spans="2:188" s="98" customFormat="1" ht="18" customHeight="1" thickBot="1" x14ac:dyDescent="0.3">
      <c r="B29" s="120"/>
      <c r="C29" s="269" t="s">
        <v>40</v>
      </c>
      <c r="D29" s="269"/>
      <c r="E29" s="269"/>
      <c r="F29" s="269"/>
      <c r="G29" s="185">
        <v>2.36</v>
      </c>
      <c r="H29" s="122" t="s">
        <v>41</v>
      </c>
      <c r="I29" s="123"/>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row>
    <row r="30" spans="2:188" s="98" customFormat="1" ht="18" customHeight="1" thickBot="1" x14ac:dyDescent="0.3">
      <c r="B30" s="124"/>
      <c r="C30" s="270" t="s">
        <v>42</v>
      </c>
      <c r="D30" s="270"/>
      <c r="E30" s="270"/>
      <c r="F30" s="270"/>
      <c r="G30" s="125">
        <v>98516784</v>
      </c>
      <c r="H30" s="126"/>
      <c r="I30" s="123"/>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row>
    <row r="31" spans="2:188" s="98" customFormat="1" ht="18" customHeight="1" x14ac:dyDescent="0.25">
      <c r="B31" s="271" t="s">
        <v>43</v>
      </c>
      <c r="C31" s="272"/>
      <c r="D31" s="272"/>
      <c r="E31" s="272"/>
      <c r="F31" s="272"/>
      <c r="G31" s="273"/>
      <c r="H31" s="127"/>
      <c r="I31" s="123"/>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row>
    <row r="32" spans="2:188" s="98" customFormat="1" ht="14.65" customHeight="1" x14ac:dyDescent="0.25">
      <c r="B32" s="274"/>
      <c r="C32" s="276" t="s">
        <v>44</v>
      </c>
      <c r="D32" s="276" t="s">
        <v>45</v>
      </c>
      <c r="E32" s="128" t="s">
        <v>46</v>
      </c>
      <c r="F32" s="278" t="s">
        <v>47</v>
      </c>
      <c r="G32" s="129" t="s">
        <v>13</v>
      </c>
      <c r="H32" s="115"/>
      <c r="I32" s="123"/>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row>
    <row r="33" spans="2:188" s="98" customFormat="1" ht="14.65" customHeight="1" x14ac:dyDescent="0.25">
      <c r="B33" s="275"/>
      <c r="C33" s="277"/>
      <c r="D33" s="277"/>
      <c r="E33" s="130" t="s">
        <v>48</v>
      </c>
      <c r="F33" s="279"/>
      <c r="G33" s="131" t="s">
        <v>17</v>
      </c>
      <c r="H33" s="90"/>
      <c r="I33" s="123"/>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row>
    <row r="34" spans="2:188" s="98" customFormat="1" ht="15" customHeight="1" thickBot="1" x14ac:dyDescent="0.3">
      <c r="B34" s="275"/>
      <c r="C34" s="277"/>
      <c r="D34" s="277"/>
      <c r="E34" s="105" t="s">
        <v>49</v>
      </c>
      <c r="F34" s="105" t="s">
        <v>50</v>
      </c>
      <c r="G34" s="107" t="s">
        <v>51</v>
      </c>
      <c r="H34" s="90"/>
      <c r="I34" s="123"/>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row>
    <row r="35" spans="2:188" s="98" customFormat="1" ht="17.25" thickBot="1" x14ac:dyDescent="0.3">
      <c r="B35" s="132"/>
      <c r="C35" s="133" t="s">
        <v>52</v>
      </c>
      <c r="D35" s="134"/>
      <c r="E35" s="135"/>
      <c r="F35" s="136"/>
      <c r="G35" s="137"/>
      <c r="H35" s="90"/>
      <c r="I35" s="123"/>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row>
    <row r="36" spans="2:188" s="98" customFormat="1" x14ac:dyDescent="0.25">
      <c r="B36" s="138">
        <v>10</v>
      </c>
      <c r="C36" s="139" t="s">
        <v>53</v>
      </c>
      <c r="D36" s="140" t="s">
        <v>54</v>
      </c>
      <c r="E36" s="141">
        <v>214000</v>
      </c>
      <c r="F36" s="142">
        <v>8</v>
      </c>
      <c r="G36" s="118">
        <v>1712000</v>
      </c>
      <c r="H36" s="90"/>
      <c r="I36" s="123"/>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row>
    <row r="37" spans="2:188" s="98" customFormat="1" ht="17.25" thickBot="1" x14ac:dyDescent="0.3">
      <c r="B37" s="132"/>
      <c r="C37" s="133" t="s">
        <v>55</v>
      </c>
      <c r="D37" s="134"/>
      <c r="E37" s="135"/>
      <c r="F37" s="136"/>
      <c r="G37" s="137"/>
      <c r="H37" s="90"/>
      <c r="I37" s="123"/>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row>
    <row r="38" spans="2:188" s="98" customFormat="1" ht="49.5" x14ac:dyDescent="0.25">
      <c r="B38" s="143">
        <v>11</v>
      </c>
      <c r="C38" s="189" t="s">
        <v>56</v>
      </c>
      <c r="D38" s="144" t="s">
        <v>57</v>
      </c>
      <c r="E38" s="145">
        <v>6012000</v>
      </c>
      <c r="F38" s="146">
        <v>4</v>
      </c>
      <c r="G38" s="118">
        <v>24048000</v>
      </c>
      <c r="H38" s="90"/>
      <c r="I38" s="123"/>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row>
    <row r="39" spans="2:188" s="98" customFormat="1" ht="27" customHeight="1" x14ac:dyDescent="0.25">
      <c r="B39" s="143">
        <v>12</v>
      </c>
      <c r="C39" s="189" t="s">
        <v>58</v>
      </c>
      <c r="D39" s="144" t="s">
        <v>57</v>
      </c>
      <c r="E39" s="145">
        <v>6634000</v>
      </c>
      <c r="F39" s="146">
        <v>1</v>
      </c>
      <c r="G39" s="118">
        <v>6634000</v>
      </c>
      <c r="H39" s="90"/>
      <c r="I39" s="123"/>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row>
    <row r="40" spans="2:188" s="98" customFormat="1" ht="29.45" customHeight="1" x14ac:dyDescent="0.25">
      <c r="B40" s="143">
        <v>13</v>
      </c>
      <c r="C40" s="189" t="s">
        <v>59</v>
      </c>
      <c r="D40" s="144" t="s">
        <v>57</v>
      </c>
      <c r="E40" s="145">
        <v>553000</v>
      </c>
      <c r="F40" s="146">
        <v>1</v>
      </c>
      <c r="G40" s="118">
        <v>553000</v>
      </c>
      <c r="H40" s="90"/>
      <c r="I40" s="123"/>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row>
    <row r="41" spans="2:188" s="98" customFormat="1" ht="30" customHeight="1" x14ac:dyDescent="0.25">
      <c r="B41" s="138">
        <v>14</v>
      </c>
      <c r="C41" s="139" t="s">
        <v>60</v>
      </c>
      <c r="D41" s="140" t="s">
        <v>57</v>
      </c>
      <c r="E41" s="141">
        <v>1106000</v>
      </c>
      <c r="F41" s="142">
        <v>4</v>
      </c>
      <c r="G41" s="118">
        <v>4424000</v>
      </c>
      <c r="H41" s="90"/>
      <c r="I41" s="123"/>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row>
    <row r="42" spans="2:188" s="98" customFormat="1" x14ac:dyDescent="0.25">
      <c r="B42" s="218"/>
      <c r="C42" s="219" t="s">
        <v>61</v>
      </c>
      <c r="D42" s="220"/>
      <c r="E42" s="221"/>
      <c r="F42" s="222"/>
      <c r="G42" s="223"/>
      <c r="H42" s="90"/>
      <c r="I42" s="123"/>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row>
    <row r="43" spans="2:188" s="98" customFormat="1" ht="33" x14ac:dyDescent="0.25">
      <c r="B43" s="147">
        <v>15</v>
      </c>
      <c r="C43" s="224" t="s">
        <v>62</v>
      </c>
      <c r="D43" s="225" t="s">
        <v>57</v>
      </c>
      <c r="E43" s="150">
        <v>1326000</v>
      </c>
      <c r="F43" s="238">
        <v>0.5</v>
      </c>
      <c r="G43" s="118">
        <v>663000</v>
      </c>
      <c r="H43" s="90"/>
      <c r="I43" s="123"/>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row>
    <row r="44" spans="2:188" s="98" customFormat="1" ht="30.6" customHeight="1" x14ac:dyDescent="0.25">
      <c r="B44" s="147">
        <v>16</v>
      </c>
      <c r="C44" s="224" t="s">
        <v>63</v>
      </c>
      <c r="D44" s="225" t="s">
        <v>57</v>
      </c>
      <c r="E44" s="150">
        <v>442000</v>
      </c>
      <c r="F44" s="238">
        <v>4</v>
      </c>
      <c r="G44" s="118">
        <v>1768000</v>
      </c>
      <c r="H44" s="90"/>
      <c r="I44" s="123"/>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row>
    <row r="45" spans="2:188" s="98" customFormat="1" ht="27" customHeight="1" x14ac:dyDescent="0.25">
      <c r="B45" s="147">
        <v>17</v>
      </c>
      <c r="C45" s="224" t="s">
        <v>64</v>
      </c>
      <c r="D45" s="225" t="s">
        <v>57</v>
      </c>
      <c r="E45" s="150">
        <v>332000</v>
      </c>
      <c r="F45" s="238">
        <v>4</v>
      </c>
      <c r="G45" s="118">
        <v>1328000</v>
      </c>
      <c r="H45" s="90"/>
      <c r="I45" s="123"/>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row>
    <row r="46" spans="2:188" s="98" customFormat="1" ht="29.45" customHeight="1" x14ac:dyDescent="0.25">
      <c r="B46" s="202">
        <v>18</v>
      </c>
      <c r="C46" s="199" t="s">
        <v>65</v>
      </c>
      <c r="D46" s="200" t="s">
        <v>57</v>
      </c>
      <c r="E46" s="201">
        <v>180000</v>
      </c>
      <c r="F46" s="153">
        <v>2</v>
      </c>
      <c r="G46" s="226">
        <v>360000</v>
      </c>
      <c r="H46" s="155" t="s">
        <v>28</v>
      </c>
      <c r="I46" s="123"/>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row>
    <row r="47" spans="2:188" s="98" customFormat="1" ht="16.5" customHeight="1" x14ac:dyDescent="0.25">
      <c r="B47" s="156"/>
      <c r="C47" s="280" t="s">
        <v>66</v>
      </c>
      <c r="D47" s="281"/>
      <c r="E47" s="281"/>
      <c r="F47" s="282"/>
      <c r="G47" s="157">
        <v>41490000</v>
      </c>
      <c r="H47" s="158"/>
      <c r="I47" s="123"/>
      <c r="J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row>
    <row r="48" spans="2:188" s="98" customFormat="1" ht="18" customHeight="1" x14ac:dyDescent="0.25">
      <c r="B48" s="161"/>
      <c r="C48" s="283" t="s">
        <v>67</v>
      </c>
      <c r="D48" s="284"/>
      <c r="E48" s="284"/>
      <c r="F48" s="285"/>
      <c r="G48" s="162">
        <v>140006784</v>
      </c>
      <c r="H48" s="163"/>
      <c r="I48" s="123"/>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row>
    <row r="49" spans="1:188" s="98" customFormat="1" ht="18" customHeight="1" x14ac:dyDescent="0.25">
      <c r="B49" s="161"/>
      <c r="C49" s="286" t="s">
        <v>68</v>
      </c>
      <c r="D49" s="287"/>
      <c r="E49" s="287"/>
      <c r="F49" s="288"/>
      <c r="G49" s="166">
        <v>1169687</v>
      </c>
      <c r="H49" s="155" t="s">
        <v>28</v>
      </c>
      <c r="I49" s="123"/>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row>
    <row r="50" spans="1:188" s="98" customFormat="1" ht="18" customHeight="1" x14ac:dyDescent="0.25">
      <c r="B50" s="161"/>
      <c r="C50" s="283" t="s">
        <v>69</v>
      </c>
      <c r="D50" s="284"/>
      <c r="E50" s="284"/>
      <c r="F50" s="285"/>
      <c r="G50" s="162">
        <v>141176471</v>
      </c>
      <c r="H50" s="163"/>
      <c r="I50" s="123"/>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row>
    <row r="51" spans="1:188" s="98" customFormat="1" ht="18" customHeight="1" x14ac:dyDescent="0.25">
      <c r="B51" s="161"/>
      <c r="C51" s="239" t="s">
        <v>70</v>
      </c>
      <c r="D51" s="239"/>
      <c r="E51" s="239"/>
      <c r="F51" s="239"/>
      <c r="G51" s="168">
        <v>26823529</v>
      </c>
      <c r="H51" s="115"/>
      <c r="I51" s="123"/>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row>
    <row r="52" spans="1:188" s="98" customFormat="1" ht="18" customHeight="1" thickBot="1" x14ac:dyDescent="0.3">
      <c r="A52" s="169"/>
      <c r="B52" s="170"/>
      <c r="C52" s="268" t="s">
        <v>71</v>
      </c>
      <c r="D52" s="268"/>
      <c r="E52" s="268"/>
      <c r="F52" s="268"/>
      <c r="G52" s="171">
        <v>168000000</v>
      </c>
      <c r="H52" s="115"/>
      <c r="I52" s="123"/>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row>
    <row r="53" spans="1:188" ht="19.899999999999999" customHeight="1" x14ac:dyDescent="0.25">
      <c r="B53" s="292" t="s">
        <v>72</v>
      </c>
      <c r="C53" s="293"/>
      <c r="D53" s="293"/>
      <c r="E53" s="293"/>
      <c r="F53" s="293"/>
      <c r="G53" s="294"/>
      <c r="H53" s="174"/>
      <c r="I53" s="123"/>
    </row>
    <row r="54" spans="1:188" ht="36.75" customHeight="1" x14ac:dyDescent="0.25">
      <c r="B54" s="289" t="s">
        <v>73</v>
      </c>
      <c r="C54" s="290"/>
      <c r="D54" s="290"/>
      <c r="E54" s="290"/>
      <c r="F54" s="290"/>
      <c r="G54" s="291"/>
      <c r="H54" s="177"/>
    </row>
    <row r="55" spans="1:188" ht="30" customHeight="1" x14ac:dyDescent="0.25">
      <c r="B55" s="289" t="s">
        <v>74</v>
      </c>
      <c r="C55" s="290"/>
      <c r="D55" s="290"/>
      <c r="E55" s="290"/>
      <c r="F55" s="290"/>
      <c r="G55" s="291"/>
      <c r="H55" s="158"/>
    </row>
    <row r="56" spans="1:188" ht="19.899999999999999" customHeight="1" x14ac:dyDescent="0.25">
      <c r="B56" s="289" t="s">
        <v>75</v>
      </c>
      <c r="C56" s="290"/>
      <c r="D56" s="290"/>
      <c r="E56" s="290"/>
      <c r="F56" s="290"/>
      <c r="G56" s="291"/>
      <c r="H56" s="123"/>
    </row>
    <row r="57" spans="1:188" ht="44.45" customHeight="1" x14ac:dyDescent="0.25">
      <c r="B57" s="289" t="s">
        <v>76</v>
      </c>
      <c r="C57" s="290"/>
      <c r="D57" s="290"/>
      <c r="E57" s="290"/>
      <c r="F57" s="290"/>
      <c r="G57" s="291"/>
      <c r="H57" s="164"/>
    </row>
    <row r="58" spans="1:188" ht="19.899999999999999" customHeight="1" x14ac:dyDescent="0.25">
      <c r="B58" s="295" t="s">
        <v>77</v>
      </c>
      <c r="C58" s="296"/>
      <c r="D58" s="296"/>
      <c r="E58" s="296"/>
      <c r="F58" s="296"/>
      <c r="G58" s="297"/>
    </row>
    <row r="59" spans="1:188" ht="13.9" customHeight="1" x14ac:dyDescent="0.25">
      <c r="B59" s="295" t="s">
        <v>78</v>
      </c>
      <c r="C59" s="296"/>
      <c r="D59" s="296"/>
      <c r="E59" s="296"/>
      <c r="F59" s="296"/>
      <c r="G59" s="297"/>
    </row>
    <row r="60" spans="1:188" ht="31.5" customHeight="1" x14ac:dyDescent="0.25">
      <c r="B60" s="295" t="s">
        <v>79</v>
      </c>
      <c r="C60" s="296"/>
      <c r="D60" s="296"/>
      <c r="E60" s="296"/>
      <c r="F60" s="296"/>
      <c r="G60" s="297"/>
    </row>
    <row r="61" spans="1:188" ht="25.9" customHeight="1" x14ac:dyDescent="0.25">
      <c r="B61" s="289" t="s">
        <v>80</v>
      </c>
      <c r="C61" s="290"/>
      <c r="D61" s="290"/>
      <c r="E61" s="290"/>
      <c r="F61" s="290"/>
      <c r="G61" s="291"/>
    </row>
    <row r="62" spans="1:188" ht="30.75" customHeight="1" x14ac:dyDescent="0.25">
      <c r="B62" s="289" t="s">
        <v>81</v>
      </c>
      <c r="C62" s="290"/>
      <c r="D62" s="290"/>
      <c r="E62" s="290"/>
      <c r="F62" s="290"/>
      <c r="G62" s="291"/>
    </row>
    <row r="63" spans="1:188" ht="30" customHeight="1" x14ac:dyDescent="0.25">
      <c r="B63" s="298" t="s">
        <v>82</v>
      </c>
      <c r="C63" s="299"/>
      <c r="D63" s="299"/>
      <c r="E63" s="299"/>
      <c r="F63" s="299"/>
      <c r="G63" s="300"/>
    </row>
    <row r="64" spans="1:188" ht="59.45" customHeight="1" x14ac:dyDescent="0.25">
      <c r="B64" s="289" t="s">
        <v>83</v>
      </c>
      <c r="C64" s="290"/>
      <c r="D64" s="290"/>
      <c r="E64" s="290"/>
      <c r="F64" s="290"/>
      <c r="G64" s="291"/>
    </row>
    <row r="65" spans="2:7" ht="39" customHeight="1" x14ac:dyDescent="0.25">
      <c r="B65" s="289" t="s">
        <v>84</v>
      </c>
      <c r="C65" s="290"/>
      <c r="D65" s="290"/>
      <c r="E65" s="290"/>
      <c r="F65" s="290"/>
      <c r="G65" s="291"/>
    </row>
    <row r="66" spans="2:7" ht="25.15" customHeight="1" x14ac:dyDescent="0.25">
      <c r="B66" s="304" t="s">
        <v>85</v>
      </c>
      <c r="C66" s="305"/>
      <c r="D66" s="305"/>
      <c r="E66" s="305"/>
      <c r="F66" s="305"/>
      <c r="G66" s="306"/>
    </row>
    <row r="67" spans="2:7" ht="26.45" customHeight="1" x14ac:dyDescent="0.25">
      <c r="B67" s="307" t="s">
        <v>86</v>
      </c>
      <c r="C67" s="308"/>
      <c r="D67" s="308"/>
      <c r="E67" s="308"/>
      <c r="F67" s="308"/>
      <c r="G67" s="309"/>
    </row>
    <row r="68" spans="2:7" ht="26.45" customHeight="1" x14ac:dyDescent="0.25">
      <c r="B68" s="310" t="s">
        <v>87</v>
      </c>
      <c r="C68" s="311"/>
      <c r="D68" s="311"/>
      <c r="E68" s="311"/>
      <c r="F68" s="311"/>
      <c r="G68" s="312"/>
    </row>
    <row r="69" spans="2:7" ht="27.6" customHeight="1" x14ac:dyDescent="0.25">
      <c r="B69" s="313" t="s">
        <v>88</v>
      </c>
      <c r="C69" s="314"/>
      <c r="D69" s="314"/>
      <c r="E69" s="314"/>
      <c r="F69" s="314"/>
      <c r="G69" s="315"/>
    </row>
    <row r="70" spans="2:7" ht="57" customHeight="1" x14ac:dyDescent="0.25">
      <c r="B70" s="313" t="s">
        <v>89</v>
      </c>
      <c r="C70" s="314"/>
      <c r="D70" s="314"/>
      <c r="E70" s="314"/>
      <c r="F70" s="314"/>
      <c r="G70" s="315"/>
    </row>
    <row r="71" spans="2:7" ht="33.6" customHeight="1" x14ac:dyDescent="0.25">
      <c r="B71" s="289" t="s">
        <v>90</v>
      </c>
      <c r="C71" s="290"/>
      <c r="D71" s="290"/>
      <c r="E71" s="290"/>
      <c r="F71" s="290"/>
      <c r="G71" s="291"/>
    </row>
    <row r="72" spans="2:7" ht="27.6" customHeight="1" thickBot="1" x14ac:dyDescent="0.3">
      <c r="B72" s="301" t="s">
        <v>91</v>
      </c>
      <c r="C72" s="302"/>
      <c r="D72" s="302"/>
      <c r="E72" s="302"/>
      <c r="F72" s="302"/>
      <c r="G72" s="303"/>
    </row>
  </sheetData>
  <mergeCells count="47">
    <mergeCell ref="B72:G72"/>
    <mergeCell ref="B59:G59"/>
    <mergeCell ref="B60:G60"/>
    <mergeCell ref="B61:G61"/>
    <mergeCell ref="B62:G62"/>
    <mergeCell ref="B63:G63"/>
    <mergeCell ref="B64:G64"/>
    <mergeCell ref="B65:G65"/>
    <mergeCell ref="B66:G66"/>
    <mergeCell ref="B67:G67"/>
    <mergeCell ref="B69:G69"/>
    <mergeCell ref="B70:G70"/>
    <mergeCell ref="B71:G71"/>
    <mergeCell ref="B68:G68"/>
    <mergeCell ref="B58:G58"/>
    <mergeCell ref="C47:F47"/>
    <mergeCell ref="C48:F48"/>
    <mergeCell ref="C51:F51"/>
    <mergeCell ref="C52:F52"/>
    <mergeCell ref="B53:G53"/>
    <mergeCell ref="B54:G54"/>
    <mergeCell ref="B55:G55"/>
    <mergeCell ref="B56:G56"/>
    <mergeCell ref="B57:G57"/>
    <mergeCell ref="C50:F50"/>
    <mergeCell ref="C49:F49"/>
    <mergeCell ref="C30:F30"/>
    <mergeCell ref="B31:G31"/>
    <mergeCell ref="B32:B34"/>
    <mergeCell ref="C32:C34"/>
    <mergeCell ref="D32:D34"/>
    <mergeCell ref="F32:F33"/>
    <mergeCell ref="H15:H16"/>
    <mergeCell ref="C28:F28"/>
    <mergeCell ref="C29:F29"/>
    <mergeCell ref="C23:G23"/>
    <mergeCell ref="B2:G2"/>
    <mergeCell ref="B3:G3"/>
    <mergeCell ref="B4:G4"/>
    <mergeCell ref="B5:G5"/>
    <mergeCell ref="B6:G6"/>
    <mergeCell ref="B7:G7"/>
    <mergeCell ref="B8:D8"/>
    <mergeCell ref="F8:G8"/>
    <mergeCell ref="B10:C12"/>
    <mergeCell ref="B13:G13"/>
    <mergeCell ref="C26:G26"/>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28515625" defaultRowHeight="16.5" x14ac:dyDescent="0.25"/>
  <cols>
    <col min="1" max="1" width="2.140625" style="90" customWidth="1"/>
    <col min="2" max="2" width="12" style="126" customWidth="1"/>
    <col min="3" max="3" width="58.7109375" style="126" customWidth="1"/>
    <col min="4" max="4" width="21.7109375" style="126" customWidth="1"/>
    <col min="5" max="5" width="18.140625" style="178" customWidth="1"/>
    <col min="6" max="6" width="17.7109375" style="90" customWidth="1"/>
    <col min="7" max="7" width="28.42578125" style="177" customWidth="1"/>
    <col min="8" max="8" width="24.5703125" style="90" customWidth="1"/>
    <col min="9" max="9" width="15.5703125" style="90" customWidth="1"/>
    <col min="10" max="10" width="18.7109375" style="90" customWidth="1"/>
    <col min="11" max="11" width="16.42578125" style="90" bestFit="1" customWidth="1"/>
    <col min="12" max="12" width="25.28515625" style="90" customWidth="1"/>
    <col min="13" max="16" width="27.140625" style="90" customWidth="1"/>
    <col min="17" max="17" width="18" style="90" customWidth="1"/>
    <col min="18" max="18" width="17" style="90" customWidth="1"/>
    <col min="19" max="198" width="13.140625" style="90" customWidth="1"/>
    <col min="199" max="16384" width="14.28515625" style="90"/>
  </cols>
  <sheetData>
    <row r="1" spans="2:198" ht="11.25" customHeight="1" x14ac:dyDescent="0.25">
      <c r="B1" s="85"/>
      <c r="C1" s="86"/>
      <c r="D1" s="86"/>
      <c r="E1" s="87"/>
      <c r="F1" s="88"/>
      <c r="G1" s="89"/>
    </row>
    <row r="2" spans="2:198" x14ac:dyDescent="0.25">
      <c r="B2" s="241" t="s">
        <v>0</v>
      </c>
      <c r="C2" s="242"/>
      <c r="D2" s="242"/>
      <c r="E2" s="242"/>
      <c r="F2" s="242"/>
      <c r="G2" s="243"/>
    </row>
    <row r="3" spans="2:198" x14ac:dyDescent="0.25">
      <c r="B3" s="241" t="s">
        <v>1</v>
      </c>
      <c r="C3" s="242"/>
      <c r="D3" s="242"/>
      <c r="E3" s="242"/>
      <c r="F3" s="242"/>
      <c r="G3" s="243"/>
      <c r="H3" s="91"/>
    </row>
    <row r="4" spans="2:198" x14ac:dyDescent="0.25">
      <c r="B4" s="241" t="s">
        <v>2</v>
      </c>
      <c r="C4" s="242"/>
      <c r="D4" s="242"/>
      <c r="E4" s="242"/>
      <c r="F4" s="242"/>
      <c r="G4" s="243"/>
      <c r="H4" s="91"/>
    </row>
    <row r="5" spans="2:198" x14ac:dyDescent="0.25">
      <c r="B5" s="244" t="s">
        <v>92</v>
      </c>
      <c r="C5" s="245"/>
      <c r="D5" s="245"/>
      <c r="E5" s="245"/>
      <c r="F5" s="245"/>
      <c r="G5" s="246"/>
    </row>
    <row r="6" spans="2:198" x14ac:dyDescent="0.25">
      <c r="B6" s="247" t="s">
        <v>93</v>
      </c>
      <c r="C6" s="248"/>
      <c r="D6" s="248"/>
      <c r="E6" s="248"/>
      <c r="F6" s="248"/>
      <c r="G6" s="249"/>
    </row>
    <row r="7" spans="2:198" ht="33.75" customHeight="1" thickBot="1" x14ac:dyDescent="0.3">
      <c r="B7" s="250" t="s">
        <v>94</v>
      </c>
      <c r="C7" s="251"/>
      <c r="D7" s="251"/>
      <c r="E7" s="251"/>
      <c r="F7" s="251"/>
      <c r="G7" s="252"/>
      <c r="J7" s="92" t="s">
        <v>95</v>
      </c>
      <c r="K7" s="92"/>
    </row>
    <row r="8" spans="2:198" ht="25.15" customHeight="1" thickBot="1" x14ac:dyDescent="0.3">
      <c r="B8" s="253" t="s">
        <v>6</v>
      </c>
      <c r="C8" s="254"/>
      <c r="D8" s="255"/>
      <c r="E8" s="93" t="s">
        <v>7</v>
      </c>
      <c r="F8" s="256" t="s">
        <v>96</v>
      </c>
      <c r="G8" s="257"/>
      <c r="J8" s="92" t="s">
        <v>97</v>
      </c>
      <c r="K8" s="92"/>
    </row>
    <row r="9" spans="2:198" s="98" customFormat="1" ht="14.25" customHeight="1" thickBot="1" x14ac:dyDescent="0.3">
      <c r="B9" s="94"/>
      <c r="C9" s="95"/>
      <c r="D9" s="95"/>
      <c r="E9" s="96"/>
      <c r="F9" s="95"/>
      <c r="G9" s="97"/>
      <c r="H9" s="90"/>
      <c r="I9" s="90"/>
      <c r="J9" s="90" t="s">
        <v>98</v>
      </c>
      <c r="K9" s="90"/>
      <c r="L9" s="90" t="s">
        <v>99</v>
      </c>
      <c r="M9" s="90"/>
      <c r="N9" s="90"/>
      <c r="O9" s="90"/>
      <c r="P9" s="90"/>
      <c r="Q9" s="90"/>
      <c r="R9" s="90"/>
      <c r="S9" s="90"/>
      <c r="T9" s="90"/>
      <c r="U9" s="90"/>
      <c r="V9" s="90"/>
      <c r="W9" s="90"/>
      <c r="X9" s="90"/>
      <c r="Y9" s="90"/>
      <c r="Z9" s="90"/>
      <c r="AA9" s="90"/>
      <c r="AB9" s="90"/>
      <c r="AC9" s="90"/>
      <c r="AD9" s="90"/>
      <c r="AE9" s="90"/>
      <c r="AF9" s="90"/>
      <c r="AG9" s="90"/>
      <c r="AH9" s="90"/>
      <c r="AI9" s="90"/>
      <c r="AJ9" s="90"/>
      <c r="AK9" s="90"/>
      <c r="AL9" s="90"/>
      <c r="AM9" s="90"/>
      <c r="AN9" s="90"/>
      <c r="AO9" s="90"/>
      <c r="AP9" s="90"/>
      <c r="AQ9" s="90"/>
      <c r="AR9" s="90"/>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c r="CD9" s="90"/>
      <c r="CE9" s="90"/>
      <c r="CF9" s="90"/>
      <c r="CG9" s="90"/>
      <c r="CH9" s="90"/>
      <c r="CI9" s="90"/>
      <c r="CJ9" s="90"/>
      <c r="CK9" s="90"/>
      <c r="CL9" s="90"/>
      <c r="CM9" s="90"/>
      <c r="CN9" s="90"/>
      <c r="CO9" s="90"/>
      <c r="CP9" s="90"/>
      <c r="CQ9" s="90"/>
      <c r="CR9" s="90"/>
      <c r="CS9" s="90"/>
      <c r="CT9" s="90"/>
      <c r="CU9" s="90"/>
      <c r="CV9" s="90"/>
      <c r="CW9" s="90"/>
      <c r="CX9" s="90"/>
      <c r="CY9" s="90"/>
      <c r="CZ9" s="90"/>
      <c r="DA9" s="90"/>
      <c r="DB9" s="90"/>
      <c r="DC9" s="90"/>
      <c r="DD9" s="90"/>
      <c r="DE9" s="90"/>
      <c r="DF9" s="90"/>
      <c r="DG9" s="90"/>
      <c r="DH9" s="90"/>
      <c r="DI9" s="90"/>
      <c r="DJ9" s="90"/>
      <c r="DK9" s="90"/>
      <c r="DL9" s="90"/>
      <c r="DM9" s="90"/>
      <c r="DN9" s="90"/>
      <c r="DO9" s="90"/>
      <c r="DP9" s="90"/>
      <c r="DQ9" s="90"/>
      <c r="DR9" s="90"/>
      <c r="DS9" s="90"/>
      <c r="DT9" s="90"/>
      <c r="DU9" s="90"/>
      <c r="DV9" s="90"/>
      <c r="DW9" s="90"/>
      <c r="DX9" s="90"/>
      <c r="DY9" s="90"/>
      <c r="DZ9" s="90"/>
      <c r="EA9" s="90"/>
      <c r="EB9" s="90"/>
      <c r="EC9" s="90"/>
      <c r="ED9" s="90"/>
      <c r="EE9" s="90"/>
      <c r="EF9" s="90"/>
      <c r="EG9" s="90"/>
      <c r="EH9" s="90"/>
      <c r="EI9" s="90"/>
      <c r="EJ9" s="90"/>
      <c r="EK9" s="90"/>
      <c r="EL9" s="90"/>
      <c r="EM9" s="90"/>
      <c r="EN9" s="90"/>
      <c r="EO9" s="90"/>
      <c r="EP9" s="90"/>
      <c r="EQ9" s="90"/>
      <c r="ER9" s="90"/>
      <c r="ES9" s="90"/>
      <c r="ET9" s="90"/>
      <c r="EU9" s="90"/>
      <c r="EV9" s="90"/>
      <c r="EW9" s="90"/>
      <c r="EX9" s="90"/>
      <c r="EY9" s="90"/>
      <c r="EZ9" s="90"/>
      <c r="FA9" s="90"/>
      <c r="FB9" s="90"/>
      <c r="FC9" s="90"/>
      <c r="FD9" s="90"/>
      <c r="FE9" s="90"/>
      <c r="FF9" s="90"/>
      <c r="FG9" s="90"/>
      <c r="FH9" s="90"/>
      <c r="FI9" s="90"/>
      <c r="FJ9" s="90"/>
      <c r="FK9" s="90"/>
      <c r="FL9" s="90"/>
      <c r="FM9" s="90"/>
      <c r="FN9" s="90"/>
      <c r="FO9" s="90"/>
      <c r="FP9" s="90"/>
      <c r="FQ9" s="90"/>
      <c r="FR9" s="90"/>
      <c r="FS9" s="90"/>
      <c r="FT9" s="90"/>
      <c r="FU9" s="90"/>
      <c r="FV9" s="90"/>
      <c r="FW9" s="90"/>
      <c r="FX9" s="90"/>
      <c r="FY9" s="90"/>
      <c r="FZ9" s="90"/>
      <c r="GA9" s="90"/>
      <c r="GB9" s="90"/>
      <c r="GC9" s="90"/>
      <c r="GD9" s="90"/>
      <c r="GE9" s="90"/>
      <c r="GF9" s="90"/>
      <c r="GG9" s="90"/>
      <c r="GH9" s="90"/>
      <c r="GI9" s="90"/>
      <c r="GJ9" s="90"/>
      <c r="GK9" s="90"/>
      <c r="GL9" s="90"/>
      <c r="GM9" s="90"/>
      <c r="GN9" s="90"/>
      <c r="GO9" s="90"/>
      <c r="GP9" s="90"/>
    </row>
    <row r="10" spans="2:198" s="98" customFormat="1" ht="13.15" customHeight="1" x14ac:dyDescent="0.25">
      <c r="B10" s="258" t="s">
        <v>9</v>
      </c>
      <c r="C10" s="259"/>
      <c r="D10" s="99" t="s">
        <v>10</v>
      </c>
      <c r="E10" s="100" t="s">
        <v>11</v>
      </c>
      <c r="F10" s="99" t="s">
        <v>12</v>
      </c>
      <c r="G10" s="101" t="s">
        <v>13</v>
      </c>
      <c r="H10" s="90"/>
      <c r="I10" s="90"/>
      <c r="J10" s="90"/>
      <c r="K10" s="90"/>
      <c r="L10" s="209"/>
      <c r="M10" s="209"/>
      <c r="N10" s="90"/>
      <c r="O10" s="90"/>
      <c r="P10" s="90"/>
      <c r="Q10" s="90"/>
      <c r="R10" s="90"/>
      <c r="S10" s="90"/>
      <c r="T10" s="90"/>
      <c r="U10" s="90"/>
      <c r="V10" s="90"/>
      <c r="W10" s="90"/>
      <c r="X10" s="90"/>
      <c r="Y10" s="90"/>
      <c r="Z10" s="90"/>
      <c r="AA10" s="90"/>
      <c r="AB10" s="90"/>
      <c r="AC10" s="90"/>
      <c r="AD10" s="90"/>
      <c r="AE10" s="90"/>
      <c r="AF10" s="90"/>
      <c r="AG10" s="90"/>
      <c r="AH10" s="90"/>
      <c r="AI10" s="90"/>
      <c r="AJ10" s="90"/>
      <c r="AK10" s="90"/>
      <c r="AL10" s="90"/>
      <c r="AM10" s="90"/>
      <c r="AN10" s="90"/>
      <c r="AO10" s="90"/>
      <c r="AP10" s="90"/>
      <c r="AQ10" s="90"/>
      <c r="AR10" s="90"/>
      <c r="AS10" s="90"/>
      <c r="AT10" s="90"/>
      <c r="AU10" s="90"/>
      <c r="AV10" s="90"/>
      <c r="AW10" s="90"/>
      <c r="AX10" s="90"/>
      <c r="AY10" s="90"/>
      <c r="AZ10" s="90"/>
      <c r="BA10" s="90"/>
      <c r="BB10" s="90"/>
      <c r="BC10" s="90"/>
      <c r="BD10" s="90"/>
      <c r="BE10" s="90"/>
      <c r="BF10" s="90"/>
      <c r="BG10" s="90"/>
      <c r="BH10" s="90"/>
      <c r="BI10" s="90"/>
      <c r="BJ10" s="90"/>
      <c r="BK10" s="90"/>
      <c r="BL10" s="90"/>
      <c r="BM10" s="90"/>
      <c r="BN10" s="90"/>
      <c r="BO10" s="90"/>
      <c r="BP10" s="90"/>
      <c r="BQ10" s="90"/>
      <c r="BR10" s="90"/>
      <c r="BS10" s="90"/>
      <c r="BT10" s="90"/>
      <c r="BU10" s="90"/>
      <c r="BV10" s="90"/>
      <c r="BW10" s="90"/>
      <c r="BX10" s="90"/>
      <c r="BY10" s="90"/>
      <c r="BZ10" s="90"/>
      <c r="CA10" s="90"/>
      <c r="CB10" s="90"/>
      <c r="CC10" s="90"/>
      <c r="CD10" s="90"/>
      <c r="CE10" s="90"/>
      <c r="CF10" s="90"/>
      <c r="CG10" s="90"/>
      <c r="CH10" s="90"/>
      <c r="CI10" s="90"/>
      <c r="CJ10" s="90"/>
      <c r="CK10" s="90"/>
      <c r="CL10" s="90"/>
      <c r="CM10" s="90"/>
      <c r="CN10" s="90"/>
      <c r="CO10" s="90"/>
      <c r="CP10" s="90"/>
      <c r="CQ10" s="90"/>
      <c r="CR10" s="90"/>
      <c r="CS10" s="90"/>
      <c r="CT10" s="90"/>
      <c r="CU10" s="90"/>
      <c r="CV10" s="90"/>
      <c r="CW10" s="90"/>
      <c r="CX10" s="90"/>
      <c r="CY10" s="90"/>
      <c r="CZ10" s="90"/>
      <c r="DA10" s="90"/>
      <c r="DB10" s="90"/>
      <c r="DC10" s="90"/>
      <c r="DD10" s="90"/>
      <c r="DE10" s="90"/>
      <c r="DF10" s="90"/>
      <c r="DG10" s="90"/>
      <c r="DH10" s="90"/>
      <c r="DI10" s="90"/>
      <c r="DJ10" s="90"/>
      <c r="DK10" s="90"/>
      <c r="DL10" s="90"/>
      <c r="DM10" s="90"/>
      <c r="DN10" s="90"/>
      <c r="DO10" s="90"/>
      <c r="DP10" s="90"/>
      <c r="DQ10" s="90"/>
      <c r="DR10" s="90"/>
      <c r="DS10" s="90"/>
      <c r="DT10" s="90"/>
      <c r="DU10" s="90"/>
      <c r="DV10" s="90"/>
      <c r="DW10" s="90"/>
      <c r="DX10" s="90"/>
      <c r="DY10" s="90"/>
      <c r="DZ10" s="90"/>
      <c r="EA10" s="90"/>
      <c r="EB10" s="90"/>
      <c r="EC10" s="90"/>
      <c r="ED10" s="90"/>
      <c r="EE10" s="90"/>
      <c r="EF10" s="90"/>
      <c r="EG10" s="90"/>
      <c r="EH10" s="90"/>
      <c r="EI10" s="90"/>
      <c r="EJ10" s="90"/>
      <c r="EK10" s="90"/>
      <c r="EL10" s="90"/>
      <c r="EM10" s="90"/>
      <c r="EN10" s="90"/>
      <c r="EO10" s="90"/>
      <c r="EP10" s="90"/>
      <c r="EQ10" s="90"/>
      <c r="ER10" s="90"/>
      <c r="ES10" s="90"/>
      <c r="ET10" s="90"/>
      <c r="EU10" s="90"/>
      <c r="EV10" s="90"/>
      <c r="EW10" s="90"/>
      <c r="EX10" s="90"/>
      <c r="EY10" s="90"/>
      <c r="EZ10" s="90"/>
      <c r="FA10" s="90"/>
      <c r="FB10" s="90"/>
      <c r="FC10" s="90"/>
      <c r="FD10" s="90"/>
      <c r="FE10" s="90"/>
      <c r="FF10" s="90"/>
      <c r="FG10" s="90"/>
      <c r="FH10" s="90"/>
      <c r="FI10" s="90"/>
      <c r="FJ10" s="90"/>
      <c r="FK10" s="90"/>
      <c r="FL10" s="90"/>
      <c r="FM10" s="90"/>
      <c r="FN10" s="90"/>
      <c r="FO10" s="90"/>
      <c r="FP10" s="90"/>
      <c r="FQ10" s="90"/>
      <c r="FR10" s="90"/>
      <c r="FS10" s="90"/>
      <c r="FT10" s="90"/>
      <c r="FU10" s="90"/>
      <c r="FV10" s="90"/>
      <c r="FW10" s="90"/>
      <c r="FX10" s="90"/>
      <c r="FY10" s="90"/>
      <c r="FZ10" s="90"/>
      <c r="GA10" s="90"/>
      <c r="GB10" s="90"/>
      <c r="GC10" s="90"/>
      <c r="GD10" s="90"/>
      <c r="GE10" s="90"/>
      <c r="GF10" s="90"/>
      <c r="GG10" s="90"/>
      <c r="GH10" s="90"/>
      <c r="GI10" s="90"/>
      <c r="GJ10" s="90"/>
      <c r="GK10" s="90"/>
      <c r="GL10" s="90"/>
      <c r="GM10" s="90"/>
      <c r="GN10" s="90"/>
      <c r="GO10" s="90"/>
      <c r="GP10" s="90"/>
    </row>
    <row r="11" spans="2:198" s="98" customFormat="1" ht="14.65" customHeight="1" x14ac:dyDescent="0.25">
      <c r="B11" s="260"/>
      <c r="C11" s="261"/>
      <c r="D11" s="102" t="s">
        <v>14</v>
      </c>
      <c r="E11" s="103" t="s">
        <v>15</v>
      </c>
      <c r="F11" s="102" t="s">
        <v>16</v>
      </c>
      <c r="G11" s="104" t="s">
        <v>17</v>
      </c>
      <c r="H11" s="90"/>
      <c r="I11" s="90"/>
      <c r="J11" s="90">
        <v>116.26</v>
      </c>
      <c r="K11" s="90"/>
      <c r="L11" s="209">
        <v>148.68</v>
      </c>
      <c r="M11" s="209"/>
      <c r="N11" s="90"/>
      <c r="O11" s="90"/>
      <c r="P11" s="90"/>
      <c r="Q11" s="90"/>
      <c r="R11" s="90"/>
      <c r="S11" s="90"/>
      <c r="T11" s="90"/>
      <c r="U11" s="90"/>
      <c r="V11" s="90"/>
      <c r="W11" s="90"/>
      <c r="X11" s="90"/>
      <c r="Y11" s="90"/>
      <c r="Z11" s="90"/>
      <c r="AA11" s="90"/>
      <c r="AB11" s="90"/>
      <c r="AC11" s="90"/>
      <c r="AD11" s="90"/>
      <c r="AE11" s="90"/>
      <c r="AF11" s="90"/>
      <c r="AG11" s="90"/>
      <c r="AH11" s="90"/>
      <c r="AI11" s="90"/>
      <c r="AJ11" s="90"/>
      <c r="AK11" s="90"/>
      <c r="AL11" s="90"/>
      <c r="AM11" s="90"/>
      <c r="AN11" s="90"/>
      <c r="AO11" s="90"/>
      <c r="AP11" s="90"/>
      <c r="AQ11" s="90"/>
      <c r="AR11" s="90"/>
      <c r="AS11" s="90"/>
      <c r="AT11" s="90"/>
      <c r="AU11" s="90"/>
      <c r="AV11" s="90"/>
      <c r="AW11" s="90"/>
      <c r="AX11" s="90"/>
      <c r="AY11" s="90"/>
      <c r="AZ11" s="90"/>
      <c r="BA11" s="90"/>
      <c r="BB11" s="90"/>
      <c r="BC11" s="90"/>
      <c r="BD11" s="90"/>
      <c r="BE11" s="90"/>
      <c r="BF11" s="90"/>
      <c r="BG11" s="90"/>
      <c r="BH11" s="90"/>
      <c r="BI11" s="90"/>
      <c r="BJ11" s="90"/>
      <c r="BK11" s="90"/>
      <c r="BL11" s="90"/>
      <c r="BM11" s="90"/>
      <c r="BN11" s="90"/>
      <c r="BO11" s="90"/>
      <c r="BP11" s="90"/>
      <c r="BQ11" s="90"/>
      <c r="BR11" s="90"/>
      <c r="BS11" s="90"/>
      <c r="BT11" s="90"/>
      <c r="BU11" s="90"/>
      <c r="BV11" s="90"/>
      <c r="BW11" s="90"/>
      <c r="BX11" s="90"/>
      <c r="BY11" s="90"/>
      <c r="BZ11" s="90"/>
      <c r="CA11" s="90"/>
      <c r="CB11" s="90"/>
      <c r="CC11" s="90"/>
      <c r="CD11" s="90"/>
      <c r="CE11" s="90"/>
      <c r="CF11" s="90"/>
      <c r="CG11" s="90"/>
      <c r="CH11" s="90"/>
      <c r="CI11" s="90"/>
      <c r="CJ11" s="90"/>
      <c r="CK11" s="90"/>
      <c r="CL11" s="90"/>
      <c r="CM11" s="90"/>
      <c r="CN11" s="90"/>
      <c r="CO11" s="90"/>
      <c r="CP11" s="90"/>
      <c r="CQ11" s="90"/>
      <c r="CR11" s="90"/>
      <c r="CS11" s="90"/>
      <c r="CT11" s="90"/>
      <c r="CU11" s="90"/>
      <c r="CV11" s="90"/>
      <c r="CW11" s="90"/>
      <c r="CX11" s="90"/>
      <c r="CY11" s="90"/>
      <c r="CZ11" s="90"/>
      <c r="DA11" s="90"/>
      <c r="DB11" s="90"/>
      <c r="DC11" s="90"/>
      <c r="DD11" s="90"/>
      <c r="DE11" s="90"/>
      <c r="DF11" s="90"/>
      <c r="DG11" s="90"/>
      <c r="DH11" s="90"/>
      <c r="DI11" s="90"/>
      <c r="DJ11" s="90"/>
      <c r="DK11" s="90"/>
      <c r="DL11" s="90"/>
      <c r="DM11" s="90"/>
      <c r="DN11" s="90"/>
      <c r="DO11" s="90"/>
      <c r="DP11" s="90"/>
      <c r="DQ11" s="90"/>
      <c r="DR11" s="90"/>
      <c r="DS11" s="90"/>
      <c r="DT11" s="90"/>
      <c r="DU11" s="90"/>
      <c r="DV11" s="90"/>
      <c r="DW11" s="90"/>
      <c r="DX11" s="90"/>
      <c r="DY11" s="90"/>
      <c r="DZ11" s="90"/>
      <c r="EA11" s="90"/>
      <c r="EB11" s="90"/>
      <c r="EC11" s="90"/>
      <c r="ED11" s="90"/>
      <c r="EE11" s="90"/>
      <c r="EF11" s="90"/>
      <c r="EG11" s="90"/>
      <c r="EH11" s="90"/>
      <c r="EI11" s="90"/>
      <c r="EJ11" s="90"/>
      <c r="EK11" s="90"/>
      <c r="EL11" s="90"/>
      <c r="EM11" s="90"/>
      <c r="EN11" s="90"/>
      <c r="EO11" s="90"/>
      <c r="EP11" s="90"/>
      <c r="EQ11" s="90"/>
      <c r="ER11" s="90"/>
      <c r="ES11" s="90"/>
      <c r="ET11" s="90"/>
      <c r="EU11" s="90"/>
      <c r="EV11" s="90"/>
      <c r="EW11" s="90"/>
      <c r="EX11" s="90"/>
      <c r="EY11" s="90"/>
      <c r="EZ11" s="90"/>
      <c r="FA11" s="90"/>
      <c r="FB11" s="90"/>
      <c r="FC11" s="90"/>
      <c r="FD11" s="90"/>
      <c r="FE11" s="90"/>
      <c r="FF11" s="90"/>
      <c r="FG11" s="90"/>
      <c r="FH11" s="90"/>
      <c r="FI11" s="90"/>
      <c r="FJ11" s="90"/>
      <c r="FK11" s="90"/>
      <c r="FL11" s="90"/>
      <c r="FM11" s="90"/>
      <c r="FN11" s="90"/>
      <c r="FO11" s="90"/>
      <c r="FP11" s="90"/>
      <c r="FQ11" s="90"/>
      <c r="FR11" s="90"/>
      <c r="FS11" s="90"/>
      <c r="FT11" s="90"/>
      <c r="FU11" s="90"/>
      <c r="FV11" s="90"/>
      <c r="FW11" s="90"/>
      <c r="FX11" s="90"/>
      <c r="FY11" s="90"/>
      <c r="FZ11" s="90"/>
      <c r="GA11" s="90"/>
      <c r="GB11" s="90"/>
      <c r="GC11" s="90"/>
      <c r="GD11" s="90"/>
      <c r="GE11" s="90"/>
      <c r="GF11" s="90"/>
      <c r="GG11" s="90"/>
      <c r="GH11" s="90"/>
      <c r="GI11" s="90"/>
      <c r="GJ11" s="90"/>
      <c r="GK11" s="90"/>
      <c r="GL11" s="90"/>
      <c r="GM11" s="90"/>
      <c r="GN11" s="90"/>
      <c r="GO11" s="90"/>
      <c r="GP11" s="90"/>
    </row>
    <row r="12" spans="2:198" s="98" customFormat="1" ht="15" customHeight="1" thickBot="1" x14ac:dyDescent="0.3">
      <c r="B12" s="262"/>
      <c r="C12" s="263"/>
      <c r="D12" s="105" t="s">
        <v>18</v>
      </c>
      <c r="E12" s="106" t="s">
        <v>19</v>
      </c>
      <c r="F12" s="105" t="s">
        <v>20</v>
      </c>
      <c r="G12" s="107" t="s">
        <v>21</v>
      </c>
      <c r="H12" s="90"/>
      <c r="I12" s="90"/>
      <c r="J12" s="90"/>
      <c r="K12" s="90"/>
      <c r="L12" s="209"/>
      <c r="M12" s="209"/>
      <c r="N12" s="90" t="s">
        <v>100</v>
      </c>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c r="DI12" s="90"/>
      <c r="DJ12" s="90"/>
      <c r="DK12" s="90"/>
      <c r="DL12" s="90"/>
      <c r="DM12" s="90"/>
      <c r="DN12" s="90"/>
      <c r="DO12" s="90"/>
      <c r="DP12" s="90"/>
      <c r="DQ12" s="90"/>
      <c r="DR12" s="90"/>
      <c r="DS12" s="90"/>
      <c r="DT12" s="90"/>
      <c r="DU12" s="90"/>
      <c r="DV12" s="90"/>
      <c r="DW12" s="90"/>
      <c r="DX12" s="90"/>
      <c r="DY12" s="90"/>
      <c r="DZ12" s="90"/>
      <c r="EA12" s="90"/>
      <c r="EB12" s="90"/>
      <c r="EC12" s="90"/>
      <c r="ED12" s="90"/>
      <c r="EE12" s="90"/>
      <c r="EF12" s="90"/>
      <c r="EG12" s="90"/>
      <c r="EH12" s="90"/>
      <c r="EI12" s="90"/>
      <c r="EJ12" s="90"/>
      <c r="EK12" s="90"/>
      <c r="EL12" s="90"/>
      <c r="EM12" s="90"/>
      <c r="EN12" s="90"/>
      <c r="EO12" s="90"/>
      <c r="EP12" s="90"/>
      <c r="EQ12" s="90"/>
      <c r="ER12" s="90"/>
      <c r="ES12" s="90"/>
      <c r="ET12" s="90"/>
      <c r="EU12" s="90"/>
      <c r="EV12" s="90"/>
      <c r="EW12" s="90"/>
      <c r="EX12" s="90"/>
      <c r="EY12" s="90"/>
      <c r="EZ12" s="90"/>
      <c r="FA12" s="90"/>
      <c r="FB12" s="90"/>
      <c r="FC12" s="90"/>
      <c r="FD12" s="90"/>
      <c r="FE12" s="90"/>
      <c r="FF12" s="90"/>
      <c r="FG12" s="90"/>
      <c r="FH12" s="90"/>
      <c r="FI12" s="90"/>
      <c r="FJ12" s="90"/>
      <c r="FK12" s="90"/>
      <c r="FL12" s="90"/>
      <c r="FM12" s="90"/>
      <c r="FN12" s="90"/>
      <c r="FO12" s="90"/>
      <c r="FP12" s="90"/>
      <c r="FQ12" s="90"/>
      <c r="FR12" s="90"/>
      <c r="FS12" s="90"/>
      <c r="FT12" s="90"/>
      <c r="FU12" s="90"/>
      <c r="FV12" s="90"/>
      <c r="FW12" s="90"/>
      <c r="FX12" s="90"/>
      <c r="FY12" s="90"/>
      <c r="FZ12" s="90"/>
      <c r="GA12" s="90"/>
      <c r="GB12" s="90"/>
      <c r="GC12" s="90"/>
      <c r="GD12" s="90"/>
      <c r="GE12" s="90"/>
      <c r="GF12" s="90"/>
      <c r="GG12" s="90"/>
      <c r="GH12" s="90"/>
      <c r="GI12" s="90"/>
      <c r="GJ12" s="90"/>
      <c r="GK12" s="90"/>
      <c r="GL12" s="90"/>
      <c r="GM12" s="90"/>
      <c r="GN12" s="90"/>
      <c r="GO12" s="90"/>
      <c r="GP12" s="90"/>
    </row>
    <row r="13" spans="2:198" s="98" customFormat="1" ht="14.65" customHeight="1" thickBot="1" x14ac:dyDescent="0.3">
      <c r="B13" s="264" t="s">
        <v>101</v>
      </c>
      <c r="C13" s="265"/>
      <c r="D13" s="265"/>
      <c r="E13" s="265"/>
      <c r="F13" s="265"/>
      <c r="G13" s="266"/>
      <c r="H13" s="90"/>
      <c r="I13" s="90"/>
      <c r="J13" s="90" t="s">
        <v>102</v>
      </c>
      <c r="K13" s="90">
        <f>+ROUND(L11/J11,2)</f>
        <v>1.28</v>
      </c>
      <c r="L13" s="209"/>
      <c r="M13" s="209"/>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c r="GG13" s="90"/>
      <c r="GH13" s="90"/>
      <c r="GI13" s="90"/>
      <c r="GJ13" s="90"/>
      <c r="GK13" s="90"/>
      <c r="GL13" s="90"/>
      <c r="GM13" s="90"/>
      <c r="GN13" s="90"/>
      <c r="GO13" s="90"/>
      <c r="GP13" s="90"/>
    </row>
    <row r="14" spans="2:198" s="98" customFormat="1" ht="27" customHeight="1" x14ac:dyDescent="0.25">
      <c r="B14" s="180"/>
      <c r="C14" s="181" t="s">
        <v>24</v>
      </c>
      <c r="D14" s="181"/>
      <c r="E14" s="182"/>
      <c r="F14" s="181"/>
      <c r="G14" s="183"/>
      <c r="H14" s="90"/>
      <c r="I14" s="90"/>
      <c r="J14" s="123"/>
      <c r="K14" s="123"/>
      <c r="L14" s="210"/>
      <c r="M14" s="209"/>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c r="GG14" s="90"/>
      <c r="GH14" s="90"/>
      <c r="GI14" s="90"/>
      <c r="GJ14" s="90"/>
      <c r="GK14" s="90"/>
      <c r="GL14" s="90"/>
      <c r="GM14" s="90"/>
      <c r="GN14" s="90"/>
      <c r="GO14" s="90"/>
      <c r="GP14" s="90"/>
    </row>
    <row r="15" spans="2:198" s="98" customFormat="1" ht="18" customHeight="1" x14ac:dyDescent="0.25">
      <c r="B15" s="116"/>
      <c r="C15" s="108" t="s">
        <v>25</v>
      </c>
      <c r="D15" s="109" t="e">
        <f>+#REF!</f>
        <v>#REF!</v>
      </c>
      <c r="E15" s="110">
        <v>650000</v>
      </c>
      <c r="F15" s="111">
        <v>6.5</v>
      </c>
      <c r="G15" s="118" t="e">
        <f>+ROUND((D15+E15)*F15,0)</f>
        <v>#REF!</v>
      </c>
      <c r="H15" s="267"/>
      <c r="I15" s="123"/>
      <c r="J15" s="123">
        <v>7300000</v>
      </c>
      <c r="K15" s="123">
        <v>550000</v>
      </c>
      <c r="L15" s="210">
        <f>+ROUND(J15*$K$13,0)</f>
        <v>9344000</v>
      </c>
      <c r="M15" s="210">
        <f>+ROUND(K15*$K$13,0)</f>
        <v>704000</v>
      </c>
      <c r="N15" s="123" t="e">
        <f>+AVERAGE(L15,D15)</f>
        <v>#REF!</v>
      </c>
      <c r="O15" s="123"/>
      <c r="P15" s="123"/>
      <c r="Q15" s="44"/>
      <c r="R15" s="44"/>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c r="GG15" s="90"/>
      <c r="GH15" s="90"/>
      <c r="GI15" s="90"/>
      <c r="GJ15" s="90"/>
      <c r="GK15" s="90"/>
      <c r="GL15" s="90"/>
      <c r="GM15" s="90"/>
      <c r="GN15" s="90"/>
      <c r="GO15" s="90"/>
      <c r="GP15" s="90"/>
    </row>
    <row r="16" spans="2:198" s="98" customFormat="1" ht="18" customHeight="1" x14ac:dyDescent="0.25">
      <c r="B16" s="116"/>
      <c r="C16" s="108" t="s">
        <v>26</v>
      </c>
      <c r="D16" s="109" t="e">
        <f>+#REF!</f>
        <v>#REF!</v>
      </c>
      <c r="E16" s="110">
        <v>600000</v>
      </c>
      <c r="F16" s="111">
        <v>13</v>
      </c>
      <c r="G16" s="118" t="e">
        <f>+ROUND((D16+E16)*F16,0)</f>
        <v>#REF!</v>
      </c>
      <c r="H16" s="267"/>
      <c r="I16" s="123"/>
      <c r="J16" s="123">
        <v>5300000</v>
      </c>
      <c r="K16" s="123">
        <v>550000</v>
      </c>
      <c r="L16" s="210">
        <f t="shared" ref="L16:L17" si="0">+ROUND(J16*$K$13,0)</f>
        <v>6784000</v>
      </c>
      <c r="M16" s="210">
        <f t="shared" ref="M16:M77" si="1">+ROUND(K16*$K$13,0)</f>
        <v>704000</v>
      </c>
      <c r="N16" s="123" t="e">
        <f t="shared" ref="N16:N66" si="2">+AVERAGE(L16,D16)</f>
        <v>#REF!</v>
      </c>
      <c r="O16" s="123"/>
      <c r="P16" s="123"/>
      <c r="Q16" s="44"/>
      <c r="R16" s="44"/>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c r="GG16" s="90"/>
      <c r="GH16" s="90"/>
      <c r="GI16" s="90"/>
      <c r="GJ16" s="90"/>
      <c r="GK16" s="90"/>
      <c r="GL16" s="90"/>
      <c r="GM16" s="90"/>
      <c r="GN16" s="90"/>
      <c r="GO16" s="90"/>
      <c r="GP16" s="90"/>
    </row>
    <row r="17" spans="2:198" s="98" customFormat="1" ht="18" customHeight="1" x14ac:dyDescent="0.25">
      <c r="B17" s="116"/>
      <c r="C17" s="108" t="s">
        <v>103</v>
      </c>
      <c r="D17" s="109" t="e">
        <f>+#REF!</f>
        <v>#REF!</v>
      </c>
      <c r="E17" s="110">
        <v>500000</v>
      </c>
      <c r="F17" s="111">
        <v>13</v>
      </c>
      <c r="G17" s="118" t="e">
        <f>+ROUND((D17+E17)*F17,0)</f>
        <v>#REF!</v>
      </c>
      <c r="H17" s="91"/>
      <c r="I17" s="123"/>
      <c r="J17" s="123">
        <v>3100000</v>
      </c>
      <c r="K17" s="123">
        <v>550000</v>
      </c>
      <c r="L17" s="210">
        <f t="shared" si="0"/>
        <v>3968000</v>
      </c>
      <c r="M17" s="210">
        <f t="shared" si="1"/>
        <v>704000</v>
      </c>
      <c r="N17" s="123" t="e">
        <f t="shared" si="2"/>
        <v>#REF!</v>
      </c>
      <c r="O17" s="123"/>
      <c r="P17" s="123"/>
      <c r="Q17" s="46"/>
      <c r="R17" s="46"/>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c r="GG17" s="90"/>
      <c r="GH17" s="90"/>
      <c r="GI17" s="90"/>
      <c r="GJ17" s="90"/>
      <c r="GK17" s="90"/>
      <c r="GL17" s="90"/>
      <c r="GM17" s="90"/>
      <c r="GN17" s="90"/>
      <c r="GO17" s="90"/>
      <c r="GP17" s="90"/>
    </row>
    <row r="18" spans="2:198" s="98" customFormat="1" ht="45.75" customHeight="1" x14ac:dyDescent="0.25">
      <c r="B18" s="184"/>
      <c r="C18" s="203" t="s">
        <v>27</v>
      </c>
      <c r="D18" s="112"/>
      <c r="E18" s="113"/>
      <c r="F18" s="114"/>
      <c r="G18" s="185" t="e">
        <f>+((4*D19)+(2*0.5*D20))*6</f>
        <v>#REF!</v>
      </c>
      <c r="H18" s="155" t="s">
        <v>28</v>
      </c>
      <c r="I18" s="123"/>
      <c r="J18" s="123"/>
      <c r="K18" s="123"/>
      <c r="L18" s="211"/>
      <c r="M18" s="210">
        <f t="shared" si="1"/>
        <v>0</v>
      </c>
      <c r="N18" s="123" t="e">
        <f t="shared" si="2"/>
        <v>#DIV/0!</v>
      </c>
      <c r="O18" s="123"/>
      <c r="P18" s="123"/>
      <c r="Q18" s="46"/>
      <c r="R18" s="46"/>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c r="GG18" s="90"/>
      <c r="GH18" s="90"/>
      <c r="GI18" s="90"/>
      <c r="GJ18" s="90"/>
      <c r="GK18" s="90"/>
      <c r="GL18" s="90"/>
      <c r="GM18" s="90"/>
      <c r="GN18" s="90"/>
      <c r="GO18" s="90"/>
      <c r="GP18" s="90"/>
    </row>
    <row r="19" spans="2:198" s="98" customFormat="1" ht="18.600000000000001" customHeight="1" x14ac:dyDescent="0.25">
      <c r="B19" s="184"/>
      <c r="C19" s="204" t="s">
        <v>104</v>
      </c>
      <c r="D19" s="109" t="e">
        <f>+#REF!</f>
        <v>#REF!</v>
      </c>
      <c r="E19" s="179"/>
      <c r="F19" s="111"/>
      <c r="G19" s="186"/>
      <c r="H19" s="190"/>
      <c r="I19" s="123"/>
      <c r="J19" s="123">
        <v>6800000</v>
      </c>
      <c r="K19" s="123"/>
      <c r="L19" s="210">
        <f>+ROUND(J19*$K$13,0)</f>
        <v>8704000</v>
      </c>
      <c r="M19" s="210">
        <f t="shared" si="1"/>
        <v>0</v>
      </c>
      <c r="N19" s="123" t="e">
        <f t="shared" si="2"/>
        <v>#REF!</v>
      </c>
      <c r="O19" s="123"/>
      <c r="P19" s="123"/>
      <c r="Q19" s="46"/>
      <c r="R19" s="46"/>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c r="GG19" s="90"/>
      <c r="GH19" s="90"/>
      <c r="GI19" s="90"/>
      <c r="GJ19" s="90"/>
      <c r="GK19" s="90"/>
      <c r="GL19" s="90"/>
      <c r="GM19" s="90"/>
      <c r="GN19" s="90"/>
      <c r="GO19" s="90"/>
      <c r="GP19" s="90"/>
    </row>
    <row r="20" spans="2:198" s="98" customFormat="1" ht="18.600000000000001" customHeight="1" x14ac:dyDescent="0.25">
      <c r="B20" s="184"/>
      <c r="C20" s="204" t="s">
        <v>105</v>
      </c>
      <c r="D20" s="109" t="e">
        <f>+#REF!</f>
        <v>#REF!</v>
      </c>
      <c r="E20" s="179"/>
      <c r="F20" s="111"/>
      <c r="G20" s="186"/>
      <c r="H20" s="91"/>
      <c r="I20" s="123"/>
      <c r="J20" s="123"/>
      <c r="K20" s="123"/>
      <c r="L20" s="210">
        <f t="shared" ref="L20:L21" si="3">+ROUND(J20*$K$13,0)</f>
        <v>0</v>
      </c>
      <c r="M20" s="210">
        <f t="shared" si="1"/>
        <v>0</v>
      </c>
      <c r="N20" s="123" t="e">
        <f t="shared" si="2"/>
        <v>#REF!</v>
      </c>
      <c r="O20" s="123"/>
      <c r="P20" s="123"/>
      <c r="Q20" s="46"/>
      <c r="R20" s="46"/>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c r="GG20" s="90"/>
      <c r="GH20" s="90"/>
      <c r="GI20" s="90"/>
      <c r="GJ20" s="90"/>
      <c r="GK20" s="90"/>
      <c r="GL20" s="90"/>
      <c r="GM20" s="90"/>
      <c r="GN20" s="90"/>
      <c r="GO20" s="90"/>
      <c r="GP20" s="90"/>
    </row>
    <row r="21" spans="2:198" s="98" customFormat="1" ht="18.600000000000001" customHeight="1" x14ac:dyDescent="0.25">
      <c r="B21" s="184"/>
      <c r="C21" s="204" t="s">
        <v>30</v>
      </c>
      <c r="D21" s="109" t="e">
        <f>+#REF!</f>
        <v>#REF!</v>
      </c>
      <c r="E21" s="179"/>
      <c r="F21" s="111"/>
      <c r="G21" s="186"/>
      <c r="H21" s="91"/>
      <c r="I21" s="123"/>
      <c r="J21" s="123"/>
      <c r="K21" s="123"/>
      <c r="L21" s="210">
        <f t="shared" si="3"/>
        <v>0</v>
      </c>
      <c r="M21" s="210">
        <f t="shared" si="1"/>
        <v>0</v>
      </c>
      <c r="N21" s="123" t="e">
        <f t="shared" si="2"/>
        <v>#REF!</v>
      </c>
      <c r="O21" s="123"/>
      <c r="P21" s="123"/>
      <c r="Q21" s="46"/>
      <c r="R21" s="46"/>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c r="GG21" s="90"/>
      <c r="GH21" s="90"/>
      <c r="GI21" s="90"/>
      <c r="GJ21" s="90"/>
      <c r="GK21" s="90"/>
      <c r="GL21" s="90"/>
      <c r="GM21" s="90"/>
      <c r="GN21" s="90"/>
      <c r="GO21" s="90"/>
      <c r="GP21" s="90"/>
    </row>
    <row r="22" spans="2:198" s="98" customFormat="1" ht="18.600000000000001" customHeight="1" x14ac:dyDescent="0.25">
      <c r="B22" s="184"/>
      <c r="C22" s="204" t="s">
        <v>32</v>
      </c>
      <c r="D22" s="109" t="e">
        <f>+#REF!</f>
        <v>#REF!</v>
      </c>
      <c r="E22" s="179"/>
      <c r="F22" s="111"/>
      <c r="G22" s="186"/>
      <c r="H22" s="91"/>
      <c r="I22" s="123"/>
      <c r="J22" s="123"/>
      <c r="K22" s="123"/>
      <c r="L22" s="211"/>
      <c r="M22" s="210">
        <f t="shared" si="1"/>
        <v>0</v>
      </c>
      <c r="N22" s="123" t="e">
        <f t="shared" si="2"/>
        <v>#REF!</v>
      </c>
      <c r="O22" s="123"/>
      <c r="P22" s="123"/>
      <c r="Q22" s="46"/>
      <c r="R22" s="46"/>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c r="GH22" s="90"/>
      <c r="GI22" s="90"/>
      <c r="GJ22" s="90"/>
      <c r="GK22" s="90"/>
      <c r="GL22" s="90"/>
      <c r="GM22" s="90"/>
      <c r="GN22" s="90"/>
      <c r="GO22" s="90"/>
      <c r="GP22" s="90"/>
    </row>
    <row r="23" spans="2:198" s="98" customFormat="1" ht="18.600000000000001" customHeight="1" x14ac:dyDescent="0.25">
      <c r="B23" s="184"/>
      <c r="C23" s="204" t="s">
        <v>106</v>
      </c>
      <c r="D23" s="109" t="e">
        <f>+#REF!</f>
        <v>#REF!</v>
      </c>
      <c r="E23" s="179"/>
      <c r="F23" s="111"/>
      <c r="G23" s="186"/>
      <c r="H23" s="91"/>
      <c r="I23" s="123"/>
      <c r="J23" s="123"/>
      <c r="K23" s="123"/>
      <c r="L23" s="211"/>
      <c r="M23" s="210">
        <f t="shared" si="1"/>
        <v>0</v>
      </c>
      <c r="N23" s="123" t="e">
        <f t="shared" si="2"/>
        <v>#REF!</v>
      </c>
      <c r="O23" s="123"/>
      <c r="P23" s="123"/>
      <c r="Q23" s="46"/>
      <c r="R23" s="46"/>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row>
    <row r="24" spans="2:198" s="98" customFormat="1" ht="18.600000000000001" customHeight="1" x14ac:dyDescent="0.25">
      <c r="B24" s="184"/>
      <c r="C24" s="204" t="s">
        <v>107</v>
      </c>
      <c r="D24" s="109" t="e">
        <f>+#REF!</f>
        <v>#REF!</v>
      </c>
      <c r="E24" s="179"/>
      <c r="F24" s="111"/>
      <c r="G24" s="186"/>
      <c r="H24" s="91"/>
      <c r="I24" s="123"/>
      <c r="J24" s="123"/>
      <c r="K24" s="123"/>
      <c r="L24" s="211"/>
      <c r="M24" s="210">
        <f t="shared" si="1"/>
        <v>0</v>
      </c>
      <c r="N24" s="123" t="e">
        <f t="shared" si="2"/>
        <v>#REF!</v>
      </c>
      <c r="O24" s="123"/>
      <c r="P24" s="123"/>
      <c r="Q24" s="46"/>
      <c r="R24" s="46"/>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c r="GG24" s="90"/>
      <c r="GH24" s="90"/>
      <c r="GI24" s="90"/>
      <c r="GJ24" s="90"/>
      <c r="GK24" s="90"/>
      <c r="GL24" s="90"/>
      <c r="GM24" s="90"/>
      <c r="GN24" s="90"/>
      <c r="GO24" s="90"/>
      <c r="GP24" s="90"/>
    </row>
    <row r="25" spans="2:198" s="98" customFormat="1" ht="18" customHeight="1" x14ac:dyDescent="0.25">
      <c r="B25" s="116"/>
      <c r="C25" s="108" t="s">
        <v>108</v>
      </c>
      <c r="D25" s="109" t="e">
        <f>+#REF!</f>
        <v>#REF!</v>
      </c>
      <c r="E25" s="110">
        <v>500000</v>
      </c>
      <c r="F25" s="111">
        <v>13</v>
      </c>
      <c r="G25" s="118" t="e">
        <f t="shared" ref="G25:G44" si="4">+ROUND((D25+E25)*F25,0)</f>
        <v>#REF!</v>
      </c>
      <c r="H25" s="91"/>
      <c r="I25" s="123"/>
      <c r="J25" s="123">
        <v>4000000</v>
      </c>
      <c r="K25" s="123"/>
      <c r="L25" s="210">
        <f>+ROUND(J25*$K$13,0)</f>
        <v>5120000</v>
      </c>
      <c r="M25" s="210">
        <f t="shared" si="1"/>
        <v>0</v>
      </c>
      <c r="N25" s="123" t="e">
        <f t="shared" si="2"/>
        <v>#REF!</v>
      </c>
      <c r="O25" s="123"/>
      <c r="P25" s="123"/>
      <c r="Q25" s="46"/>
      <c r="R25" s="46"/>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row>
    <row r="26" spans="2:198" s="98" customFormat="1" ht="18" customHeight="1" x14ac:dyDescent="0.25">
      <c r="B26" s="116"/>
      <c r="C26" s="108" t="s">
        <v>109</v>
      </c>
      <c r="D26" s="109" t="e">
        <f>+D25</f>
        <v>#REF!</v>
      </c>
      <c r="E26" s="110">
        <v>500000</v>
      </c>
      <c r="F26" s="111">
        <v>13</v>
      </c>
      <c r="G26" s="118" t="e">
        <f t="shared" si="4"/>
        <v>#REF!</v>
      </c>
      <c r="H26" s="91"/>
      <c r="I26" s="123"/>
      <c r="J26" s="123">
        <v>4000000</v>
      </c>
      <c r="K26" s="123"/>
      <c r="L26" s="210">
        <f t="shared" ref="L26:L44" si="5">+ROUND(J26*$K$13,0)</f>
        <v>5120000</v>
      </c>
      <c r="M26" s="210">
        <f t="shared" si="1"/>
        <v>0</v>
      </c>
      <c r="N26" s="123" t="e">
        <f t="shared" si="2"/>
        <v>#REF!</v>
      </c>
      <c r="O26" s="123"/>
      <c r="P26" s="123"/>
      <c r="Q26" s="46"/>
      <c r="R26" s="46"/>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c r="GG26" s="90"/>
      <c r="GH26" s="90"/>
      <c r="GI26" s="90"/>
      <c r="GJ26" s="90"/>
      <c r="GK26" s="90"/>
      <c r="GL26" s="90"/>
      <c r="GM26" s="90"/>
      <c r="GN26" s="90"/>
      <c r="GO26" s="90"/>
      <c r="GP26" s="90"/>
    </row>
    <row r="27" spans="2:198" s="98" customFormat="1" ht="18" customHeight="1" x14ac:dyDescent="0.25">
      <c r="B27" s="116"/>
      <c r="C27" s="108" t="s">
        <v>110</v>
      </c>
      <c r="D27" s="109" t="e">
        <f>+D26</f>
        <v>#REF!</v>
      </c>
      <c r="E27" s="110">
        <v>500000</v>
      </c>
      <c r="F27" s="111">
        <v>13</v>
      </c>
      <c r="G27" s="118" t="e">
        <f t="shared" si="4"/>
        <v>#REF!</v>
      </c>
      <c r="H27" s="91"/>
      <c r="I27" s="123"/>
      <c r="J27" s="123">
        <v>4000000</v>
      </c>
      <c r="K27" s="123"/>
      <c r="L27" s="210">
        <f t="shared" si="5"/>
        <v>5120000</v>
      </c>
      <c r="M27" s="210">
        <f t="shared" si="1"/>
        <v>0</v>
      </c>
      <c r="N27" s="123" t="e">
        <f t="shared" si="2"/>
        <v>#REF!</v>
      </c>
      <c r="O27" s="123"/>
      <c r="P27" s="123"/>
      <c r="Q27" s="46"/>
      <c r="R27" s="46"/>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row>
    <row r="28" spans="2:198" s="98" customFormat="1" ht="18" customHeight="1" x14ac:dyDescent="0.25">
      <c r="B28" s="116"/>
      <c r="C28" s="108" t="s">
        <v>111</v>
      </c>
      <c r="D28" s="109">
        <v>6604000</v>
      </c>
      <c r="E28" s="110">
        <v>500000</v>
      </c>
      <c r="F28" s="111">
        <v>4</v>
      </c>
      <c r="G28" s="118">
        <f t="shared" si="4"/>
        <v>28416000</v>
      </c>
      <c r="H28" s="91">
        <f>4/6.5</f>
        <v>0.61538461538461542</v>
      </c>
      <c r="I28" s="123"/>
      <c r="J28" s="123">
        <v>5500000</v>
      </c>
      <c r="K28" s="123">
        <v>400000</v>
      </c>
      <c r="L28" s="210">
        <f t="shared" si="5"/>
        <v>7040000</v>
      </c>
      <c r="M28" s="210">
        <f t="shared" si="1"/>
        <v>512000</v>
      </c>
      <c r="N28" s="123">
        <f t="shared" si="2"/>
        <v>6822000</v>
      </c>
      <c r="O28" s="123"/>
      <c r="P28" s="123"/>
      <c r="Q28" s="46"/>
      <c r="R28" s="46"/>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c r="GG28" s="90"/>
      <c r="GH28" s="90"/>
      <c r="GI28" s="90"/>
      <c r="GJ28" s="90"/>
      <c r="GK28" s="90"/>
      <c r="GL28" s="90"/>
      <c r="GM28" s="90"/>
      <c r="GN28" s="90"/>
      <c r="GO28" s="90"/>
      <c r="GP28" s="90"/>
    </row>
    <row r="29" spans="2:198" s="98" customFormat="1" ht="18" customHeight="1" x14ac:dyDescent="0.25">
      <c r="B29" s="116"/>
      <c r="C29" s="108" t="s">
        <v>112</v>
      </c>
      <c r="D29" s="109" t="e">
        <f>+D27</f>
        <v>#REF!</v>
      </c>
      <c r="E29" s="110">
        <v>500000</v>
      </c>
      <c r="F29" s="111">
        <v>6.5</v>
      </c>
      <c r="G29" s="118" t="e">
        <f t="shared" si="4"/>
        <v>#REF!</v>
      </c>
      <c r="H29" s="91"/>
      <c r="I29" s="123"/>
      <c r="J29" s="123">
        <v>3800000</v>
      </c>
      <c r="K29" s="123"/>
      <c r="L29" s="210">
        <f t="shared" si="5"/>
        <v>4864000</v>
      </c>
      <c r="M29" s="210">
        <f t="shared" si="1"/>
        <v>0</v>
      </c>
      <c r="N29" s="123" t="e">
        <f t="shared" si="2"/>
        <v>#REF!</v>
      </c>
      <c r="O29" s="123"/>
      <c r="P29" s="123"/>
      <c r="Q29" s="46"/>
      <c r="R29" s="46"/>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c r="GG29" s="90"/>
      <c r="GH29" s="90"/>
      <c r="GI29" s="90"/>
      <c r="GJ29" s="90"/>
      <c r="GK29" s="90"/>
      <c r="GL29" s="90"/>
      <c r="GM29" s="90"/>
      <c r="GN29" s="90"/>
      <c r="GO29" s="90"/>
      <c r="GP29" s="90"/>
    </row>
    <row r="30" spans="2:198" s="98" customFormat="1" ht="18" customHeight="1" x14ac:dyDescent="0.25">
      <c r="B30" s="116"/>
      <c r="C30" s="108" t="s">
        <v>113</v>
      </c>
      <c r="D30" s="109" t="e">
        <f>+D29</f>
        <v>#REF!</v>
      </c>
      <c r="E30" s="110">
        <v>500000</v>
      </c>
      <c r="F30" s="111">
        <v>6.5</v>
      </c>
      <c r="G30" s="118" t="e">
        <f t="shared" si="4"/>
        <v>#REF!</v>
      </c>
      <c r="H30" s="91"/>
      <c r="I30" s="123"/>
      <c r="J30" s="123">
        <v>3800000</v>
      </c>
      <c r="K30" s="123"/>
      <c r="L30" s="210">
        <f t="shared" si="5"/>
        <v>4864000</v>
      </c>
      <c r="M30" s="210">
        <f t="shared" si="1"/>
        <v>0</v>
      </c>
      <c r="N30" s="123" t="e">
        <f t="shared" si="2"/>
        <v>#REF!</v>
      </c>
      <c r="O30" s="123"/>
      <c r="P30" s="123"/>
      <c r="Q30" s="46"/>
      <c r="R30" s="46"/>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c r="GG30" s="90"/>
      <c r="GH30" s="90"/>
      <c r="GI30" s="90"/>
      <c r="GJ30" s="90"/>
      <c r="GK30" s="90"/>
      <c r="GL30" s="90"/>
      <c r="GM30" s="90"/>
      <c r="GN30" s="90"/>
      <c r="GO30" s="90"/>
      <c r="GP30" s="90"/>
    </row>
    <row r="31" spans="2:198" s="98" customFormat="1" ht="18" customHeight="1" x14ac:dyDescent="0.25">
      <c r="B31" s="116"/>
      <c r="C31" s="108" t="s">
        <v>114</v>
      </c>
      <c r="D31" s="109" t="e">
        <f>+D30</f>
        <v>#REF!</v>
      </c>
      <c r="E31" s="110">
        <v>500000</v>
      </c>
      <c r="F31" s="111">
        <v>6.5</v>
      </c>
      <c r="G31" s="118" t="e">
        <f t="shared" si="4"/>
        <v>#REF!</v>
      </c>
      <c r="H31" s="91"/>
      <c r="I31" s="123"/>
      <c r="J31" s="123">
        <v>3800000</v>
      </c>
      <c r="K31" s="123"/>
      <c r="L31" s="210">
        <f t="shared" si="5"/>
        <v>4864000</v>
      </c>
      <c r="M31" s="210">
        <f t="shared" si="1"/>
        <v>0</v>
      </c>
      <c r="N31" s="123" t="e">
        <f t="shared" si="2"/>
        <v>#REF!</v>
      </c>
      <c r="O31" s="123"/>
      <c r="P31" s="123"/>
      <c r="Q31" s="46"/>
      <c r="R31" s="46"/>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c r="GG31" s="90"/>
      <c r="GH31" s="90"/>
      <c r="GI31" s="90"/>
      <c r="GJ31" s="90"/>
      <c r="GK31" s="90"/>
      <c r="GL31" s="90"/>
      <c r="GM31" s="90"/>
      <c r="GN31" s="90"/>
      <c r="GO31" s="90"/>
      <c r="GP31" s="90"/>
    </row>
    <row r="32" spans="2:198" s="98" customFormat="1" ht="18" customHeight="1" x14ac:dyDescent="0.25">
      <c r="B32" s="116"/>
      <c r="C32" s="108" t="s">
        <v>115</v>
      </c>
      <c r="D32" s="109" t="e">
        <f>+#REF!</f>
        <v>#REF!</v>
      </c>
      <c r="E32" s="110"/>
      <c r="F32" s="111">
        <v>4</v>
      </c>
      <c r="G32" s="118" t="e">
        <f t="shared" si="4"/>
        <v>#REF!</v>
      </c>
      <c r="H32" s="91"/>
      <c r="I32" s="123"/>
      <c r="J32" s="123">
        <v>3800000</v>
      </c>
      <c r="K32" s="123"/>
      <c r="L32" s="210">
        <f t="shared" si="5"/>
        <v>4864000</v>
      </c>
      <c r="M32" s="210">
        <f t="shared" si="1"/>
        <v>0</v>
      </c>
      <c r="N32" s="123" t="e">
        <f t="shared" si="2"/>
        <v>#REF!</v>
      </c>
      <c r="O32" s="123"/>
      <c r="P32" s="123"/>
      <c r="Q32" s="46"/>
      <c r="R32" s="46"/>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c r="GG32" s="90"/>
      <c r="GH32" s="90"/>
      <c r="GI32" s="90"/>
      <c r="GJ32" s="90"/>
      <c r="GK32" s="90"/>
      <c r="GL32" s="90"/>
      <c r="GM32" s="90"/>
      <c r="GN32" s="90"/>
      <c r="GO32" s="90"/>
      <c r="GP32" s="90"/>
    </row>
    <row r="33" spans="2:198" s="98" customFormat="1" ht="18" customHeight="1" x14ac:dyDescent="0.25">
      <c r="B33" s="116"/>
      <c r="C33" s="108" t="s">
        <v>116</v>
      </c>
      <c r="D33" s="109" t="e">
        <f>+#REF!</f>
        <v>#REF!</v>
      </c>
      <c r="E33" s="110"/>
      <c r="F33" s="111">
        <v>4</v>
      </c>
      <c r="G33" s="118" t="e">
        <f t="shared" si="4"/>
        <v>#REF!</v>
      </c>
      <c r="H33" s="91"/>
      <c r="I33" s="123"/>
      <c r="J33" s="123">
        <v>3800000</v>
      </c>
      <c r="K33" s="123"/>
      <c r="L33" s="210">
        <f t="shared" si="5"/>
        <v>4864000</v>
      </c>
      <c r="M33" s="210">
        <f t="shared" si="1"/>
        <v>0</v>
      </c>
      <c r="N33" s="123" t="e">
        <f t="shared" si="2"/>
        <v>#REF!</v>
      </c>
      <c r="O33" s="123"/>
      <c r="P33" s="123"/>
      <c r="Q33" s="46"/>
      <c r="R33" s="46"/>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c r="GG33" s="90"/>
      <c r="GH33" s="90"/>
      <c r="GI33" s="90"/>
      <c r="GJ33" s="90"/>
      <c r="GK33" s="90"/>
      <c r="GL33" s="90"/>
      <c r="GM33" s="90"/>
      <c r="GN33" s="90"/>
      <c r="GO33" s="90"/>
      <c r="GP33" s="90"/>
    </row>
    <row r="34" spans="2:198" s="98" customFormat="1" ht="18" customHeight="1" x14ac:dyDescent="0.25">
      <c r="B34" s="187"/>
      <c r="C34" s="239" t="s">
        <v>34</v>
      </c>
      <c r="D34" s="239"/>
      <c r="E34" s="239"/>
      <c r="F34" s="239"/>
      <c r="G34" s="240"/>
      <c r="H34" s="91"/>
      <c r="I34" s="123"/>
      <c r="J34" s="123"/>
      <c r="K34" s="123"/>
      <c r="L34" s="210">
        <f t="shared" si="5"/>
        <v>0</v>
      </c>
      <c r="M34" s="210">
        <f t="shared" si="1"/>
        <v>0</v>
      </c>
      <c r="N34" s="123">
        <f t="shared" si="2"/>
        <v>0</v>
      </c>
      <c r="O34" s="123"/>
      <c r="P34" s="123"/>
      <c r="Q34" s="46"/>
      <c r="R34" s="46"/>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c r="GG34" s="90"/>
      <c r="GH34" s="90"/>
      <c r="GI34" s="90"/>
      <c r="GJ34" s="90"/>
      <c r="GK34" s="90"/>
      <c r="GL34" s="90"/>
      <c r="GM34" s="90"/>
      <c r="GN34" s="90"/>
      <c r="GO34" s="90"/>
      <c r="GP34" s="90"/>
    </row>
    <row r="35" spans="2:198" s="98" customFormat="1" ht="18" customHeight="1" x14ac:dyDescent="0.25">
      <c r="B35" s="116"/>
      <c r="C35" s="205" t="s">
        <v>117</v>
      </c>
      <c r="D35" s="109" t="e">
        <f>+#REF!</f>
        <v>#REF!</v>
      </c>
      <c r="E35" s="110">
        <v>350000</v>
      </c>
      <c r="F35" s="111">
        <v>13</v>
      </c>
      <c r="G35" s="118" t="e">
        <f t="shared" si="4"/>
        <v>#REF!</v>
      </c>
      <c r="H35" s="91"/>
      <c r="I35" s="123"/>
      <c r="J35" s="123">
        <v>2100000</v>
      </c>
      <c r="K35" s="123">
        <v>400000</v>
      </c>
      <c r="L35" s="210">
        <f t="shared" si="5"/>
        <v>2688000</v>
      </c>
      <c r="M35" s="210">
        <f t="shared" si="1"/>
        <v>512000</v>
      </c>
      <c r="N35" s="123" t="e">
        <f t="shared" si="2"/>
        <v>#REF!</v>
      </c>
      <c r="O35" s="123"/>
      <c r="P35" s="123"/>
      <c r="Q35" s="46"/>
      <c r="R35" s="46"/>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c r="GG35" s="90"/>
      <c r="GH35" s="90"/>
      <c r="GI35" s="90"/>
      <c r="GJ35" s="90"/>
      <c r="GK35" s="90"/>
      <c r="GL35" s="90"/>
      <c r="GM35" s="90"/>
      <c r="GN35" s="90"/>
      <c r="GO35" s="90"/>
      <c r="GP35" s="90"/>
    </row>
    <row r="36" spans="2:198" s="98" customFormat="1" ht="18" customHeight="1" x14ac:dyDescent="0.25">
      <c r="B36" s="116"/>
      <c r="C36" s="205" t="s">
        <v>118</v>
      </c>
      <c r="D36" s="109" t="e">
        <f>+#REF!</f>
        <v>#REF!</v>
      </c>
      <c r="E36" s="110">
        <v>350000</v>
      </c>
      <c r="F36" s="111">
        <v>13</v>
      </c>
      <c r="G36" s="118" t="e">
        <f t="shared" si="4"/>
        <v>#REF!</v>
      </c>
      <c r="H36" s="91"/>
      <c r="I36" s="123"/>
      <c r="J36" s="123">
        <v>2100000</v>
      </c>
      <c r="K36" s="123">
        <v>400000</v>
      </c>
      <c r="L36" s="210">
        <f t="shared" si="5"/>
        <v>2688000</v>
      </c>
      <c r="M36" s="210">
        <f t="shared" si="1"/>
        <v>512000</v>
      </c>
      <c r="N36" s="123" t="e">
        <f t="shared" si="2"/>
        <v>#REF!</v>
      </c>
      <c r="O36" s="123"/>
      <c r="P36" s="123"/>
      <c r="Q36" s="46"/>
      <c r="R36" s="46"/>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c r="GG36" s="90"/>
      <c r="GH36" s="90"/>
      <c r="GI36" s="90"/>
      <c r="GJ36" s="90"/>
      <c r="GK36" s="90"/>
      <c r="GL36" s="90"/>
      <c r="GM36" s="90"/>
      <c r="GN36" s="90"/>
      <c r="GO36" s="90"/>
      <c r="GP36" s="90"/>
    </row>
    <row r="37" spans="2:198" s="98" customFormat="1" ht="18" customHeight="1" x14ac:dyDescent="0.25">
      <c r="B37" s="116"/>
      <c r="C37" s="205" t="s">
        <v>119</v>
      </c>
      <c r="D37" s="109" t="e">
        <f>+#REF!</f>
        <v>#REF!</v>
      </c>
      <c r="E37" s="110">
        <v>350000</v>
      </c>
      <c r="F37" s="111">
        <v>13</v>
      </c>
      <c r="G37" s="118" t="e">
        <f t="shared" si="4"/>
        <v>#REF!</v>
      </c>
      <c r="H37" s="91"/>
      <c r="I37" s="123"/>
      <c r="J37" s="123">
        <v>2000000</v>
      </c>
      <c r="K37" s="123">
        <v>400000</v>
      </c>
      <c r="L37" s="210">
        <f t="shared" si="5"/>
        <v>2560000</v>
      </c>
      <c r="M37" s="210">
        <f t="shared" si="1"/>
        <v>512000</v>
      </c>
      <c r="N37" s="123" t="e">
        <f t="shared" si="2"/>
        <v>#REF!</v>
      </c>
      <c r="O37" s="123"/>
      <c r="P37" s="123"/>
      <c r="Q37" s="46"/>
      <c r="R37" s="46"/>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c r="GG37" s="90"/>
      <c r="GH37" s="90"/>
      <c r="GI37" s="90"/>
      <c r="GJ37" s="90"/>
      <c r="GK37" s="90"/>
      <c r="GL37" s="90"/>
      <c r="GM37" s="90"/>
      <c r="GN37" s="90"/>
      <c r="GO37" s="90"/>
      <c r="GP37" s="90"/>
    </row>
    <row r="38" spans="2:198" s="98" customFormat="1" ht="18" customHeight="1" x14ac:dyDescent="0.25">
      <c r="B38" s="116"/>
      <c r="C38" s="205" t="s">
        <v>120</v>
      </c>
      <c r="D38" s="109" t="e">
        <f>+D37</f>
        <v>#REF!</v>
      </c>
      <c r="E38" s="110">
        <v>350000</v>
      </c>
      <c r="F38" s="111">
        <v>6.5</v>
      </c>
      <c r="G38" s="118" t="e">
        <f t="shared" si="4"/>
        <v>#REF!</v>
      </c>
      <c r="H38" s="91"/>
      <c r="I38" s="123"/>
      <c r="J38" s="123">
        <v>2000000</v>
      </c>
      <c r="K38" s="123">
        <v>400000</v>
      </c>
      <c r="L38" s="210">
        <f t="shared" si="5"/>
        <v>2560000</v>
      </c>
      <c r="M38" s="210">
        <f t="shared" si="1"/>
        <v>512000</v>
      </c>
      <c r="N38" s="123" t="e">
        <f t="shared" si="2"/>
        <v>#REF!</v>
      </c>
      <c r="O38" s="123"/>
      <c r="P38" s="123"/>
      <c r="Q38" s="46"/>
      <c r="R38" s="46"/>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c r="GH38" s="90"/>
      <c r="GI38" s="90"/>
      <c r="GJ38" s="90"/>
      <c r="GK38" s="90"/>
      <c r="GL38" s="90"/>
      <c r="GM38" s="90"/>
      <c r="GN38" s="90"/>
      <c r="GO38" s="90"/>
      <c r="GP38" s="90"/>
    </row>
    <row r="39" spans="2:198" s="98" customFormat="1" ht="18" customHeight="1" x14ac:dyDescent="0.25">
      <c r="B39" s="187"/>
      <c r="C39" s="239" t="s">
        <v>121</v>
      </c>
      <c r="D39" s="239"/>
      <c r="E39" s="239"/>
      <c r="F39" s="239"/>
      <c r="G39" s="240"/>
      <c r="H39" s="91"/>
      <c r="I39" s="123"/>
      <c r="J39" s="123"/>
      <c r="K39" s="123"/>
      <c r="L39" s="210">
        <f t="shared" si="5"/>
        <v>0</v>
      </c>
      <c r="M39" s="210">
        <f t="shared" si="1"/>
        <v>0</v>
      </c>
      <c r="N39" s="123">
        <f t="shared" si="2"/>
        <v>0</v>
      </c>
      <c r="O39" s="123"/>
      <c r="P39" s="123"/>
      <c r="Q39" s="46"/>
      <c r="R39" s="46"/>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c r="GG39" s="90"/>
      <c r="GH39" s="90"/>
      <c r="GI39" s="90"/>
      <c r="GJ39" s="90"/>
      <c r="GK39" s="90"/>
      <c r="GL39" s="90"/>
      <c r="GM39" s="90"/>
      <c r="GN39" s="90"/>
      <c r="GO39" s="90"/>
      <c r="GP39" s="90"/>
    </row>
    <row r="40" spans="2:198" s="98" customFormat="1" ht="18" customHeight="1" x14ac:dyDescent="0.25">
      <c r="B40" s="116"/>
      <c r="C40" s="205" t="e">
        <f>+#REF!</f>
        <v>#REF!</v>
      </c>
      <c r="D40" s="109" t="e">
        <f>+#REF!</f>
        <v>#REF!</v>
      </c>
      <c r="E40" s="110"/>
      <c r="F40" s="111">
        <v>13</v>
      </c>
      <c r="G40" s="118" t="e">
        <f>+ROUND((D40+E40)*F40,0)</f>
        <v>#REF!</v>
      </c>
      <c r="H40" s="91"/>
      <c r="I40" s="123"/>
      <c r="J40" s="123">
        <v>130000</v>
      </c>
      <c r="K40" s="123"/>
      <c r="L40" s="210">
        <f t="shared" si="5"/>
        <v>166400</v>
      </c>
      <c r="M40" s="210">
        <f t="shared" si="1"/>
        <v>0</v>
      </c>
      <c r="N40" s="123" t="e">
        <f t="shared" si="2"/>
        <v>#REF!</v>
      </c>
      <c r="O40" s="123"/>
      <c r="P40" s="123"/>
      <c r="Q40" s="46"/>
      <c r="R40" s="46"/>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c r="GG40" s="90"/>
      <c r="GH40" s="90"/>
      <c r="GI40" s="90"/>
      <c r="GJ40" s="90"/>
      <c r="GK40" s="90"/>
      <c r="GL40" s="90"/>
      <c r="GM40" s="90"/>
      <c r="GN40" s="90"/>
      <c r="GO40" s="90"/>
      <c r="GP40" s="90"/>
    </row>
    <row r="41" spans="2:198" s="98" customFormat="1" ht="18" customHeight="1" x14ac:dyDescent="0.25">
      <c r="B41" s="116"/>
      <c r="C41" s="205" t="s">
        <v>122</v>
      </c>
      <c r="D41" s="109" t="e">
        <f>+#REF!</f>
        <v>#REF!</v>
      </c>
      <c r="E41" s="110"/>
      <c r="F41" s="111">
        <f>13*2</f>
        <v>26</v>
      </c>
      <c r="G41" s="118" t="e">
        <f>+ROUND((D41+E41)*F41,0)</f>
        <v>#REF!</v>
      </c>
      <c r="H41" s="91"/>
      <c r="I41" s="123"/>
      <c r="J41" s="123">
        <v>1300000</v>
      </c>
      <c r="K41" s="123"/>
      <c r="L41" s="210">
        <f t="shared" si="5"/>
        <v>1664000</v>
      </c>
      <c r="M41" s="210">
        <f t="shared" si="1"/>
        <v>0</v>
      </c>
      <c r="N41" s="123" t="e">
        <f t="shared" si="2"/>
        <v>#REF!</v>
      </c>
      <c r="O41" s="123"/>
      <c r="P41" s="123"/>
      <c r="Q41" s="46"/>
      <c r="R41" s="46"/>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c r="GG41" s="90"/>
      <c r="GH41" s="90"/>
      <c r="GI41" s="90"/>
      <c r="GJ41" s="90"/>
      <c r="GK41" s="90"/>
      <c r="GL41" s="90"/>
      <c r="GM41" s="90"/>
      <c r="GN41" s="90"/>
      <c r="GO41" s="90"/>
      <c r="GP41" s="90"/>
    </row>
    <row r="42" spans="2:198" s="98" customFormat="1" ht="18" customHeight="1" x14ac:dyDescent="0.25">
      <c r="B42" s="187"/>
      <c r="C42" s="239" t="s">
        <v>123</v>
      </c>
      <c r="D42" s="239"/>
      <c r="E42" s="239"/>
      <c r="F42" s="239"/>
      <c r="G42" s="240"/>
      <c r="H42" s="90"/>
      <c r="I42" s="123"/>
      <c r="J42" s="123"/>
      <c r="K42" s="123"/>
      <c r="L42" s="210">
        <f t="shared" si="5"/>
        <v>0</v>
      </c>
      <c r="M42" s="210">
        <f t="shared" si="1"/>
        <v>0</v>
      </c>
      <c r="N42" s="123">
        <f t="shared" si="2"/>
        <v>0</v>
      </c>
      <c r="O42" s="123"/>
      <c r="P42" s="123"/>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c r="GG42" s="90"/>
      <c r="GH42" s="90"/>
      <c r="GI42" s="90"/>
      <c r="GJ42" s="90"/>
      <c r="GK42" s="90"/>
      <c r="GL42" s="90"/>
    </row>
    <row r="43" spans="2:198" s="98" customFormat="1" x14ac:dyDescent="0.25">
      <c r="B43" s="116"/>
      <c r="C43" s="108" t="s">
        <v>124</v>
      </c>
      <c r="D43" s="109" t="e">
        <f>+#REF!</f>
        <v>#REF!</v>
      </c>
      <c r="E43" s="117"/>
      <c r="F43" s="111">
        <v>6.5</v>
      </c>
      <c r="G43" s="118" t="e">
        <f t="shared" si="4"/>
        <v>#REF!</v>
      </c>
      <c r="H43" s="90"/>
      <c r="I43" s="123"/>
      <c r="J43" s="123">
        <v>1000000</v>
      </c>
      <c r="K43" s="123"/>
      <c r="L43" s="210">
        <f t="shared" si="5"/>
        <v>1280000</v>
      </c>
      <c r="M43" s="210">
        <f t="shared" si="1"/>
        <v>0</v>
      </c>
      <c r="N43" s="123" t="e">
        <f t="shared" si="2"/>
        <v>#REF!</v>
      </c>
      <c r="O43" s="123"/>
      <c r="P43" s="123"/>
      <c r="Q43" s="44"/>
      <c r="R43" s="44"/>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row>
    <row r="44" spans="2:198" s="98" customFormat="1" x14ac:dyDescent="0.25">
      <c r="B44" s="116"/>
      <c r="C44" s="108" t="s">
        <v>125</v>
      </c>
      <c r="D44" s="109" t="e">
        <f>+#REF!</f>
        <v>#REF!</v>
      </c>
      <c r="E44" s="117"/>
      <c r="F44" s="111">
        <f>13+6.5</f>
        <v>19.5</v>
      </c>
      <c r="G44" s="118" t="e">
        <f t="shared" si="4"/>
        <v>#REF!</v>
      </c>
      <c r="H44" s="90"/>
      <c r="I44" s="123"/>
      <c r="J44" s="123">
        <v>1000000</v>
      </c>
      <c r="K44" s="123"/>
      <c r="L44" s="210">
        <f t="shared" si="5"/>
        <v>1280000</v>
      </c>
      <c r="M44" s="210">
        <f t="shared" si="1"/>
        <v>0</v>
      </c>
      <c r="N44" s="123" t="e">
        <f t="shared" si="2"/>
        <v>#REF!</v>
      </c>
      <c r="O44" s="123"/>
      <c r="P44" s="123"/>
      <c r="Q44" s="46"/>
      <c r="R44" s="46"/>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c r="GG44" s="90"/>
      <c r="GH44" s="90"/>
      <c r="GI44" s="90"/>
      <c r="GJ44" s="90"/>
      <c r="GK44" s="90"/>
      <c r="GL44" s="90"/>
    </row>
    <row r="45" spans="2:198" s="98" customFormat="1" ht="14.65" customHeight="1" thickBot="1" x14ac:dyDescent="0.3">
      <c r="B45" s="119"/>
      <c r="C45" s="239" t="s">
        <v>39</v>
      </c>
      <c r="D45" s="239"/>
      <c r="E45" s="239"/>
      <c r="F45" s="239"/>
      <c r="G45" s="188" t="e">
        <f>ROUND(SUM(G15:G44),0)</f>
        <v>#REF!</v>
      </c>
      <c r="H45" s="90"/>
      <c r="I45" s="123"/>
      <c r="J45" s="123"/>
      <c r="K45" s="123"/>
      <c r="L45" s="210"/>
      <c r="M45" s="210">
        <f t="shared" si="1"/>
        <v>0</v>
      </c>
      <c r="N45" s="123" t="e">
        <f t="shared" si="2"/>
        <v>#DIV/0!</v>
      </c>
      <c r="O45" s="123"/>
      <c r="P45" s="123"/>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c r="GG45" s="90"/>
      <c r="GH45" s="90"/>
      <c r="GI45" s="90"/>
      <c r="GJ45" s="90"/>
      <c r="GK45" s="90"/>
      <c r="GL45" s="90"/>
      <c r="GM45" s="90"/>
      <c r="GN45" s="90"/>
      <c r="GO45" s="90"/>
      <c r="GP45" s="90"/>
    </row>
    <row r="46" spans="2:198" s="98" customFormat="1" ht="18" customHeight="1" thickBot="1" x14ac:dyDescent="0.3">
      <c r="B46" s="120"/>
      <c r="C46" s="269" t="s">
        <v>40</v>
      </c>
      <c r="D46" s="269"/>
      <c r="E46" s="269"/>
      <c r="F46" s="269"/>
      <c r="G46" s="121">
        <v>2.4</v>
      </c>
      <c r="H46" s="122" t="s">
        <v>41</v>
      </c>
      <c r="I46" s="316" t="e">
        <f>+G45*0.4</f>
        <v>#REF!</v>
      </c>
      <c r="J46" s="317"/>
      <c r="K46" s="207"/>
      <c r="L46" s="207"/>
      <c r="M46" s="123">
        <f t="shared" si="1"/>
        <v>0</v>
      </c>
      <c r="N46" s="123" t="e">
        <f t="shared" si="2"/>
        <v>#DIV/0!</v>
      </c>
      <c r="O46" s="123"/>
      <c r="P46" s="123"/>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c r="GG46" s="90"/>
      <c r="GH46" s="90"/>
      <c r="GI46" s="90"/>
      <c r="GJ46" s="90"/>
      <c r="GK46" s="90"/>
      <c r="GL46" s="90"/>
      <c r="GM46" s="90"/>
      <c r="GN46" s="90"/>
      <c r="GO46" s="90"/>
      <c r="GP46" s="90"/>
    </row>
    <row r="47" spans="2:198" s="98" customFormat="1" ht="18" customHeight="1" thickBot="1" x14ac:dyDescent="0.3">
      <c r="B47" s="124"/>
      <c r="C47" s="270" t="s">
        <v>42</v>
      </c>
      <c r="D47" s="270"/>
      <c r="E47" s="270"/>
      <c r="F47" s="270"/>
      <c r="G47" s="125" t="e">
        <f>+ROUND(G45*G46,0)</f>
        <v>#REF!</v>
      </c>
      <c r="H47" s="126"/>
      <c r="I47" s="207"/>
      <c r="J47" s="208" t="e">
        <f>+I46/6.5</f>
        <v>#REF!</v>
      </c>
      <c r="K47" s="325" t="s">
        <v>126</v>
      </c>
      <c r="L47" s="325"/>
      <c r="M47" s="123" t="e">
        <f t="shared" si="1"/>
        <v>#VALUE!</v>
      </c>
      <c r="N47" s="123" t="e">
        <f t="shared" si="2"/>
        <v>#DIV/0!</v>
      </c>
      <c r="O47" s="123"/>
      <c r="P47" s="123"/>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c r="GG47" s="90"/>
      <c r="GH47" s="90"/>
      <c r="GI47" s="90"/>
      <c r="GJ47" s="90"/>
      <c r="GK47" s="90"/>
      <c r="GL47" s="90"/>
      <c r="GM47" s="90"/>
      <c r="GN47" s="90"/>
      <c r="GO47" s="90"/>
      <c r="GP47" s="90"/>
    </row>
    <row r="48" spans="2:198" s="98" customFormat="1" ht="18" customHeight="1" thickBot="1" x14ac:dyDescent="0.3">
      <c r="B48" s="271" t="s">
        <v>61</v>
      </c>
      <c r="C48" s="272"/>
      <c r="D48" s="272"/>
      <c r="E48" s="272"/>
      <c r="F48" s="272"/>
      <c r="G48" s="273"/>
      <c r="H48" s="127"/>
      <c r="I48" s="123"/>
      <c r="J48" s="123"/>
      <c r="K48" s="123"/>
      <c r="L48" s="123"/>
      <c r="M48" s="123">
        <f t="shared" si="1"/>
        <v>0</v>
      </c>
      <c r="N48" s="123" t="e">
        <f t="shared" si="2"/>
        <v>#DIV/0!</v>
      </c>
      <c r="O48" s="123"/>
      <c r="P48" s="123"/>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c r="GG48" s="90"/>
      <c r="GH48" s="90"/>
      <c r="GI48" s="90"/>
      <c r="GJ48" s="90"/>
      <c r="GK48" s="90"/>
      <c r="GL48" s="90"/>
      <c r="GM48" s="90"/>
      <c r="GN48" s="90"/>
      <c r="GO48" s="90"/>
      <c r="GP48" s="90"/>
    </row>
    <row r="49" spans="2:198" s="98" customFormat="1" ht="14.65" customHeight="1" x14ac:dyDescent="0.25">
      <c r="B49" s="274"/>
      <c r="C49" s="276" t="s">
        <v>44</v>
      </c>
      <c r="D49" s="276" t="s">
        <v>45</v>
      </c>
      <c r="E49" s="128" t="s">
        <v>46</v>
      </c>
      <c r="F49" s="278" t="s">
        <v>47</v>
      </c>
      <c r="G49" s="129" t="s">
        <v>13</v>
      </c>
      <c r="H49" s="115"/>
      <c r="I49" s="123"/>
      <c r="J49" s="123"/>
      <c r="K49" s="123"/>
      <c r="L49" s="123"/>
      <c r="M49" s="123">
        <f t="shared" si="1"/>
        <v>0</v>
      </c>
      <c r="N49" s="123" t="e">
        <f t="shared" si="2"/>
        <v>#DIV/0!</v>
      </c>
      <c r="O49" s="123"/>
      <c r="P49" s="123"/>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c r="GG49" s="90"/>
      <c r="GH49" s="90"/>
      <c r="GI49" s="90"/>
      <c r="GJ49" s="90"/>
      <c r="GK49" s="90"/>
      <c r="GL49" s="90"/>
      <c r="GM49" s="90"/>
      <c r="GN49" s="90"/>
      <c r="GO49" s="90"/>
      <c r="GP49" s="90"/>
    </row>
    <row r="50" spans="2:198" s="98" customFormat="1" ht="14.65" customHeight="1" x14ac:dyDescent="0.25">
      <c r="B50" s="275"/>
      <c r="C50" s="277"/>
      <c r="D50" s="277"/>
      <c r="E50" s="130" t="s">
        <v>48</v>
      </c>
      <c r="F50" s="279"/>
      <c r="G50" s="131" t="s">
        <v>17</v>
      </c>
      <c r="H50" s="90"/>
      <c r="I50" s="123"/>
      <c r="J50" s="123"/>
      <c r="K50" s="123"/>
      <c r="L50" s="123"/>
      <c r="M50" s="123">
        <f t="shared" si="1"/>
        <v>0</v>
      </c>
      <c r="N50" s="123" t="e">
        <f t="shared" si="2"/>
        <v>#DIV/0!</v>
      </c>
      <c r="O50" s="123"/>
      <c r="P50" s="123"/>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c r="GG50" s="90"/>
      <c r="GH50" s="90"/>
      <c r="GI50" s="90"/>
      <c r="GJ50" s="90"/>
      <c r="GK50" s="90"/>
      <c r="GL50" s="90"/>
      <c r="GM50" s="90"/>
      <c r="GN50" s="90"/>
      <c r="GO50" s="90"/>
      <c r="GP50" s="90"/>
    </row>
    <row r="51" spans="2:198" s="98" customFormat="1" ht="15" customHeight="1" thickBot="1" x14ac:dyDescent="0.3">
      <c r="B51" s="275"/>
      <c r="C51" s="277"/>
      <c r="D51" s="277"/>
      <c r="E51" s="105" t="s">
        <v>49</v>
      </c>
      <c r="F51" s="105" t="s">
        <v>50</v>
      </c>
      <c r="G51" s="107" t="s">
        <v>51</v>
      </c>
      <c r="H51" s="90"/>
      <c r="I51" s="123"/>
      <c r="J51" s="123"/>
      <c r="K51" s="123"/>
      <c r="L51" s="123"/>
      <c r="M51" s="123">
        <f t="shared" si="1"/>
        <v>0</v>
      </c>
      <c r="N51" s="123" t="e">
        <f t="shared" si="2"/>
        <v>#DIV/0!</v>
      </c>
      <c r="O51" s="123"/>
      <c r="P51" s="123"/>
      <c r="Q51" s="90"/>
      <c r="R51" s="90"/>
      <c r="S51" s="90"/>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c r="GG51" s="90"/>
      <c r="GH51" s="90"/>
      <c r="GI51" s="90"/>
      <c r="GJ51" s="90"/>
      <c r="GK51" s="90"/>
      <c r="GL51" s="90"/>
      <c r="GM51" s="90"/>
      <c r="GN51" s="90"/>
      <c r="GO51" s="90"/>
      <c r="GP51" s="90"/>
    </row>
    <row r="52" spans="2:198" s="98" customFormat="1" ht="17.25" thickBot="1" x14ac:dyDescent="0.3">
      <c r="B52" s="132"/>
      <c r="C52" s="133" t="s">
        <v>52</v>
      </c>
      <c r="D52" s="134"/>
      <c r="E52" s="135"/>
      <c r="F52" s="136"/>
      <c r="G52" s="137"/>
      <c r="H52" s="90"/>
      <c r="I52" s="123"/>
      <c r="J52" s="123"/>
      <c r="K52" s="123"/>
      <c r="L52" s="123"/>
      <c r="M52" s="123">
        <f t="shared" si="1"/>
        <v>0</v>
      </c>
      <c r="N52" s="123" t="e">
        <f t="shared" si="2"/>
        <v>#DIV/0!</v>
      </c>
      <c r="O52" s="123"/>
      <c r="P52" s="123"/>
      <c r="Q52" s="44"/>
      <c r="R52" s="44"/>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c r="GG52" s="90"/>
      <c r="GH52" s="90"/>
      <c r="GI52" s="90"/>
      <c r="GJ52" s="90"/>
      <c r="GK52" s="90"/>
      <c r="GL52" s="90"/>
      <c r="GM52" s="90"/>
      <c r="GN52" s="90"/>
      <c r="GO52" s="90"/>
      <c r="GP52" s="90"/>
    </row>
    <row r="53" spans="2:198" s="98" customFormat="1" ht="17.25" thickBot="1" x14ac:dyDescent="0.3">
      <c r="B53" s="138"/>
      <c r="C53" s="139" t="s">
        <v>53</v>
      </c>
      <c r="D53" s="140" t="s">
        <v>54</v>
      </c>
      <c r="E53" s="141" t="e">
        <f>+#REF!</f>
        <v>#REF!</v>
      </c>
      <c r="F53" s="142">
        <v>152</v>
      </c>
      <c r="G53" s="118" t="e">
        <f>+ROUND(F53*E53,0)</f>
        <v>#REF!</v>
      </c>
      <c r="H53" s="90"/>
      <c r="I53" s="123"/>
      <c r="J53" s="123">
        <v>200000</v>
      </c>
      <c r="K53" s="123"/>
      <c r="L53" s="210">
        <f t="shared" ref="L53:L64" si="6">+ROUND(J53*$K$13,0)</f>
        <v>256000</v>
      </c>
      <c r="M53" s="210">
        <f t="shared" si="1"/>
        <v>0</v>
      </c>
      <c r="N53" s="123">
        <f t="shared" si="2"/>
        <v>256000</v>
      </c>
      <c r="O53" s="123"/>
      <c r="P53" s="123"/>
      <c r="Q53" s="44"/>
      <c r="R53" s="44"/>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c r="GG53" s="90"/>
      <c r="GH53" s="90"/>
      <c r="GI53" s="90"/>
      <c r="GJ53" s="90"/>
      <c r="GK53" s="90"/>
      <c r="GL53" s="90"/>
      <c r="GM53" s="90"/>
      <c r="GN53" s="90"/>
      <c r="GO53" s="90"/>
      <c r="GP53" s="90"/>
    </row>
    <row r="54" spans="2:198" s="98" customFormat="1" ht="17.25" thickBot="1" x14ac:dyDescent="0.3">
      <c r="B54" s="132"/>
      <c r="C54" s="133" t="s">
        <v>55</v>
      </c>
      <c r="D54" s="134"/>
      <c r="E54" s="135"/>
      <c r="F54" s="136"/>
      <c r="G54" s="137"/>
      <c r="H54" s="90"/>
      <c r="I54" s="123"/>
      <c r="J54" s="123"/>
      <c r="K54" s="123"/>
      <c r="L54" s="210">
        <f t="shared" si="6"/>
        <v>0</v>
      </c>
      <c r="M54" s="210">
        <f t="shared" si="1"/>
        <v>0</v>
      </c>
      <c r="N54" s="123">
        <f t="shared" si="2"/>
        <v>0</v>
      </c>
      <c r="O54" s="123"/>
      <c r="P54" s="123"/>
      <c r="Q54" s="44"/>
      <c r="R54" s="44"/>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0"/>
      <c r="CH54" s="90"/>
      <c r="CI54" s="90"/>
      <c r="CJ54" s="90"/>
      <c r="CK54" s="90"/>
      <c r="CL54" s="90"/>
      <c r="CM54" s="90"/>
      <c r="CN54" s="90"/>
      <c r="CO54" s="90"/>
      <c r="CP54" s="90"/>
      <c r="CQ54" s="90"/>
      <c r="CR54" s="90"/>
      <c r="CS54" s="90"/>
      <c r="CT54" s="90"/>
      <c r="CU54" s="90"/>
      <c r="CV54" s="90"/>
      <c r="CW54" s="90"/>
      <c r="CX54" s="90"/>
      <c r="CY54" s="90"/>
      <c r="CZ54" s="90"/>
      <c r="DA54" s="90"/>
      <c r="DB54" s="90"/>
      <c r="DC54" s="90"/>
      <c r="DD54" s="90"/>
      <c r="DE54" s="90"/>
      <c r="DF54" s="90"/>
      <c r="DG54" s="90"/>
      <c r="DH54" s="90"/>
      <c r="DI54" s="90"/>
      <c r="DJ54" s="90"/>
      <c r="DK54" s="90"/>
      <c r="DL54" s="90"/>
      <c r="DM54" s="90"/>
      <c r="DN54" s="90"/>
      <c r="DO54" s="90"/>
      <c r="DP54" s="90"/>
      <c r="DQ54" s="90"/>
      <c r="DR54" s="90"/>
      <c r="DS54" s="90"/>
      <c r="DT54" s="90"/>
      <c r="DU54" s="90"/>
      <c r="DV54" s="90"/>
      <c r="DW54" s="90"/>
      <c r="DX54" s="90"/>
      <c r="DY54" s="90"/>
      <c r="DZ54" s="90"/>
      <c r="EA54" s="90"/>
      <c r="EB54" s="90"/>
      <c r="EC54" s="90"/>
      <c r="ED54" s="90"/>
      <c r="EE54" s="90"/>
      <c r="EF54" s="90"/>
      <c r="EG54" s="90"/>
      <c r="EH54" s="90"/>
      <c r="EI54" s="90"/>
      <c r="EJ54" s="90"/>
      <c r="EK54" s="90"/>
      <c r="EL54" s="90"/>
      <c r="EM54" s="90"/>
      <c r="EN54" s="90"/>
      <c r="EO54" s="90"/>
      <c r="EP54" s="90"/>
      <c r="EQ54" s="90"/>
      <c r="ER54" s="90"/>
      <c r="ES54" s="90"/>
      <c r="ET54" s="90"/>
      <c r="EU54" s="90"/>
      <c r="EV54" s="90"/>
      <c r="EW54" s="90"/>
      <c r="EX54" s="90"/>
      <c r="EY54" s="90"/>
      <c r="EZ54" s="90"/>
      <c r="FA54" s="90"/>
      <c r="FB54" s="90"/>
      <c r="FC54" s="90"/>
      <c r="FD54" s="90"/>
      <c r="FE54" s="90"/>
      <c r="FF54" s="90"/>
      <c r="FG54" s="90"/>
      <c r="FH54" s="90"/>
      <c r="FI54" s="90"/>
      <c r="FJ54" s="90"/>
      <c r="FK54" s="90"/>
      <c r="FL54" s="90"/>
      <c r="FM54" s="90"/>
      <c r="FN54" s="90"/>
      <c r="FO54" s="90"/>
      <c r="FP54" s="90"/>
      <c r="FQ54" s="90"/>
      <c r="FR54" s="90"/>
      <c r="FS54" s="90"/>
      <c r="FT54" s="90"/>
      <c r="FU54" s="90"/>
      <c r="FV54" s="90"/>
      <c r="FW54" s="90"/>
      <c r="FX54" s="90"/>
      <c r="FY54" s="90"/>
      <c r="FZ54" s="90"/>
      <c r="GA54" s="90"/>
      <c r="GB54" s="90"/>
      <c r="GC54" s="90"/>
      <c r="GD54" s="90"/>
      <c r="GE54" s="90"/>
      <c r="GF54" s="90"/>
      <c r="GG54" s="90"/>
      <c r="GH54" s="90"/>
      <c r="GI54" s="90"/>
      <c r="GJ54" s="90"/>
      <c r="GK54" s="90"/>
      <c r="GL54" s="90"/>
      <c r="GM54" s="90"/>
      <c r="GN54" s="90"/>
      <c r="GO54" s="90"/>
      <c r="GP54" s="90"/>
    </row>
    <row r="55" spans="2:198" s="98" customFormat="1" ht="45" customHeight="1" x14ac:dyDescent="0.25">
      <c r="B55" s="143"/>
      <c r="C55" s="189" t="e">
        <f>+#REF!</f>
        <v>#REF!</v>
      </c>
      <c r="D55" s="144" t="s">
        <v>57</v>
      </c>
      <c r="E55" s="145">
        <v>6100000</v>
      </c>
      <c r="F55" s="146">
        <f>+F16+6.5</f>
        <v>19.5</v>
      </c>
      <c r="G55" s="118">
        <f>+ROUND(F55*E55,0)</f>
        <v>118950000</v>
      </c>
      <c r="H55" s="90"/>
      <c r="I55" s="123"/>
      <c r="J55" s="123">
        <v>5000000</v>
      </c>
      <c r="K55" s="123"/>
      <c r="L55" s="210">
        <f t="shared" si="6"/>
        <v>6400000</v>
      </c>
      <c r="M55" s="210">
        <f t="shared" si="1"/>
        <v>0</v>
      </c>
      <c r="N55" s="123">
        <f t="shared" si="2"/>
        <v>6400000</v>
      </c>
      <c r="O55" s="123"/>
      <c r="P55" s="123"/>
      <c r="Q55" s="44"/>
      <c r="R55" s="44"/>
      <c r="S55" s="90"/>
      <c r="T55" s="90"/>
      <c r="U55" s="90"/>
      <c r="V55" s="90"/>
      <c r="W55" s="90"/>
      <c r="X55" s="90"/>
      <c r="Y55" s="90"/>
      <c r="Z55" s="90"/>
      <c r="AA55" s="90"/>
      <c r="AB55" s="90"/>
      <c r="AC55" s="90"/>
      <c r="AD55" s="90"/>
      <c r="AE55" s="90"/>
      <c r="AF55" s="90"/>
      <c r="AG55" s="90"/>
      <c r="AH55" s="90"/>
      <c r="AI55" s="90"/>
      <c r="AJ55" s="90"/>
      <c r="AK55" s="90"/>
      <c r="AL55" s="90"/>
      <c r="AM55" s="90"/>
      <c r="AN55" s="90"/>
      <c r="AO55" s="90"/>
      <c r="AP55" s="90"/>
      <c r="AQ55" s="90"/>
      <c r="AR55" s="90"/>
      <c r="AS55" s="90"/>
      <c r="AT55" s="90"/>
      <c r="AU55" s="90"/>
      <c r="AV55" s="90"/>
      <c r="AW55" s="90"/>
      <c r="AX55" s="90"/>
      <c r="AY55" s="90"/>
      <c r="AZ55" s="90"/>
      <c r="BA55" s="90"/>
      <c r="BB55" s="90"/>
      <c r="BC55" s="90"/>
      <c r="BD55" s="90"/>
      <c r="BE55" s="90"/>
      <c r="BF55" s="90"/>
      <c r="BG55" s="90"/>
      <c r="BH55" s="90"/>
      <c r="BI55" s="90"/>
      <c r="BJ55" s="90"/>
      <c r="BK55" s="90"/>
      <c r="BL55" s="90"/>
      <c r="BM55" s="90"/>
      <c r="BN55" s="90"/>
      <c r="BO55" s="90"/>
      <c r="BP55" s="90"/>
      <c r="BQ55" s="90"/>
      <c r="BR55" s="90"/>
      <c r="BS55" s="90"/>
      <c r="BT55" s="90"/>
      <c r="BU55" s="90"/>
      <c r="BV55" s="90"/>
      <c r="BW55" s="90"/>
      <c r="BX55" s="90"/>
      <c r="BY55" s="90"/>
      <c r="BZ55" s="90"/>
      <c r="CA55" s="90"/>
      <c r="CB55" s="90"/>
      <c r="CC55" s="90"/>
      <c r="CD55" s="90"/>
      <c r="CE55" s="90"/>
      <c r="CF55" s="90"/>
      <c r="CG55" s="90"/>
      <c r="CH55" s="90"/>
      <c r="CI55" s="90"/>
      <c r="CJ55" s="90"/>
      <c r="CK55" s="90"/>
      <c r="CL55" s="90"/>
      <c r="CM55" s="90"/>
      <c r="CN55" s="90"/>
      <c r="CO55" s="90"/>
      <c r="CP55" s="90"/>
      <c r="CQ55" s="90"/>
      <c r="CR55" s="90"/>
      <c r="CS55" s="90"/>
      <c r="CT55" s="90"/>
      <c r="CU55" s="90"/>
      <c r="CV55" s="90"/>
      <c r="CW55" s="90"/>
      <c r="CX55" s="90"/>
      <c r="CY55" s="90"/>
      <c r="CZ55" s="90"/>
      <c r="DA55" s="90"/>
      <c r="DB55" s="90"/>
      <c r="DC55" s="90"/>
      <c r="DD55" s="90"/>
      <c r="DE55" s="90"/>
      <c r="DF55" s="90"/>
      <c r="DG55" s="90"/>
      <c r="DH55" s="90"/>
      <c r="DI55" s="90"/>
      <c r="DJ55" s="90"/>
      <c r="DK55" s="90"/>
      <c r="DL55" s="90"/>
      <c r="DM55" s="90"/>
      <c r="DN55" s="90"/>
      <c r="DO55" s="90"/>
      <c r="DP55" s="90"/>
      <c r="DQ55" s="90"/>
      <c r="DR55" s="90"/>
      <c r="DS55" s="90"/>
      <c r="DT55" s="90"/>
      <c r="DU55" s="90"/>
      <c r="DV55" s="90"/>
      <c r="DW55" s="90"/>
      <c r="DX55" s="90"/>
      <c r="DY55" s="90"/>
      <c r="DZ55" s="90"/>
      <c r="EA55" s="90"/>
      <c r="EB55" s="90"/>
      <c r="EC55" s="90"/>
      <c r="ED55" s="90"/>
      <c r="EE55" s="90"/>
      <c r="EF55" s="90"/>
      <c r="EG55" s="90"/>
      <c r="EH55" s="90"/>
      <c r="EI55" s="90"/>
      <c r="EJ55" s="90"/>
      <c r="EK55" s="90"/>
      <c r="EL55" s="90"/>
      <c r="EM55" s="90"/>
      <c r="EN55" s="90"/>
      <c r="EO55" s="90"/>
      <c r="EP55" s="90"/>
      <c r="EQ55" s="90"/>
      <c r="ER55" s="90"/>
      <c r="ES55" s="90"/>
      <c r="ET55" s="90"/>
      <c r="EU55" s="90"/>
      <c r="EV55" s="90"/>
      <c r="EW55" s="90"/>
      <c r="EX55" s="90"/>
      <c r="EY55" s="90"/>
      <c r="EZ55" s="90"/>
      <c r="FA55" s="90"/>
      <c r="FB55" s="90"/>
      <c r="FC55" s="90"/>
      <c r="FD55" s="90"/>
      <c r="FE55" s="90"/>
      <c r="FF55" s="90"/>
      <c r="FG55" s="90"/>
      <c r="FH55" s="90"/>
      <c r="FI55" s="90"/>
      <c r="FJ55" s="90"/>
      <c r="FK55" s="90"/>
      <c r="FL55" s="90"/>
      <c r="FM55" s="90"/>
      <c r="FN55" s="90"/>
      <c r="FO55" s="90"/>
      <c r="FP55" s="90"/>
      <c r="FQ55" s="90"/>
      <c r="FR55" s="90"/>
      <c r="FS55" s="90"/>
      <c r="FT55" s="90"/>
      <c r="FU55" s="90"/>
      <c r="FV55" s="90"/>
      <c r="FW55" s="90"/>
      <c r="FX55" s="90"/>
      <c r="FY55" s="90"/>
      <c r="FZ55" s="90"/>
      <c r="GA55" s="90"/>
      <c r="GB55" s="90"/>
      <c r="GC55" s="90"/>
      <c r="GD55" s="90"/>
      <c r="GE55" s="90"/>
      <c r="GF55" s="90"/>
      <c r="GG55" s="90"/>
      <c r="GH55" s="90"/>
      <c r="GI55" s="90"/>
      <c r="GJ55" s="90"/>
      <c r="GK55" s="90"/>
      <c r="GL55" s="90"/>
      <c r="GM55" s="90"/>
      <c r="GN55" s="90"/>
      <c r="GO55" s="90"/>
      <c r="GP55" s="90"/>
    </row>
    <row r="56" spans="2:198" s="98" customFormat="1" ht="27" customHeight="1" x14ac:dyDescent="0.25">
      <c r="B56" s="143"/>
      <c r="C56" s="189" t="e">
        <f>+#REF!</f>
        <v>#REF!</v>
      </c>
      <c r="D56" s="144" t="s">
        <v>57</v>
      </c>
      <c r="E56" s="145" t="e">
        <f>+#REF!</f>
        <v>#REF!</v>
      </c>
      <c r="F56" s="146">
        <v>13</v>
      </c>
      <c r="G56" s="118" t="e">
        <f>+ROUND(F56*E56,0)</f>
        <v>#REF!</v>
      </c>
      <c r="H56" s="90"/>
      <c r="I56" s="123"/>
      <c r="J56" s="123">
        <v>2500000</v>
      </c>
      <c r="K56" s="123"/>
      <c r="L56" s="210">
        <f t="shared" si="6"/>
        <v>3200000</v>
      </c>
      <c r="M56" s="210">
        <f t="shared" si="1"/>
        <v>0</v>
      </c>
      <c r="N56" s="123">
        <f t="shared" si="2"/>
        <v>3200000</v>
      </c>
      <c r="O56" s="123"/>
      <c r="P56" s="123"/>
      <c r="Q56" s="44"/>
      <c r="R56" s="44"/>
      <c r="S56" s="90"/>
      <c r="T56" s="90"/>
      <c r="U56" s="90"/>
      <c r="V56" s="90"/>
      <c r="W56" s="90"/>
      <c r="X56" s="90"/>
      <c r="Y56" s="90"/>
      <c r="Z56" s="90"/>
      <c r="AA56" s="90"/>
      <c r="AB56" s="90"/>
      <c r="AC56" s="90"/>
      <c r="AD56" s="90"/>
      <c r="AE56" s="90"/>
      <c r="AF56" s="90"/>
      <c r="AG56" s="90"/>
      <c r="AH56" s="90"/>
      <c r="AI56" s="90"/>
      <c r="AJ56" s="90"/>
      <c r="AK56" s="90"/>
      <c r="AL56" s="90"/>
      <c r="AM56" s="90"/>
      <c r="AN56" s="90"/>
      <c r="AO56" s="90"/>
      <c r="AP56" s="90"/>
      <c r="AQ56" s="90"/>
      <c r="AR56" s="90"/>
      <c r="AS56" s="90"/>
      <c r="AT56" s="90"/>
      <c r="AU56" s="90"/>
      <c r="AV56" s="90"/>
      <c r="AW56" s="90"/>
      <c r="AX56" s="90"/>
      <c r="AY56" s="90"/>
      <c r="AZ56" s="90"/>
      <c r="BA56" s="90"/>
      <c r="BB56" s="90"/>
      <c r="BC56" s="90"/>
      <c r="BD56" s="90"/>
      <c r="BE56" s="90"/>
      <c r="BF56" s="90"/>
      <c r="BG56" s="90"/>
      <c r="BH56" s="90"/>
      <c r="BI56" s="90"/>
      <c r="BJ56" s="90"/>
      <c r="BK56" s="90"/>
      <c r="BL56" s="90"/>
      <c r="BM56" s="90"/>
      <c r="BN56" s="90"/>
      <c r="BO56" s="90"/>
      <c r="BP56" s="90"/>
      <c r="BQ56" s="90"/>
      <c r="BR56" s="90"/>
      <c r="BS56" s="90"/>
      <c r="BT56" s="90"/>
      <c r="BU56" s="90"/>
      <c r="BV56" s="90"/>
      <c r="BW56" s="90"/>
      <c r="BX56" s="90"/>
      <c r="BY56" s="90"/>
      <c r="BZ56" s="90"/>
      <c r="CA56" s="90"/>
      <c r="CB56" s="90"/>
      <c r="CC56" s="90"/>
      <c r="CD56" s="90"/>
      <c r="CE56" s="90"/>
      <c r="CF56" s="90"/>
      <c r="CG56" s="90"/>
      <c r="CH56" s="90"/>
      <c r="CI56" s="90"/>
      <c r="CJ56" s="90"/>
      <c r="CK56" s="90"/>
      <c r="CL56" s="90"/>
      <c r="CM56" s="90"/>
      <c r="CN56" s="90"/>
      <c r="CO56" s="90"/>
      <c r="CP56" s="90"/>
      <c r="CQ56" s="90"/>
      <c r="CR56" s="90"/>
      <c r="CS56" s="90"/>
      <c r="CT56" s="90"/>
      <c r="CU56" s="90"/>
      <c r="CV56" s="90"/>
      <c r="CW56" s="90"/>
      <c r="CX56" s="90"/>
      <c r="CY56" s="90"/>
      <c r="CZ56" s="90"/>
      <c r="DA56" s="90"/>
      <c r="DB56" s="90"/>
      <c r="DC56" s="90"/>
      <c r="DD56" s="90"/>
      <c r="DE56" s="90"/>
      <c r="DF56" s="90"/>
      <c r="DG56" s="90"/>
      <c r="DH56" s="90"/>
      <c r="DI56" s="90"/>
      <c r="DJ56" s="90"/>
      <c r="DK56" s="90"/>
      <c r="DL56" s="90"/>
      <c r="DM56" s="90"/>
      <c r="DN56" s="90"/>
      <c r="DO56" s="90"/>
      <c r="DP56" s="90"/>
      <c r="DQ56" s="90"/>
      <c r="DR56" s="90"/>
      <c r="DS56" s="90"/>
      <c r="DT56" s="90"/>
      <c r="DU56" s="90"/>
      <c r="DV56" s="90"/>
      <c r="DW56" s="90"/>
      <c r="DX56" s="90"/>
      <c r="DY56" s="90"/>
      <c r="DZ56" s="90"/>
      <c r="EA56" s="90"/>
      <c r="EB56" s="90"/>
      <c r="EC56" s="90"/>
      <c r="ED56" s="90"/>
      <c r="EE56" s="90"/>
      <c r="EF56" s="90"/>
      <c r="EG56" s="90"/>
      <c r="EH56" s="90"/>
      <c r="EI56" s="90"/>
      <c r="EJ56" s="90"/>
      <c r="EK56" s="90"/>
      <c r="EL56" s="90"/>
      <c r="EM56" s="90"/>
      <c r="EN56" s="90"/>
      <c r="EO56" s="90"/>
      <c r="EP56" s="90"/>
      <c r="EQ56" s="90"/>
      <c r="ER56" s="90"/>
      <c r="ES56" s="90"/>
      <c r="ET56" s="90"/>
      <c r="EU56" s="90"/>
      <c r="EV56" s="90"/>
      <c r="EW56" s="90"/>
      <c r="EX56" s="90"/>
      <c r="EY56" s="90"/>
      <c r="EZ56" s="90"/>
      <c r="FA56" s="90"/>
      <c r="FB56" s="90"/>
      <c r="FC56" s="90"/>
      <c r="FD56" s="90"/>
      <c r="FE56" s="90"/>
      <c r="FF56" s="90"/>
      <c r="FG56" s="90"/>
      <c r="FH56" s="90"/>
      <c r="FI56" s="90"/>
      <c r="FJ56" s="90"/>
      <c r="FK56" s="90"/>
      <c r="FL56" s="90"/>
      <c r="FM56" s="90"/>
      <c r="FN56" s="90"/>
      <c r="FO56" s="90"/>
      <c r="FP56" s="90"/>
      <c r="FQ56" s="90"/>
      <c r="FR56" s="90"/>
      <c r="FS56" s="90"/>
      <c r="FT56" s="90"/>
      <c r="FU56" s="90"/>
      <c r="FV56" s="90"/>
      <c r="FW56" s="90"/>
      <c r="FX56" s="90"/>
      <c r="FY56" s="90"/>
      <c r="FZ56" s="90"/>
      <c r="GA56" s="90"/>
      <c r="GB56" s="90"/>
      <c r="GC56" s="90"/>
      <c r="GD56" s="90"/>
      <c r="GE56" s="90"/>
      <c r="GF56" s="90"/>
      <c r="GG56" s="90"/>
      <c r="GH56" s="90"/>
      <c r="GI56" s="90"/>
      <c r="GJ56" s="90"/>
      <c r="GK56" s="90"/>
      <c r="GL56" s="90"/>
      <c r="GM56" s="90"/>
      <c r="GN56" s="90"/>
      <c r="GO56" s="90"/>
      <c r="GP56" s="90"/>
    </row>
    <row r="57" spans="2:198" s="98" customFormat="1" ht="29.45" customHeight="1" x14ac:dyDescent="0.25">
      <c r="B57" s="143"/>
      <c r="C57" s="189" t="e">
        <f>+#REF!</f>
        <v>#REF!</v>
      </c>
      <c r="D57" s="144" t="s">
        <v>57</v>
      </c>
      <c r="E57" s="145" t="e">
        <f>+E56</f>
        <v>#REF!</v>
      </c>
      <c r="F57" s="146">
        <v>13</v>
      </c>
      <c r="G57" s="118" t="e">
        <f>+ROUND(F57*E57,0)</f>
        <v>#REF!</v>
      </c>
      <c r="H57" s="90"/>
      <c r="I57" s="123"/>
      <c r="J57" s="123">
        <v>2500000</v>
      </c>
      <c r="K57" s="123"/>
      <c r="L57" s="210">
        <f t="shared" si="6"/>
        <v>3200000</v>
      </c>
      <c r="M57" s="210">
        <f t="shared" si="1"/>
        <v>0</v>
      </c>
      <c r="N57" s="123">
        <f t="shared" si="2"/>
        <v>3200000</v>
      </c>
      <c r="O57" s="123"/>
      <c r="P57" s="123"/>
      <c r="Q57" s="44"/>
      <c r="R57" s="44"/>
      <c r="S57" s="90"/>
      <c r="T57" s="90"/>
      <c r="U57" s="90"/>
      <c r="V57" s="90"/>
      <c r="W57" s="90"/>
      <c r="X57" s="90"/>
      <c r="Y57" s="90"/>
      <c r="Z57" s="90"/>
      <c r="AA57" s="90"/>
      <c r="AB57" s="90"/>
      <c r="AC57" s="90"/>
      <c r="AD57" s="90"/>
      <c r="AE57" s="90"/>
      <c r="AF57" s="90"/>
      <c r="AG57" s="90"/>
      <c r="AH57" s="90"/>
      <c r="AI57" s="90"/>
      <c r="AJ57" s="90"/>
      <c r="AK57" s="90"/>
      <c r="AL57" s="90"/>
      <c r="AM57" s="90"/>
      <c r="AN57" s="90"/>
      <c r="AO57" s="90"/>
      <c r="AP57" s="90"/>
      <c r="AQ57" s="90"/>
      <c r="AR57" s="90"/>
      <c r="AS57" s="90"/>
      <c r="AT57" s="90"/>
      <c r="AU57" s="90"/>
      <c r="AV57" s="90"/>
      <c r="AW57" s="90"/>
      <c r="AX57" s="90"/>
      <c r="AY57" s="90"/>
      <c r="AZ57" s="90"/>
      <c r="BA57" s="90"/>
      <c r="BB57" s="90"/>
      <c r="BC57" s="90"/>
      <c r="BD57" s="90"/>
      <c r="BE57" s="90"/>
      <c r="BF57" s="90"/>
      <c r="BG57" s="90"/>
      <c r="BH57" s="90"/>
      <c r="BI57" s="90"/>
      <c r="BJ57" s="90"/>
      <c r="BK57" s="90"/>
      <c r="BL57" s="90"/>
      <c r="BM57" s="90"/>
      <c r="BN57" s="90"/>
      <c r="BO57" s="90"/>
      <c r="BP57" s="90"/>
      <c r="BQ57" s="90"/>
      <c r="BR57" s="90"/>
      <c r="BS57" s="90"/>
      <c r="BT57" s="90"/>
      <c r="BU57" s="90"/>
      <c r="BV57" s="90"/>
      <c r="BW57" s="90"/>
      <c r="BX57" s="90"/>
      <c r="BY57" s="90"/>
      <c r="BZ57" s="90"/>
      <c r="CA57" s="90"/>
      <c r="CB57" s="90"/>
      <c r="CC57" s="90"/>
      <c r="CD57" s="90"/>
      <c r="CE57" s="90"/>
      <c r="CF57" s="90"/>
      <c r="CG57" s="90"/>
      <c r="CH57" s="90"/>
      <c r="CI57" s="90"/>
      <c r="CJ57" s="90"/>
      <c r="CK57" s="90"/>
      <c r="CL57" s="90"/>
      <c r="CM57" s="90"/>
      <c r="CN57" s="90"/>
      <c r="CO57" s="90"/>
      <c r="CP57" s="90"/>
      <c r="CQ57" s="90"/>
      <c r="CR57" s="90"/>
      <c r="CS57" s="90"/>
      <c r="CT57" s="90"/>
      <c r="CU57" s="90"/>
      <c r="CV57" s="90"/>
      <c r="CW57" s="90"/>
      <c r="CX57" s="90"/>
      <c r="CY57" s="90"/>
      <c r="CZ57" s="90"/>
      <c r="DA57" s="90"/>
      <c r="DB57" s="90"/>
      <c r="DC57" s="90"/>
      <c r="DD57" s="90"/>
      <c r="DE57" s="90"/>
      <c r="DF57" s="90"/>
      <c r="DG57" s="90"/>
      <c r="DH57" s="90"/>
      <c r="DI57" s="90"/>
      <c r="DJ57" s="90"/>
      <c r="DK57" s="90"/>
      <c r="DL57" s="90"/>
      <c r="DM57" s="90"/>
      <c r="DN57" s="90"/>
      <c r="DO57" s="90"/>
      <c r="DP57" s="90"/>
      <c r="DQ57" s="90"/>
      <c r="DR57" s="90"/>
      <c r="DS57" s="90"/>
      <c r="DT57" s="90"/>
      <c r="DU57" s="90"/>
      <c r="DV57" s="90"/>
      <c r="DW57" s="90"/>
      <c r="DX57" s="90"/>
      <c r="DY57" s="90"/>
      <c r="DZ57" s="90"/>
      <c r="EA57" s="90"/>
      <c r="EB57" s="90"/>
      <c r="EC57" s="90"/>
      <c r="ED57" s="90"/>
      <c r="EE57" s="90"/>
      <c r="EF57" s="90"/>
      <c r="EG57" s="90"/>
      <c r="EH57" s="90"/>
      <c r="EI57" s="90"/>
      <c r="EJ57" s="90"/>
      <c r="EK57" s="90"/>
      <c r="EL57" s="90"/>
      <c r="EM57" s="90"/>
      <c r="EN57" s="90"/>
      <c r="EO57" s="90"/>
      <c r="EP57" s="90"/>
      <c r="EQ57" s="90"/>
      <c r="ER57" s="90"/>
      <c r="ES57" s="90"/>
      <c r="ET57" s="90"/>
      <c r="EU57" s="90"/>
      <c r="EV57" s="90"/>
      <c r="EW57" s="90"/>
      <c r="EX57" s="90"/>
      <c r="EY57" s="90"/>
      <c r="EZ57" s="90"/>
      <c r="FA57" s="90"/>
      <c r="FB57" s="90"/>
      <c r="FC57" s="90"/>
      <c r="FD57" s="90"/>
      <c r="FE57" s="90"/>
      <c r="FF57" s="90"/>
      <c r="FG57" s="90"/>
      <c r="FH57" s="90"/>
      <c r="FI57" s="90"/>
      <c r="FJ57" s="90"/>
      <c r="FK57" s="90"/>
      <c r="FL57" s="90"/>
      <c r="FM57" s="90"/>
      <c r="FN57" s="90"/>
      <c r="FO57" s="90"/>
      <c r="FP57" s="90"/>
      <c r="FQ57" s="90"/>
      <c r="FR57" s="90"/>
      <c r="FS57" s="90"/>
      <c r="FT57" s="90"/>
      <c r="FU57" s="90"/>
      <c r="FV57" s="90"/>
      <c r="FW57" s="90"/>
      <c r="FX57" s="90"/>
      <c r="FY57" s="90"/>
      <c r="FZ57" s="90"/>
      <c r="GA57" s="90"/>
      <c r="GB57" s="90"/>
      <c r="GC57" s="90"/>
      <c r="GD57" s="90"/>
      <c r="GE57" s="90"/>
      <c r="GF57" s="90"/>
      <c r="GG57" s="90"/>
      <c r="GH57" s="90"/>
      <c r="GI57" s="90"/>
      <c r="GJ57" s="90"/>
      <c r="GK57" s="90"/>
      <c r="GL57" s="90"/>
      <c r="GM57" s="90"/>
      <c r="GN57" s="90"/>
      <c r="GO57" s="90"/>
      <c r="GP57" s="90"/>
    </row>
    <row r="58" spans="2:198" s="98" customFormat="1" ht="30" customHeight="1" thickBot="1" x14ac:dyDescent="0.3">
      <c r="B58" s="138"/>
      <c r="C58" s="139" t="s">
        <v>60</v>
      </c>
      <c r="D58" s="140" t="s">
        <v>57</v>
      </c>
      <c r="E58" s="141">
        <v>2200000</v>
      </c>
      <c r="F58" s="142">
        <v>6.5</v>
      </c>
      <c r="G58" s="192">
        <f>+ROUND(F58*E58,0)</f>
        <v>14300000</v>
      </c>
      <c r="H58" s="90"/>
      <c r="I58" s="123"/>
      <c r="J58" s="123">
        <v>2000000</v>
      </c>
      <c r="K58" s="123"/>
      <c r="L58" s="210">
        <f t="shared" si="6"/>
        <v>2560000</v>
      </c>
      <c r="M58" s="210">
        <f t="shared" si="1"/>
        <v>0</v>
      </c>
      <c r="N58" s="123">
        <f t="shared" si="2"/>
        <v>2560000</v>
      </c>
      <c r="O58" s="123"/>
      <c r="P58" s="123"/>
      <c r="Q58" s="44"/>
      <c r="R58" s="44"/>
      <c r="S58" s="90"/>
      <c r="T58" s="90"/>
      <c r="U58" s="90"/>
      <c r="V58" s="90"/>
      <c r="W58" s="90"/>
      <c r="X58" s="90"/>
      <c r="Y58" s="90"/>
      <c r="Z58" s="90"/>
      <c r="AA58" s="90"/>
      <c r="AB58" s="90"/>
      <c r="AC58" s="90"/>
      <c r="AD58" s="90"/>
      <c r="AE58" s="90"/>
      <c r="AF58" s="90"/>
      <c r="AG58" s="90"/>
      <c r="AH58" s="90"/>
      <c r="AI58" s="90"/>
      <c r="AJ58" s="90"/>
      <c r="AK58" s="90"/>
      <c r="AL58" s="90"/>
      <c r="AM58" s="90"/>
      <c r="AN58" s="90"/>
      <c r="AO58" s="90"/>
      <c r="AP58" s="90"/>
      <c r="AQ58" s="90"/>
      <c r="AR58" s="90"/>
      <c r="AS58" s="90"/>
      <c r="AT58" s="90"/>
      <c r="AU58" s="90"/>
      <c r="AV58" s="90"/>
      <c r="AW58" s="90"/>
      <c r="AX58" s="90"/>
      <c r="AY58" s="90"/>
      <c r="AZ58" s="90"/>
      <c r="BA58" s="90"/>
      <c r="BB58" s="90"/>
      <c r="BC58" s="90"/>
      <c r="BD58" s="90"/>
      <c r="BE58" s="90"/>
      <c r="BF58" s="90"/>
      <c r="BG58" s="90"/>
      <c r="BH58" s="90"/>
      <c r="BI58" s="90"/>
      <c r="BJ58" s="90"/>
      <c r="BK58" s="90"/>
      <c r="BL58" s="90"/>
      <c r="BM58" s="90"/>
      <c r="BN58" s="90"/>
      <c r="BO58" s="90"/>
      <c r="BP58" s="90"/>
      <c r="BQ58" s="90"/>
      <c r="BR58" s="90"/>
      <c r="BS58" s="90"/>
      <c r="BT58" s="90"/>
      <c r="BU58" s="90"/>
      <c r="BV58" s="90"/>
      <c r="BW58" s="90"/>
      <c r="BX58" s="90"/>
      <c r="BY58" s="90"/>
      <c r="BZ58" s="90"/>
      <c r="CA58" s="90"/>
      <c r="CB58" s="90"/>
      <c r="CC58" s="90"/>
      <c r="CD58" s="90"/>
      <c r="CE58" s="90"/>
      <c r="CF58" s="90"/>
      <c r="CG58" s="90"/>
      <c r="CH58" s="90"/>
      <c r="CI58" s="90"/>
      <c r="CJ58" s="90"/>
      <c r="CK58" s="90"/>
      <c r="CL58" s="90"/>
      <c r="CM58" s="90"/>
      <c r="CN58" s="90"/>
      <c r="CO58" s="90"/>
      <c r="CP58" s="90"/>
      <c r="CQ58" s="90"/>
      <c r="CR58" s="90"/>
      <c r="CS58" s="90"/>
      <c r="CT58" s="90"/>
      <c r="CU58" s="90"/>
      <c r="CV58" s="90"/>
      <c r="CW58" s="90"/>
      <c r="CX58" s="90"/>
      <c r="CY58" s="90"/>
      <c r="CZ58" s="90"/>
      <c r="DA58" s="90"/>
      <c r="DB58" s="90"/>
      <c r="DC58" s="90"/>
      <c r="DD58" s="90"/>
      <c r="DE58" s="90"/>
      <c r="DF58" s="90"/>
      <c r="DG58" s="90"/>
      <c r="DH58" s="90"/>
      <c r="DI58" s="90"/>
      <c r="DJ58" s="90"/>
      <c r="DK58" s="90"/>
      <c r="DL58" s="90"/>
      <c r="DM58" s="90"/>
      <c r="DN58" s="90"/>
      <c r="DO58" s="90"/>
      <c r="DP58" s="90"/>
      <c r="DQ58" s="90"/>
      <c r="DR58" s="90"/>
      <c r="DS58" s="90"/>
      <c r="DT58" s="90"/>
      <c r="DU58" s="90"/>
      <c r="DV58" s="90"/>
      <c r="DW58" s="90"/>
      <c r="DX58" s="90"/>
      <c r="DY58" s="90"/>
      <c r="DZ58" s="90"/>
      <c r="EA58" s="90"/>
      <c r="EB58" s="90"/>
      <c r="EC58" s="90"/>
      <c r="ED58" s="90"/>
      <c r="EE58" s="90"/>
      <c r="EF58" s="90"/>
      <c r="EG58" s="90"/>
      <c r="EH58" s="90"/>
      <c r="EI58" s="90"/>
      <c r="EJ58" s="90"/>
      <c r="EK58" s="90"/>
      <c r="EL58" s="90"/>
      <c r="EM58" s="90"/>
      <c r="EN58" s="90"/>
      <c r="EO58" s="90"/>
      <c r="EP58" s="90"/>
      <c r="EQ58" s="90"/>
      <c r="ER58" s="90"/>
      <c r="ES58" s="90"/>
      <c r="ET58" s="90"/>
      <c r="EU58" s="90"/>
      <c r="EV58" s="90"/>
      <c r="EW58" s="90"/>
      <c r="EX58" s="90"/>
      <c r="EY58" s="90"/>
      <c r="EZ58" s="90"/>
      <c r="FA58" s="90"/>
      <c r="FB58" s="90"/>
      <c r="FC58" s="90"/>
      <c r="FD58" s="90"/>
      <c r="FE58" s="90"/>
      <c r="FF58" s="90"/>
      <c r="FG58" s="90"/>
      <c r="FH58" s="90"/>
      <c r="FI58" s="90"/>
      <c r="FJ58" s="90"/>
      <c r="FK58" s="90"/>
      <c r="FL58" s="90"/>
      <c r="FM58" s="90"/>
      <c r="FN58" s="90"/>
      <c r="FO58" s="90"/>
      <c r="FP58" s="90"/>
      <c r="FQ58" s="90"/>
      <c r="FR58" s="90"/>
      <c r="FS58" s="90"/>
      <c r="FT58" s="90"/>
      <c r="FU58" s="90"/>
      <c r="FV58" s="90"/>
      <c r="FW58" s="90"/>
      <c r="FX58" s="90"/>
      <c r="FY58" s="90"/>
      <c r="FZ58" s="90"/>
      <c r="GA58" s="90"/>
      <c r="GB58" s="90"/>
      <c r="GC58" s="90"/>
      <c r="GD58" s="90"/>
      <c r="GE58" s="90"/>
      <c r="GF58" s="90"/>
      <c r="GG58" s="90"/>
      <c r="GH58" s="90"/>
      <c r="GI58" s="90"/>
      <c r="GJ58" s="90"/>
      <c r="GK58" s="90"/>
      <c r="GL58" s="90"/>
      <c r="GM58" s="90"/>
      <c r="GN58" s="90"/>
      <c r="GO58" s="90"/>
      <c r="GP58" s="90"/>
    </row>
    <row r="59" spans="2:198" s="98" customFormat="1" ht="17.25" thickBot="1" x14ac:dyDescent="0.3">
      <c r="B59" s="132"/>
      <c r="C59" s="133" t="s">
        <v>61</v>
      </c>
      <c r="D59" s="134"/>
      <c r="E59" s="135"/>
      <c r="F59" s="136"/>
      <c r="G59" s="137"/>
      <c r="H59" s="90"/>
      <c r="I59" s="123"/>
      <c r="J59" s="123"/>
      <c r="K59" s="123"/>
      <c r="L59" s="210">
        <f t="shared" si="6"/>
        <v>0</v>
      </c>
      <c r="M59" s="210">
        <f t="shared" si="1"/>
        <v>0</v>
      </c>
      <c r="N59" s="123">
        <f t="shared" si="2"/>
        <v>0</v>
      </c>
      <c r="O59" s="123"/>
      <c r="P59" s="123"/>
      <c r="Q59" s="44"/>
      <c r="R59" s="44"/>
      <c r="S59" s="90"/>
      <c r="T59" s="90"/>
      <c r="U59" s="90"/>
      <c r="V59" s="90"/>
      <c r="W59" s="90"/>
      <c r="X59" s="90"/>
      <c r="Y59" s="90"/>
      <c r="Z59" s="90"/>
      <c r="AA59" s="90"/>
      <c r="AB59" s="90"/>
      <c r="AC59" s="90"/>
      <c r="AD59" s="90"/>
      <c r="AE59" s="90"/>
      <c r="AF59" s="90"/>
      <c r="AG59" s="90"/>
      <c r="AH59" s="90"/>
      <c r="AI59" s="90"/>
      <c r="AJ59" s="90"/>
      <c r="AK59" s="90"/>
      <c r="AL59" s="90"/>
      <c r="AM59" s="90"/>
      <c r="AN59" s="90"/>
      <c r="AO59" s="90"/>
      <c r="AP59" s="90"/>
      <c r="AQ59" s="90"/>
      <c r="AR59" s="90"/>
      <c r="AS59" s="90"/>
      <c r="AT59" s="90"/>
      <c r="AU59" s="90"/>
      <c r="AV59" s="90"/>
      <c r="AW59" s="90"/>
      <c r="AX59" s="90"/>
      <c r="AY59" s="90"/>
      <c r="AZ59" s="90"/>
      <c r="BA59" s="90"/>
      <c r="BB59" s="90"/>
      <c r="BC59" s="90"/>
      <c r="BD59" s="90"/>
      <c r="BE59" s="90"/>
      <c r="BF59" s="90"/>
      <c r="BG59" s="90"/>
      <c r="BH59" s="90"/>
      <c r="BI59" s="90"/>
      <c r="BJ59" s="90"/>
      <c r="BK59" s="90"/>
      <c r="BL59" s="90"/>
      <c r="BM59" s="90"/>
      <c r="BN59" s="90"/>
      <c r="BO59" s="90"/>
      <c r="BP59" s="90"/>
      <c r="BQ59" s="90"/>
      <c r="BR59" s="90"/>
      <c r="BS59" s="90"/>
      <c r="BT59" s="90"/>
      <c r="BU59" s="90"/>
      <c r="BV59" s="90"/>
      <c r="BW59" s="90"/>
      <c r="BX59" s="90"/>
      <c r="BY59" s="90"/>
      <c r="BZ59" s="90"/>
      <c r="CA59" s="90"/>
      <c r="CB59" s="90"/>
      <c r="CC59" s="90"/>
      <c r="CD59" s="90"/>
      <c r="CE59" s="90"/>
      <c r="CF59" s="90"/>
      <c r="CG59" s="90"/>
      <c r="CH59" s="90"/>
      <c r="CI59" s="90"/>
      <c r="CJ59" s="90"/>
      <c r="CK59" s="90"/>
      <c r="CL59" s="90"/>
      <c r="CM59" s="90"/>
      <c r="CN59" s="90"/>
      <c r="CO59" s="90"/>
      <c r="CP59" s="90"/>
      <c r="CQ59" s="90"/>
      <c r="CR59" s="90"/>
      <c r="CS59" s="90"/>
      <c r="CT59" s="90"/>
      <c r="CU59" s="90"/>
      <c r="CV59" s="90"/>
      <c r="CW59" s="90"/>
      <c r="CX59" s="90"/>
      <c r="CY59" s="90"/>
      <c r="CZ59" s="90"/>
      <c r="DA59" s="90"/>
      <c r="DB59" s="90"/>
      <c r="DC59" s="90"/>
      <c r="DD59" s="90"/>
      <c r="DE59" s="90"/>
      <c r="DF59" s="90"/>
      <c r="DG59" s="90"/>
      <c r="DH59" s="90"/>
      <c r="DI59" s="90"/>
      <c r="DJ59" s="90"/>
      <c r="DK59" s="90"/>
      <c r="DL59" s="90"/>
      <c r="DM59" s="90"/>
      <c r="DN59" s="90"/>
      <c r="DO59" s="90"/>
      <c r="DP59" s="90"/>
      <c r="DQ59" s="90"/>
      <c r="DR59" s="90"/>
      <c r="DS59" s="90"/>
      <c r="DT59" s="90"/>
      <c r="DU59" s="90"/>
      <c r="DV59" s="90"/>
      <c r="DW59" s="90"/>
      <c r="DX59" s="90"/>
      <c r="DY59" s="90"/>
      <c r="DZ59" s="90"/>
      <c r="EA59" s="90"/>
      <c r="EB59" s="90"/>
      <c r="EC59" s="90"/>
      <c r="ED59" s="90"/>
      <c r="EE59" s="90"/>
      <c r="EF59" s="90"/>
      <c r="EG59" s="90"/>
      <c r="EH59" s="90"/>
      <c r="EI59" s="90"/>
      <c r="EJ59" s="90"/>
      <c r="EK59" s="90"/>
      <c r="EL59" s="90"/>
      <c r="EM59" s="90"/>
      <c r="EN59" s="90"/>
      <c r="EO59" s="90"/>
      <c r="EP59" s="90"/>
      <c r="EQ59" s="90"/>
      <c r="ER59" s="90"/>
      <c r="ES59" s="90"/>
      <c r="ET59" s="90"/>
      <c r="EU59" s="90"/>
      <c r="EV59" s="90"/>
      <c r="EW59" s="90"/>
      <c r="EX59" s="90"/>
      <c r="EY59" s="90"/>
      <c r="EZ59" s="90"/>
      <c r="FA59" s="90"/>
      <c r="FB59" s="90"/>
      <c r="FC59" s="90"/>
      <c r="FD59" s="90"/>
      <c r="FE59" s="90"/>
      <c r="FF59" s="90"/>
      <c r="FG59" s="90"/>
      <c r="FH59" s="90"/>
      <c r="FI59" s="90"/>
      <c r="FJ59" s="90"/>
      <c r="FK59" s="90"/>
      <c r="FL59" s="90"/>
      <c r="FM59" s="90"/>
      <c r="FN59" s="90"/>
      <c r="FO59" s="90"/>
      <c r="FP59" s="90"/>
      <c r="FQ59" s="90"/>
      <c r="FR59" s="90"/>
      <c r="FS59" s="90"/>
      <c r="FT59" s="90"/>
      <c r="FU59" s="90"/>
      <c r="FV59" s="90"/>
      <c r="FW59" s="90"/>
      <c r="FX59" s="90"/>
      <c r="FY59" s="90"/>
      <c r="FZ59" s="90"/>
      <c r="GA59" s="90"/>
      <c r="GB59" s="90"/>
      <c r="GC59" s="90"/>
      <c r="GD59" s="90"/>
      <c r="GE59" s="90"/>
      <c r="GF59" s="90"/>
      <c r="GG59" s="90"/>
      <c r="GH59" s="90"/>
      <c r="GI59" s="90"/>
      <c r="GJ59" s="90"/>
      <c r="GK59" s="90"/>
      <c r="GL59" s="90"/>
      <c r="GM59" s="90"/>
      <c r="GN59" s="90"/>
      <c r="GO59" s="90"/>
      <c r="GP59" s="90"/>
    </row>
    <row r="60" spans="2:198" s="98" customFormat="1" ht="27.6" customHeight="1" x14ac:dyDescent="0.25">
      <c r="B60" s="193"/>
      <c r="C60" s="194" t="s">
        <v>62</v>
      </c>
      <c r="D60" s="195" t="s">
        <v>57</v>
      </c>
      <c r="E60" s="196" t="e">
        <f>+#REF!</f>
        <v>#REF!</v>
      </c>
      <c r="F60" s="197">
        <v>6.5</v>
      </c>
      <c r="G60" s="198" t="e">
        <f>+ROUND(F60*E60,0)</f>
        <v>#REF!</v>
      </c>
      <c r="H60" s="90"/>
      <c r="I60" s="206"/>
      <c r="J60" s="206">
        <v>1700000</v>
      </c>
      <c r="K60" s="123"/>
      <c r="L60" s="210">
        <f t="shared" si="6"/>
        <v>2176000</v>
      </c>
      <c r="M60" s="210">
        <f t="shared" si="1"/>
        <v>0</v>
      </c>
      <c r="N60" s="123">
        <f t="shared" si="2"/>
        <v>2176000</v>
      </c>
      <c r="O60" s="123"/>
      <c r="P60" s="123"/>
      <c r="Q60" s="44"/>
      <c r="R60" s="44"/>
      <c r="S60" s="90"/>
      <c r="T60" s="90"/>
      <c r="U60" s="90"/>
      <c r="V60" s="90"/>
      <c r="W60" s="90"/>
      <c r="X60" s="90"/>
      <c r="Y60" s="90"/>
      <c r="Z60" s="90"/>
      <c r="AA60" s="90"/>
      <c r="AB60" s="90"/>
      <c r="AC60" s="90"/>
      <c r="AD60" s="90"/>
      <c r="AE60" s="90"/>
      <c r="AF60" s="90"/>
      <c r="AG60" s="90"/>
      <c r="AH60" s="90"/>
      <c r="AI60" s="90"/>
      <c r="AJ60" s="90"/>
      <c r="AK60" s="90"/>
      <c r="AL60" s="90"/>
      <c r="AM60" s="90"/>
      <c r="AN60" s="90"/>
      <c r="AO60" s="90"/>
      <c r="AP60" s="90"/>
      <c r="AQ60" s="90"/>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0"/>
      <c r="CH60" s="90"/>
      <c r="CI60" s="90"/>
      <c r="CJ60" s="90"/>
      <c r="CK60" s="90"/>
      <c r="CL60" s="90"/>
      <c r="CM60" s="90"/>
      <c r="CN60" s="90"/>
      <c r="CO60" s="90"/>
      <c r="CP60" s="90"/>
      <c r="CQ60" s="90"/>
      <c r="CR60" s="90"/>
      <c r="CS60" s="90"/>
      <c r="CT60" s="90"/>
      <c r="CU60" s="90"/>
      <c r="CV60" s="90"/>
      <c r="CW60" s="90"/>
      <c r="CX60" s="90"/>
      <c r="CY60" s="90"/>
      <c r="CZ60" s="90"/>
      <c r="DA60" s="90"/>
      <c r="DB60" s="90"/>
      <c r="DC60" s="90"/>
      <c r="DD60" s="90"/>
      <c r="DE60" s="90"/>
      <c r="DF60" s="90"/>
      <c r="DG60" s="90"/>
      <c r="DH60" s="90"/>
      <c r="DI60" s="90"/>
      <c r="DJ60" s="90"/>
      <c r="DK60" s="90"/>
      <c r="DL60" s="90"/>
      <c r="DM60" s="90"/>
      <c r="DN60" s="90"/>
      <c r="DO60" s="90"/>
      <c r="DP60" s="90"/>
      <c r="DQ60" s="90"/>
      <c r="DR60" s="90"/>
      <c r="DS60" s="90"/>
      <c r="DT60" s="90"/>
      <c r="DU60" s="90"/>
      <c r="DV60" s="90"/>
      <c r="DW60" s="90"/>
      <c r="DX60" s="90"/>
      <c r="DY60" s="90"/>
      <c r="DZ60" s="90"/>
      <c r="EA60" s="90"/>
      <c r="EB60" s="90"/>
      <c r="EC60" s="90"/>
      <c r="ED60" s="90"/>
      <c r="EE60" s="90"/>
      <c r="EF60" s="90"/>
      <c r="EG60" s="90"/>
      <c r="EH60" s="90"/>
      <c r="EI60" s="90"/>
      <c r="EJ60" s="90"/>
      <c r="EK60" s="90"/>
      <c r="EL60" s="90"/>
      <c r="EM60" s="90"/>
      <c r="EN60" s="90"/>
      <c r="EO60" s="90"/>
      <c r="EP60" s="90"/>
      <c r="EQ60" s="90"/>
      <c r="ER60" s="90"/>
      <c r="ES60" s="90"/>
      <c r="ET60" s="90"/>
      <c r="EU60" s="90"/>
      <c r="EV60" s="90"/>
      <c r="EW60" s="90"/>
      <c r="EX60" s="90"/>
      <c r="EY60" s="90"/>
      <c r="EZ60" s="90"/>
      <c r="FA60" s="90"/>
      <c r="FB60" s="90"/>
      <c r="FC60" s="90"/>
      <c r="FD60" s="90"/>
      <c r="FE60" s="90"/>
      <c r="FF60" s="90"/>
      <c r="FG60" s="90"/>
      <c r="FH60" s="90"/>
      <c r="FI60" s="90"/>
      <c r="FJ60" s="90"/>
      <c r="FK60" s="90"/>
      <c r="FL60" s="90"/>
      <c r="FM60" s="90"/>
      <c r="FN60" s="90"/>
      <c r="FO60" s="90"/>
      <c r="FP60" s="90"/>
      <c r="FQ60" s="90"/>
      <c r="FR60" s="90"/>
      <c r="FS60" s="90"/>
      <c r="FT60" s="90"/>
      <c r="FU60" s="90"/>
      <c r="FV60" s="90"/>
      <c r="FW60" s="90"/>
      <c r="FX60" s="90"/>
      <c r="FY60" s="90"/>
      <c r="FZ60" s="90"/>
      <c r="GA60" s="90"/>
      <c r="GB60" s="90"/>
      <c r="GC60" s="90"/>
      <c r="GD60" s="90"/>
      <c r="GE60" s="90"/>
      <c r="GF60" s="90"/>
      <c r="GG60" s="90"/>
      <c r="GH60" s="90"/>
      <c r="GI60" s="90"/>
      <c r="GJ60" s="90"/>
      <c r="GK60" s="90"/>
      <c r="GL60" s="90"/>
      <c r="GM60" s="90"/>
      <c r="GN60" s="90"/>
      <c r="GO60" s="90"/>
      <c r="GP60" s="90"/>
    </row>
    <row r="61" spans="2:198" s="98" customFormat="1" ht="30.6" customHeight="1" thickBot="1" x14ac:dyDescent="0.3">
      <c r="B61" s="147"/>
      <c r="C61" s="148" t="s">
        <v>63</v>
      </c>
      <c r="D61" s="149" t="s">
        <v>57</v>
      </c>
      <c r="E61" s="150" t="e">
        <f>+#REF!</f>
        <v>#REF!</v>
      </c>
      <c r="F61" s="151">
        <v>6.5</v>
      </c>
      <c r="G61" s="118" t="e">
        <f>+ROUND(F61*E61,0)</f>
        <v>#REF!</v>
      </c>
      <c r="H61" s="90"/>
      <c r="I61" s="206"/>
      <c r="J61" s="206">
        <v>700000</v>
      </c>
      <c r="K61" s="123"/>
      <c r="L61" s="210">
        <f t="shared" si="6"/>
        <v>896000</v>
      </c>
      <c r="M61" s="210">
        <f t="shared" si="1"/>
        <v>0</v>
      </c>
      <c r="N61" s="123">
        <f t="shared" si="2"/>
        <v>896000</v>
      </c>
      <c r="O61" s="123"/>
      <c r="P61" s="123"/>
      <c r="Q61" s="45"/>
      <c r="R61" s="45"/>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c r="CS61" s="90"/>
      <c r="CT61" s="90"/>
      <c r="CU61" s="90"/>
      <c r="CV61" s="90"/>
      <c r="CW61" s="90"/>
      <c r="CX61" s="90"/>
      <c r="CY61" s="90"/>
      <c r="CZ61" s="90"/>
      <c r="DA61" s="90"/>
      <c r="DB61" s="90"/>
      <c r="DC61" s="90"/>
      <c r="DD61" s="90"/>
      <c r="DE61" s="90"/>
      <c r="DF61" s="90"/>
      <c r="DG61" s="90"/>
      <c r="DH61" s="90"/>
      <c r="DI61" s="90"/>
      <c r="DJ61" s="90"/>
      <c r="DK61" s="90"/>
      <c r="DL61" s="90"/>
      <c r="DM61" s="90"/>
      <c r="DN61" s="90"/>
      <c r="DO61" s="90"/>
      <c r="DP61" s="90"/>
      <c r="DQ61" s="90"/>
      <c r="DR61" s="90"/>
      <c r="DS61" s="90"/>
      <c r="DT61" s="90"/>
      <c r="DU61" s="90"/>
      <c r="DV61" s="90"/>
      <c r="DW61" s="90"/>
      <c r="DX61" s="90"/>
      <c r="DY61" s="90"/>
      <c r="DZ61" s="90"/>
      <c r="EA61" s="90"/>
      <c r="EB61" s="90"/>
      <c r="EC61" s="90"/>
      <c r="ED61" s="90"/>
      <c r="EE61" s="90"/>
      <c r="EF61" s="90"/>
      <c r="EG61" s="90"/>
      <c r="EH61" s="90"/>
      <c r="EI61" s="90"/>
      <c r="EJ61" s="90"/>
      <c r="EK61" s="90"/>
      <c r="EL61" s="90"/>
      <c r="EM61" s="90"/>
      <c r="EN61" s="90"/>
      <c r="EO61" s="90"/>
      <c r="EP61" s="90"/>
      <c r="EQ61" s="90"/>
      <c r="ER61" s="90"/>
      <c r="ES61" s="90"/>
      <c r="ET61" s="90"/>
      <c r="EU61" s="90"/>
      <c r="EV61" s="90"/>
      <c r="EW61" s="90"/>
      <c r="EX61" s="90"/>
      <c r="EY61" s="90"/>
      <c r="EZ61" s="90"/>
      <c r="FA61" s="90"/>
      <c r="FB61" s="90"/>
      <c r="FC61" s="90"/>
      <c r="FD61" s="90"/>
      <c r="FE61" s="90"/>
      <c r="FF61" s="90"/>
      <c r="FG61" s="90"/>
      <c r="FH61" s="90"/>
      <c r="FI61" s="90"/>
      <c r="FJ61" s="90"/>
      <c r="FK61" s="90"/>
      <c r="FL61" s="90"/>
      <c r="FM61" s="90"/>
      <c r="FN61" s="90"/>
      <c r="FO61" s="90"/>
      <c r="FP61" s="90"/>
      <c r="FQ61" s="90"/>
      <c r="FR61" s="90"/>
      <c r="FS61" s="90"/>
      <c r="FT61" s="90"/>
      <c r="FU61" s="90"/>
      <c r="FV61" s="90"/>
      <c r="FW61" s="90"/>
      <c r="FX61" s="90"/>
      <c r="FY61" s="90"/>
      <c r="FZ61" s="90"/>
      <c r="GA61" s="90"/>
      <c r="GB61" s="90"/>
      <c r="GC61" s="90"/>
      <c r="GD61" s="90"/>
      <c r="GE61" s="90"/>
      <c r="GF61" s="90"/>
      <c r="GG61" s="90"/>
      <c r="GH61" s="90"/>
      <c r="GI61" s="90"/>
      <c r="GJ61" s="90"/>
      <c r="GK61" s="90"/>
      <c r="GL61" s="90"/>
      <c r="GM61" s="90"/>
      <c r="GN61" s="90"/>
      <c r="GO61" s="90"/>
      <c r="GP61" s="90"/>
    </row>
    <row r="62" spans="2:198" s="98" customFormat="1" ht="21.6" customHeight="1" x14ac:dyDescent="0.25">
      <c r="B62" s="147"/>
      <c r="C62" s="148" t="s">
        <v>64</v>
      </c>
      <c r="D62" s="152" t="s">
        <v>57</v>
      </c>
      <c r="E62" s="150" t="e">
        <f>+#REF!*1.2</f>
        <v>#REF!</v>
      </c>
      <c r="F62" s="151">
        <v>6.5</v>
      </c>
      <c r="G62" s="118" t="e">
        <f>+ROUND(F62*E62,0)</f>
        <v>#REF!</v>
      </c>
      <c r="H62" s="90"/>
      <c r="I62" s="123"/>
      <c r="J62" s="123">
        <v>945000</v>
      </c>
      <c r="K62" s="123"/>
      <c r="L62" s="210">
        <f t="shared" si="6"/>
        <v>1209600</v>
      </c>
      <c r="M62" s="210">
        <f t="shared" si="1"/>
        <v>0</v>
      </c>
      <c r="N62" s="123">
        <f t="shared" si="2"/>
        <v>1209600</v>
      </c>
      <c r="O62" s="123"/>
      <c r="P62" s="123"/>
      <c r="Q62" s="44"/>
      <c r="R62" s="44"/>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row>
    <row r="63" spans="2:198" s="98" customFormat="1" ht="29.45" customHeight="1" thickBot="1" x14ac:dyDescent="0.3">
      <c r="B63" s="202"/>
      <c r="C63" s="199" t="s">
        <v>65</v>
      </c>
      <c r="D63" s="200" t="s">
        <v>57</v>
      </c>
      <c r="E63" s="201">
        <v>250000</v>
      </c>
      <c r="F63" s="153">
        <v>6.5</v>
      </c>
      <c r="G63" s="154">
        <f>+ROUND(E63*F63,0)</f>
        <v>1625000</v>
      </c>
      <c r="H63" s="155" t="s">
        <v>28</v>
      </c>
      <c r="I63" s="90"/>
      <c r="J63" s="90"/>
      <c r="K63" s="90"/>
      <c r="L63" s="210">
        <f t="shared" si="6"/>
        <v>0</v>
      </c>
      <c r="M63" s="210">
        <f t="shared" si="1"/>
        <v>0</v>
      </c>
      <c r="N63" s="123">
        <f t="shared" si="2"/>
        <v>0</v>
      </c>
      <c r="O63" s="123"/>
      <c r="P63" s="123"/>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0"/>
      <c r="AV63" s="90"/>
      <c r="AW63" s="90"/>
      <c r="AX63" s="90"/>
      <c r="AY63" s="90"/>
      <c r="AZ63" s="90"/>
      <c r="BA63" s="90"/>
      <c r="BB63" s="90"/>
      <c r="BC63" s="90"/>
      <c r="BD63" s="90"/>
      <c r="BE63" s="90"/>
      <c r="BF63" s="90"/>
      <c r="BG63" s="90"/>
      <c r="BH63" s="90"/>
      <c r="BI63" s="90"/>
      <c r="BJ63" s="90"/>
      <c r="BK63" s="90"/>
      <c r="BL63" s="90"/>
      <c r="BM63" s="90"/>
      <c r="BN63" s="90"/>
      <c r="BO63" s="90"/>
      <c r="BP63" s="90"/>
      <c r="BQ63" s="90"/>
      <c r="BR63" s="90"/>
      <c r="BS63" s="90"/>
      <c r="BT63" s="90"/>
      <c r="BU63" s="90"/>
      <c r="BV63" s="90"/>
      <c r="BW63" s="90"/>
      <c r="BX63" s="90"/>
      <c r="BY63" s="90"/>
      <c r="BZ63" s="90"/>
      <c r="CA63" s="90"/>
      <c r="CB63" s="90"/>
      <c r="CC63" s="90"/>
      <c r="CD63" s="90"/>
      <c r="CE63" s="90"/>
      <c r="CF63" s="90"/>
      <c r="CG63" s="90"/>
      <c r="CH63" s="90"/>
      <c r="CI63" s="90"/>
      <c r="CJ63" s="90"/>
      <c r="CK63" s="90"/>
      <c r="CL63" s="90"/>
      <c r="CM63" s="90"/>
      <c r="CN63" s="90"/>
      <c r="CO63" s="90"/>
      <c r="CP63" s="90"/>
      <c r="CQ63" s="90"/>
      <c r="CR63" s="90"/>
      <c r="CS63" s="90"/>
      <c r="CT63" s="90"/>
      <c r="CU63" s="90"/>
      <c r="CV63" s="90"/>
      <c r="CW63" s="90"/>
      <c r="CX63" s="90"/>
      <c r="CY63" s="90"/>
      <c r="CZ63" s="90"/>
      <c r="DA63" s="90"/>
      <c r="DB63" s="90"/>
      <c r="DC63" s="90"/>
      <c r="DD63" s="90"/>
      <c r="DE63" s="90"/>
      <c r="DF63" s="90"/>
      <c r="DG63" s="90"/>
      <c r="DH63" s="90"/>
      <c r="DI63" s="90"/>
      <c r="DJ63" s="90"/>
      <c r="DK63" s="90"/>
      <c r="DL63" s="90"/>
      <c r="DM63" s="90"/>
      <c r="DN63" s="90"/>
      <c r="DO63" s="90"/>
      <c r="DP63" s="90"/>
      <c r="DQ63" s="90"/>
      <c r="DR63" s="90"/>
      <c r="DS63" s="90"/>
      <c r="DT63" s="90"/>
      <c r="DU63" s="90"/>
      <c r="DV63" s="90"/>
      <c r="DW63" s="90"/>
      <c r="DX63" s="90"/>
      <c r="DY63" s="90"/>
      <c r="DZ63" s="90"/>
      <c r="EA63" s="90"/>
      <c r="EB63" s="90"/>
      <c r="EC63" s="90"/>
      <c r="ED63" s="90"/>
      <c r="EE63" s="90"/>
      <c r="EF63" s="90"/>
      <c r="EG63" s="90"/>
      <c r="EH63" s="90"/>
      <c r="EI63" s="90"/>
      <c r="EJ63" s="90"/>
      <c r="EK63" s="90"/>
      <c r="EL63" s="90"/>
      <c r="EM63" s="90"/>
      <c r="EN63" s="90"/>
      <c r="EO63" s="90"/>
      <c r="EP63" s="90"/>
      <c r="EQ63" s="90"/>
      <c r="ER63" s="90"/>
      <c r="ES63" s="90"/>
      <c r="ET63" s="90"/>
      <c r="EU63" s="90"/>
      <c r="EV63" s="90"/>
      <c r="EW63" s="90"/>
      <c r="EX63" s="90"/>
      <c r="EY63" s="90"/>
      <c r="EZ63" s="90"/>
      <c r="FA63" s="90"/>
      <c r="FB63" s="90"/>
      <c r="FC63" s="90"/>
      <c r="FD63" s="90"/>
      <c r="FE63" s="90"/>
      <c r="FF63" s="90"/>
      <c r="FG63" s="90"/>
      <c r="FH63" s="90"/>
      <c r="FI63" s="90"/>
      <c r="FJ63" s="90"/>
      <c r="FK63" s="90"/>
      <c r="FL63" s="90"/>
      <c r="FM63" s="90"/>
      <c r="FN63" s="90"/>
      <c r="FO63" s="90"/>
      <c r="FP63" s="90"/>
      <c r="FQ63" s="90"/>
      <c r="FR63" s="90"/>
      <c r="FS63" s="90"/>
      <c r="FT63" s="90"/>
      <c r="FU63" s="90"/>
      <c r="FV63" s="90"/>
      <c r="FW63" s="90"/>
      <c r="FX63" s="90"/>
      <c r="FY63" s="90"/>
      <c r="FZ63" s="90"/>
      <c r="GA63" s="90"/>
      <c r="GB63" s="90"/>
      <c r="GC63" s="90"/>
      <c r="GD63" s="90"/>
      <c r="GE63" s="90"/>
      <c r="GF63" s="90"/>
      <c r="GG63" s="90"/>
      <c r="GH63" s="90"/>
      <c r="GI63" s="90"/>
      <c r="GJ63" s="90"/>
      <c r="GK63" s="90"/>
      <c r="GL63" s="90"/>
      <c r="GM63" s="90"/>
      <c r="GN63" s="90"/>
      <c r="GO63" s="90"/>
      <c r="GP63" s="90"/>
    </row>
    <row r="64" spans="2:198" s="98" customFormat="1" ht="16.5" customHeight="1" x14ac:dyDescent="0.25">
      <c r="B64" s="156"/>
      <c r="C64" s="280" t="s">
        <v>66</v>
      </c>
      <c r="D64" s="281"/>
      <c r="E64" s="281"/>
      <c r="F64" s="282"/>
      <c r="G64" s="157" t="e">
        <f>SUM(G52:G63)</f>
        <v>#REF!</v>
      </c>
      <c r="H64" s="158"/>
      <c r="I64" s="159"/>
      <c r="J64" s="160"/>
      <c r="K64" s="126"/>
      <c r="L64" s="123">
        <f t="shared" si="6"/>
        <v>0</v>
      </c>
      <c r="M64" s="123">
        <f t="shared" si="1"/>
        <v>0</v>
      </c>
      <c r="N64" s="123">
        <f t="shared" si="2"/>
        <v>0</v>
      </c>
      <c r="O64" s="123"/>
      <c r="P64" s="123"/>
      <c r="Q64" s="126"/>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90"/>
      <c r="AT64" s="90"/>
      <c r="AU64" s="90"/>
      <c r="AV64" s="90"/>
      <c r="AW64" s="90"/>
      <c r="AX64" s="90"/>
      <c r="AY64" s="90"/>
      <c r="AZ64" s="90"/>
      <c r="BA64" s="90"/>
      <c r="BB64" s="90"/>
      <c r="BC64" s="90"/>
      <c r="BD64" s="90"/>
      <c r="BE64" s="90"/>
      <c r="BF64" s="90"/>
      <c r="BG64" s="90"/>
      <c r="BH64" s="90"/>
      <c r="BI64" s="90"/>
      <c r="BJ64" s="90"/>
      <c r="BK64" s="90"/>
      <c r="BL64" s="90"/>
      <c r="BM64" s="90"/>
      <c r="BN64" s="90"/>
      <c r="BO64" s="90"/>
      <c r="BP64" s="90"/>
      <c r="BQ64" s="90"/>
      <c r="BR64" s="90"/>
      <c r="BS64" s="90"/>
      <c r="BT64" s="90"/>
      <c r="BU64" s="90"/>
      <c r="BV64" s="90"/>
      <c r="BW64" s="90"/>
      <c r="BX64" s="90"/>
      <c r="BY64" s="90"/>
      <c r="BZ64" s="90"/>
      <c r="CA64" s="90"/>
      <c r="CB64" s="90"/>
      <c r="CC64" s="90"/>
      <c r="CD64" s="90"/>
      <c r="CE64" s="90"/>
      <c r="CF64" s="90"/>
      <c r="CG64" s="90"/>
      <c r="CH64" s="90"/>
      <c r="CI64" s="90"/>
      <c r="CJ64" s="90"/>
      <c r="CK64" s="90"/>
      <c r="CL64" s="90"/>
      <c r="CM64" s="90"/>
      <c r="CN64" s="90"/>
      <c r="CO64" s="90"/>
      <c r="CP64" s="90"/>
      <c r="CQ64" s="90"/>
      <c r="CR64" s="90"/>
      <c r="CS64" s="90"/>
      <c r="CT64" s="90"/>
      <c r="CU64" s="90"/>
      <c r="CV64" s="90"/>
      <c r="CW64" s="90"/>
      <c r="CX64" s="90"/>
      <c r="CY64" s="90"/>
      <c r="CZ64" s="90"/>
      <c r="DA64" s="90"/>
      <c r="DB64" s="90"/>
      <c r="DC64" s="90"/>
      <c r="DD64" s="90"/>
      <c r="DE64" s="90"/>
      <c r="DF64" s="90"/>
      <c r="DG64" s="90"/>
      <c r="DH64" s="90"/>
      <c r="DI64" s="90"/>
      <c r="DJ64" s="90"/>
      <c r="DK64" s="90"/>
      <c r="DL64" s="90"/>
      <c r="DM64" s="90"/>
      <c r="DN64" s="90"/>
      <c r="DO64" s="90"/>
      <c r="DP64" s="90"/>
      <c r="DQ64" s="90"/>
      <c r="DR64" s="90"/>
      <c r="DS64" s="90"/>
      <c r="DT64" s="90"/>
      <c r="DU64" s="90"/>
      <c r="DV64" s="90"/>
      <c r="DW64" s="90"/>
      <c r="DX64" s="90"/>
      <c r="DY64" s="90"/>
      <c r="DZ64" s="90"/>
      <c r="EA64" s="90"/>
      <c r="EB64" s="90"/>
      <c r="EC64" s="90"/>
      <c r="ED64" s="90"/>
      <c r="EE64" s="90"/>
      <c r="EF64" s="90"/>
      <c r="EG64" s="90"/>
      <c r="EH64" s="90"/>
      <c r="EI64" s="90"/>
      <c r="EJ64" s="90"/>
      <c r="EK64" s="90"/>
      <c r="EL64" s="90"/>
      <c r="EM64" s="90"/>
      <c r="EN64" s="90"/>
      <c r="EO64" s="90"/>
      <c r="EP64" s="90"/>
      <c r="EQ64" s="90"/>
      <c r="ER64" s="90"/>
      <c r="ES64" s="90"/>
      <c r="ET64" s="90"/>
      <c r="EU64" s="90"/>
      <c r="EV64" s="90"/>
      <c r="EW64" s="90"/>
      <c r="EX64" s="90"/>
      <c r="EY64" s="90"/>
      <c r="EZ64" s="90"/>
      <c r="FA64" s="90"/>
      <c r="FB64" s="90"/>
      <c r="FC64" s="90"/>
      <c r="FD64" s="90"/>
      <c r="FE64" s="90"/>
      <c r="FF64" s="90"/>
      <c r="FG64" s="90"/>
      <c r="FH64" s="90"/>
      <c r="FI64" s="90"/>
      <c r="FJ64" s="90"/>
      <c r="FK64" s="90"/>
      <c r="FL64" s="90"/>
      <c r="FM64" s="90"/>
      <c r="FN64" s="90"/>
      <c r="FO64" s="90"/>
      <c r="FP64" s="90"/>
      <c r="FQ64" s="90"/>
      <c r="FR64" s="90"/>
      <c r="FS64" s="90"/>
      <c r="FT64" s="90"/>
      <c r="FU64" s="90"/>
      <c r="FV64" s="90"/>
      <c r="FW64" s="90"/>
      <c r="FX64" s="90"/>
      <c r="FY64" s="90"/>
      <c r="FZ64" s="90"/>
      <c r="GA64" s="90"/>
      <c r="GB64" s="90"/>
      <c r="GC64" s="90"/>
      <c r="GD64" s="90"/>
      <c r="GE64" s="90"/>
      <c r="GF64" s="90"/>
      <c r="GG64" s="90"/>
      <c r="GH64" s="90"/>
      <c r="GI64" s="90"/>
      <c r="GJ64" s="90"/>
      <c r="GK64" s="90"/>
      <c r="GL64" s="90"/>
      <c r="GM64" s="90"/>
      <c r="GN64" s="90"/>
      <c r="GO64" s="90"/>
      <c r="GP64" s="90"/>
    </row>
    <row r="65" spans="1:198" s="98" customFormat="1" ht="18" customHeight="1" x14ac:dyDescent="0.25">
      <c r="B65" s="161"/>
      <c r="C65" s="283" t="s">
        <v>67</v>
      </c>
      <c r="D65" s="284"/>
      <c r="E65" s="284"/>
      <c r="F65" s="285"/>
      <c r="G65" s="162" t="e">
        <f>+G64+G47</f>
        <v>#REF!</v>
      </c>
      <c r="H65" s="163"/>
      <c r="I65" s="164"/>
      <c r="J65" s="90"/>
      <c r="K65" s="90"/>
      <c r="L65" s="90"/>
      <c r="M65" s="123">
        <f t="shared" si="1"/>
        <v>0</v>
      </c>
      <c r="N65" s="123" t="e">
        <f t="shared" si="2"/>
        <v>#DIV/0!</v>
      </c>
      <c r="O65" s="123"/>
      <c r="P65" s="123"/>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c r="AS65" s="90"/>
      <c r="AT65" s="90"/>
      <c r="AU65" s="90"/>
      <c r="AV65" s="90"/>
      <c r="AW65" s="90"/>
      <c r="AX65" s="90"/>
      <c r="AY65" s="90"/>
      <c r="AZ65" s="90"/>
      <c r="BA65" s="90"/>
      <c r="BB65" s="90"/>
      <c r="BC65" s="90"/>
      <c r="BD65" s="90"/>
      <c r="BE65" s="90"/>
      <c r="BF65" s="90"/>
      <c r="BG65" s="90"/>
      <c r="BH65" s="90"/>
      <c r="BI65" s="90"/>
      <c r="BJ65" s="90"/>
      <c r="BK65" s="90"/>
      <c r="BL65" s="90"/>
      <c r="BM65" s="90"/>
      <c r="BN65" s="90"/>
      <c r="BO65" s="90"/>
      <c r="BP65" s="90"/>
      <c r="BQ65" s="90"/>
      <c r="BR65" s="90"/>
      <c r="BS65" s="90"/>
      <c r="BT65" s="90"/>
      <c r="BU65" s="90"/>
      <c r="BV65" s="90"/>
      <c r="BW65" s="90"/>
      <c r="BX65" s="90"/>
      <c r="BY65" s="90"/>
      <c r="BZ65" s="90"/>
      <c r="CA65" s="90"/>
      <c r="CB65" s="90"/>
      <c r="CC65" s="90"/>
      <c r="CD65" s="90"/>
      <c r="CE65" s="90"/>
      <c r="CF65" s="90"/>
      <c r="CG65" s="90"/>
      <c r="CH65" s="90"/>
      <c r="CI65" s="90"/>
      <c r="CJ65" s="90"/>
      <c r="CK65" s="90"/>
      <c r="CL65" s="90"/>
      <c r="CM65" s="90"/>
      <c r="CN65" s="90"/>
      <c r="CO65" s="90"/>
      <c r="CP65" s="90"/>
      <c r="CQ65" s="90"/>
      <c r="CR65" s="90"/>
      <c r="CS65" s="90"/>
      <c r="CT65" s="90"/>
      <c r="CU65" s="90"/>
      <c r="CV65" s="90"/>
      <c r="CW65" s="90"/>
      <c r="CX65" s="90"/>
      <c r="CY65" s="90"/>
      <c r="CZ65" s="90"/>
      <c r="DA65" s="90"/>
      <c r="DB65" s="90"/>
      <c r="DC65" s="90"/>
      <c r="DD65" s="90"/>
      <c r="DE65" s="90"/>
      <c r="DF65" s="90"/>
      <c r="DG65" s="90"/>
      <c r="DH65" s="90"/>
      <c r="DI65" s="90"/>
      <c r="DJ65" s="90"/>
      <c r="DK65" s="90"/>
      <c r="DL65" s="90"/>
      <c r="DM65" s="90"/>
      <c r="DN65" s="90"/>
      <c r="DO65" s="90"/>
      <c r="DP65" s="90"/>
      <c r="DQ65" s="90"/>
      <c r="DR65" s="90"/>
      <c r="DS65" s="90"/>
      <c r="DT65" s="90"/>
      <c r="DU65" s="90"/>
      <c r="DV65" s="90"/>
      <c r="DW65" s="90"/>
      <c r="DX65" s="90"/>
      <c r="DY65" s="90"/>
      <c r="DZ65" s="90"/>
      <c r="EA65" s="90"/>
      <c r="EB65" s="90"/>
      <c r="EC65" s="90"/>
      <c r="ED65" s="90"/>
      <c r="EE65" s="90"/>
      <c r="EF65" s="90"/>
      <c r="EG65" s="90"/>
      <c r="EH65" s="90"/>
      <c r="EI65" s="90"/>
      <c r="EJ65" s="90"/>
      <c r="EK65" s="90"/>
      <c r="EL65" s="90"/>
      <c r="EM65" s="90"/>
      <c r="EN65" s="90"/>
      <c r="EO65" s="90"/>
      <c r="EP65" s="90"/>
      <c r="EQ65" s="90"/>
      <c r="ER65" s="90"/>
      <c r="ES65" s="90"/>
      <c r="ET65" s="90"/>
      <c r="EU65" s="90"/>
      <c r="EV65" s="90"/>
      <c r="EW65" s="90"/>
      <c r="EX65" s="90"/>
      <c r="EY65" s="90"/>
      <c r="EZ65" s="90"/>
      <c r="FA65" s="90"/>
      <c r="FB65" s="90"/>
      <c r="FC65" s="90"/>
      <c r="FD65" s="90"/>
      <c r="FE65" s="90"/>
      <c r="FF65" s="90"/>
      <c r="FG65" s="90"/>
      <c r="FH65" s="90"/>
      <c r="FI65" s="90"/>
      <c r="FJ65" s="90"/>
      <c r="FK65" s="90"/>
      <c r="FL65" s="90"/>
      <c r="FM65" s="90"/>
      <c r="FN65" s="90"/>
      <c r="FO65" s="90"/>
      <c r="FP65" s="90"/>
      <c r="FQ65" s="90"/>
      <c r="FR65" s="90"/>
      <c r="FS65" s="90"/>
      <c r="FT65" s="90"/>
      <c r="FU65" s="90"/>
      <c r="FV65" s="90"/>
      <c r="FW65" s="90"/>
      <c r="FX65" s="90"/>
      <c r="FY65" s="90"/>
      <c r="FZ65" s="90"/>
      <c r="GA65" s="90"/>
      <c r="GB65" s="90"/>
      <c r="GC65" s="90"/>
      <c r="GD65" s="90"/>
      <c r="GE65" s="90"/>
      <c r="GF65" s="90"/>
      <c r="GG65" s="90"/>
      <c r="GH65" s="90"/>
      <c r="GI65" s="90"/>
      <c r="GJ65" s="90"/>
      <c r="GK65" s="90"/>
      <c r="GL65" s="90"/>
      <c r="GM65" s="90"/>
      <c r="GN65" s="90"/>
      <c r="GO65" s="90"/>
      <c r="GP65" s="90"/>
    </row>
    <row r="66" spans="1:198" s="98" customFormat="1" ht="18" customHeight="1" x14ac:dyDescent="0.25">
      <c r="B66" s="165"/>
      <c r="C66" s="318" t="s">
        <v>127</v>
      </c>
      <c r="D66" s="318"/>
      <c r="E66" s="318"/>
      <c r="F66" s="318"/>
      <c r="G66" s="166" t="e">
        <f>+G65*0.4</f>
        <v>#REF!</v>
      </c>
      <c r="H66" s="155" t="s">
        <v>28</v>
      </c>
      <c r="I66" s="167"/>
      <c r="J66" s="123"/>
      <c r="K66" s="90"/>
      <c r="L66" s="90"/>
      <c r="M66" s="123">
        <f t="shared" si="1"/>
        <v>0</v>
      </c>
      <c r="N66" s="123" t="e">
        <f t="shared" si="2"/>
        <v>#DIV/0!</v>
      </c>
      <c r="O66" s="123"/>
      <c r="P66" s="123"/>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0"/>
      <c r="AP66" s="90"/>
      <c r="AQ66" s="90"/>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0"/>
      <c r="CH66" s="90"/>
      <c r="CI66" s="90"/>
      <c r="CJ66" s="90"/>
      <c r="CK66" s="90"/>
      <c r="CL66" s="90"/>
      <c r="CM66" s="90"/>
      <c r="CN66" s="90"/>
      <c r="CO66" s="90"/>
      <c r="CP66" s="90"/>
      <c r="CQ66" s="90"/>
      <c r="CR66" s="90"/>
      <c r="CS66" s="90"/>
      <c r="CT66" s="90"/>
      <c r="CU66" s="90"/>
      <c r="CV66" s="90"/>
      <c r="CW66" s="90"/>
      <c r="CX66" s="90"/>
      <c r="CY66" s="90"/>
      <c r="CZ66" s="90"/>
      <c r="DA66" s="90"/>
      <c r="DB66" s="90"/>
      <c r="DC66" s="90"/>
      <c r="DD66" s="90"/>
      <c r="DE66" s="90"/>
      <c r="DF66" s="90"/>
      <c r="DG66" s="90"/>
      <c r="DH66" s="90"/>
      <c r="DI66" s="90"/>
      <c r="DJ66" s="90"/>
      <c r="DK66" s="90"/>
      <c r="DL66" s="90"/>
      <c r="DM66" s="90"/>
      <c r="DN66" s="90"/>
      <c r="DO66" s="90"/>
      <c r="DP66" s="90"/>
      <c r="DQ66" s="90"/>
      <c r="DR66" s="90"/>
      <c r="DS66" s="90"/>
      <c r="DT66" s="90"/>
      <c r="DU66" s="90"/>
      <c r="DV66" s="90"/>
      <c r="DW66" s="90"/>
      <c r="DX66" s="90"/>
      <c r="DY66" s="90"/>
      <c r="DZ66" s="90"/>
      <c r="EA66" s="90"/>
      <c r="EB66" s="90"/>
      <c r="EC66" s="90"/>
      <c r="ED66" s="90"/>
      <c r="EE66" s="90"/>
      <c r="EF66" s="90"/>
      <c r="EG66" s="90"/>
      <c r="EH66" s="90"/>
      <c r="EI66" s="90"/>
      <c r="EJ66" s="90"/>
      <c r="EK66" s="90"/>
      <c r="EL66" s="90"/>
      <c r="EM66" s="90"/>
      <c r="EN66" s="90"/>
      <c r="EO66" s="90"/>
      <c r="EP66" s="90"/>
      <c r="EQ66" s="90"/>
      <c r="ER66" s="90"/>
      <c r="ES66" s="90"/>
      <c r="ET66" s="90"/>
      <c r="EU66" s="90"/>
      <c r="EV66" s="90"/>
      <c r="EW66" s="90"/>
      <c r="EX66" s="90"/>
      <c r="EY66" s="90"/>
      <c r="EZ66" s="90"/>
      <c r="FA66" s="90"/>
      <c r="FB66" s="90"/>
      <c r="FC66" s="90"/>
      <c r="FD66" s="90"/>
      <c r="FE66" s="90"/>
      <c r="FF66" s="90"/>
      <c r="FG66" s="90"/>
      <c r="FH66" s="90"/>
      <c r="FI66" s="90"/>
      <c r="FJ66" s="90"/>
      <c r="FK66" s="90"/>
      <c r="FL66" s="90"/>
      <c r="FM66" s="90"/>
      <c r="FN66" s="90"/>
      <c r="FO66" s="90"/>
      <c r="FP66" s="90"/>
      <c r="FQ66" s="90"/>
      <c r="FR66" s="90"/>
      <c r="FS66" s="90"/>
      <c r="FT66" s="90"/>
      <c r="FU66" s="90"/>
      <c r="FV66" s="90"/>
      <c r="FW66" s="90"/>
      <c r="FX66" s="90"/>
      <c r="FY66" s="90"/>
      <c r="FZ66" s="90"/>
      <c r="GA66" s="90"/>
      <c r="GB66" s="90"/>
      <c r="GC66" s="90"/>
      <c r="GD66" s="90"/>
      <c r="GE66" s="90"/>
      <c r="GF66" s="90"/>
      <c r="GG66" s="90"/>
      <c r="GH66" s="90"/>
      <c r="GI66" s="90"/>
      <c r="GJ66" s="90"/>
      <c r="GK66" s="90"/>
      <c r="GL66" s="90"/>
      <c r="GM66" s="90"/>
      <c r="GN66" s="90"/>
      <c r="GO66" s="90"/>
      <c r="GP66" s="90"/>
    </row>
    <row r="67" spans="1:198" s="98" customFormat="1" ht="18" customHeight="1" x14ac:dyDescent="0.25">
      <c r="B67" s="161"/>
      <c r="C67" s="239" t="s">
        <v>69</v>
      </c>
      <c r="D67" s="239"/>
      <c r="E67" s="239"/>
      <c r="F67" s="239"/>
      <c r="G67" s="162" t="e">
        <f>+G66+G65</f>
        <v>#REF!</v>
      </c>
      <c r="H67" s="158" t="e">
        <f>+G66/G69</f>
        <v>#REF!</v>
      </c>
      <c r="I67" s="164"/>
      <c r="J67" s="167"/>
      <c r="K67" s="90"/>
      <c r="L67" s="90"/>
      <c r="M67" s="123">
        <f t="shared" si="1"/>
        <v>0</v>
      </c>
      <c r="N67" s="123"/>
      <c r="O67" s="123"/>
      <c r="P67" s="123"/>
      <c r="Q67" s="90"/>
      <c r="R67" s="90"/>
      <c r="S67" s="90"/>
      <c r="T67" s="90"/>
      <c r="U67" s="90"/>
      <c r="V67" s="90"/>
      <c r="W67" s="90"/>
      <c r="X67" s="90"/>
      <c r="Y67" s="90"/>
      <c r="Z67" s="90"/>
      <c r="AA67" s="90"/>
      <c r="AB67" s="90"/>
      <c r="AC67" s="90"/>
      <c r="AD67" s="90"/>
      <c r="AE67" s="90"/>
      <c r="AF67" s="90"/>
      <c r="AG67" s="90"/>
      <c r="AH67" s="90"/>
      <c r="AI67" s="90"/>
      <c r="AJ67" s="90"/>
      <c r="AK67" s="90"/>
      <c r="AL67" s="90"/>
      <c r="AM67" s="90"/>
      <c r="AN67" s="90"/>
      <c r="AO67" s="90"/>
      <c r="AP67" s="90"/>
      <c r="AQ67" s="90"/>
      <c r="AR67" s="90"/>
      <c r="AS67" s="90"/>
      <c r="AT67" s="90"/>
      <c r="AU67" s="90"/>
      <c r="AV67" s="90"/>
      <c r="AW67" s="90"/>
      <c r="AX67" s="90"/>
      <c r="AY67" s="90"/>
      <c r="AZ67" s="90"/>
      <c r="BA67" s="90"/>
      <c r="BB67" s="90"/>
      <c r="BC67" s="90"/>
      <c r="BD67" s="90"/>
      <c r="BE67" s="90"/>
      <c r="BF67" s="90"/>
      <c r="BG67" s="90"/>
      <c r="BH67" s="90"/>
      <c r="BI67" s="90"/>
      <c r="BJ67" s="90"/>
      <c r="BK67" s="90"/>
      <c r="BL67" s="90"/>
      <c r="BM67" s="90"/>
      <c r="BN67" s="90"/>
      <c r="BO67" s="90"/>
      <c r="BP67" s="90"/>
      <c r="BQ67" s="90"/>
      <c r="BR67" s="90"/>
      <c r="BS67" s="90"/>
      <c r="BT67" s="90"/>
      <c r="BU67" s="90"/>
      <c r="BV67" s="90"/>
      <c r="BW67" s="90"/>
      <c r="BX67" s="90"/>
      <c r="BY67" s="90"/>
      <c r="BZ67" s="90"/>
      <c r="CA67" s="90"/>
      <c r="CB67" s="90"/>
      <c r="CC67" s="90"/>
      <c r="CD67" s="90"/>
      <c r="CE67" s="90"/>
      <c r="CF67" s="90"/>
      <c r="CG67" s="90"/>
      <c r="CH67" s="90"/>
      <c r="CI67" s="90"/>
      <c r="CJ67" s="90"/>
      <c r="CK67" s="90"/>
      <c r="CL67" s="90"/>
      <c r="CM67" s="90"/>
      <c r="CN67" s="90"/>
      <c r="CO67" s="90"/>
      <c r="CP67" s="90"/>
      <c r="CQ67" s="90"/>
      <c r="CR67" s="90"/>
      <c r="CS67" s="90"/>
      <c r="CT67" s="90"/>
      <c r="CU67" s="90"/>
      <c r="CV67" s="90"/>
      <c r="CW67" s="90"/>
      <c r="CX67" s="90"/>
      <c r="CY67" s="90"/>
      <c r="CZ67" s="90"/>
      <c r="DA67" s="90"/>
      <c r="DB67" s="90"/>
      <c r="DC67" s="90"/>
      <c r="DD67" s="90"/>
      <c r="DE67" s="90"/>
      <c r="DF67" s="90"/>
      <c r="DG67" s="90"/>
      <c r="DH67" s="90"/>
      <c r="DI67" s="90"/>
      <c r="DJ67" s="90"/>
      <c r="DK67" s="90"/>
      <c r="DL67" s="90"/>
      <c r="DM67" s="90"/>
      <c r="DN67" s="90"/>
      <c r="DO67" s="90"/>
      <c r="DP67" s="90"/>
      <c r="DQ67" s="90"/>
      <c r="DR67" s="90"/>
      <c r="DS67" s="90"/>
      <c r="DT67" s="90"/>
      <c r="DU67" s="90"/>
      <c r="DV67" s="90"/>
      <c r="DW67" s="90"/>
      <c r="DX67" s="90"/>
      <c r="DY67" s="90"/>
      <c r="DZ67" s="90"/>
      <c r="EA67" s="90"/>
      <c r="EB67" s="90"/>
      <c r="EC67" s="90"/>
      <c r="ED67" s="90"/>
      <c r="EE67" s="90"/>
      <c r="EF67" s="90"/>
      <c r="EG67" s="90"/>
      <c r="EH67" s="90"/>
      <c r="EI67" s="90"/>
      <c r="EJ67" s="90"/>
      <c r="EK67" s="90"/>
      <c r="EL67" s="90"/>
      <c r="EM67" s="90"/>
      <c r="EN67" s="90"/>
      <c r="EO67" s="90"/>
      <c r="EP67" s="90"/>
      <c r="EQ67" s="90"/>
      <c r="ER67" s="90"/>
      <c r="ES67" s="90"/>
      <c r="ET67" s="90"/>
      <c r="EU67" s="90"/>
      <c r="EV67" s="90"/>
      <c r="EW67" s="90"/>
      <c r="EX67" s="90"/>
      <c r="EY67" s="90"/>
      <c r="EZ67" s="90"/>
      <c r="FA67" s="90"/>
      <c r="FB67" s="90"/>
      <c r="FC67" s="90"/>
      <c r="FD67" s="90"/>
      <c r="FE67" s="90"/>
      <c r="FF67" s="90"/>
      <c r="FG67" s="90"/>
      <c r="FH67" s="90"/>
      <c r="FI67" s="90"/>
      <c r="FJ67" s="90"/>
      <c r="FK67" s="90"/>
      <c r="FL67" s="90"/>
      <c r="FM67" s="90"/>
      <c r="FN67" s="90"/>
      <c r="FO67" s="90"/>
      <c r="FP67" s="90"/>
      <c r="FQ67" s="90"/>
      <c r="FR67" s="90"/>
      <c r="FS67" s="90"/>
      <c r="FT67" s="90"/>
      <c r="FU67" s="90"/>
      <c r="FV67" s="90"/>
      <c r="FW67" s="90"/>
      <c r="FX67" s="90"/>
      <c r="FY67" s="90"/>
      <c r="FZ67" s="90"/>
      <c r="GA67" s="90"/>
      <c r="GB67" s="90"/>
      <c r="GC67" s="90"/>
      <c r="GD67" s="90"/>
      <c r="GE67" s="90"/>
      <c r="GF67" s="90"/>
      <c r="GG67" s="90"/>
      <c r="GH67" s="90"/>
      <c r="GI67" s="90"/>
      <c r="GJ67" s="90"/>
      <c r="GK67" s="90"/>
      <c r="GL67" s="90"/>
      <c r="GM67" s="90"/>
      <c r="GN67" s="90"/>
      <c r="GO67" s="90"/>
      <c r="GP67" s="90"/>
    </row>
    <row r="68" spans="1:198" s="98" customFormat="1" ht="18" customHeight="1" x14ac:dyDescent="0.25">
      <c r="B68" s="161"/>
      <c r="C68" s="239" t="s">
        <v>70</v>
      </c>
      <c r="D68" s="239"/>
      <c r="E68" s="239"/>
      <c r="F68" s="239"/>
      <c r="G68" s="168" t="e">
        <f>+ROUND(G67*19%,0)</f>
        <v>#REF!</v>
      </c>
      <c r="H68" s="115"/>
      <c r="I68" s="123"/>
      <c r="J68" s="90"/>
      <c r="K68" s="90"/>
      <c r="L68" s="90"/>
      <c r="M68" s="123">
        <f t="shared" si="1"/>
        <v>0</v>
      </c>
      <c r="N68" s="123"/>
      <c r="O68" s="123"/>
      <c r="P68" s="123"/>
      <c r="Q68" s="90"/>
      <c r="R68" s="90"/>
      <c r="S68" s="90"/>
      <c r="T68" s="90"/>
      <c r="U68" s="90"/>
      <c r="V68" s="90"/>
      <c r="W68" s="90"/>
      <c r="X68" s="90"/>
      <c r="Y68" s="90"/>
      <c r="Z68" s="90"/>
      <c r="AA68" s="90"/>
      <c r="AB68" s="90"/>
      <c r="AC68" s="90"/>
      <c r="AD68" s="90"/>
      <c r="AE68" s="90"/>
      <c r="AF68" s="90"/>
      <c r="AG68" s="90"/>
      <c r="AH68" s="90"/>
      <c r="AI68" s="90"/>
      <c r="AJ68" s="90"/>
      <c r="AK68" s="90"/>
      <c r="AL68" s="90"/>
      <c r="AM68" s="90"/>
      <c r="AN68" s="90"/>
      <c r="AO68" s="90"/>
      <c r="AP68" s="90"/>
      <c r="AQ68" s="90"/>
      <c r="AR68" s="90"/>
      <c r="AS68" s="90"/>
      <c r="AT68" s="90"/>
      <c r="AU68" s="90"/>
      <c r="AV68" s="90"/>
      <c r="AW68" s="90"/>
      <c r="AX68" s="90"/>
      <c r="AY68" s="90"/>
      <c r="AZ68" s="90"/>
      <c r="BA68" s="90"/>
      <c r="BB68" s="90"/>
      <c r="BC68" s="90"/>
      <c r="BD68" s="90"/>
      <c r="BE68" s="90"/>
      <c r="BF68" s="90"/>
      <c r="BG68" s="90"/>
      <c r="BH68" s="90"/>
      <c r="BI68" s="90"/>
      <c r="BJ68" s="90"/>
      <c r="BK68" s="90"/>
      <c r="BL68" s="90"/>
      <c r="BM68" s="90"/>
      <c r="BN68" s="90"/>
      <c r="BO68" s="90"/>
      <c r="BP68" s="90"/>
      <c r="BQ68" s="90"/>
      <c r="BR68" s="90"/>
      <c r="BS68" s="90"/>
      <c r="BT68" s="90"/>
      <c r="BU68" s="90"/>
      <c r="BV68" s="90"/>
      <c r="BW68" s="90"/>
      <c r="BX68" s="90"/>
      <c r="BY68" s="90"/>
      <c r="BZ68" s="90"/>
      <c r="CA68" s="90"/>
      <c r="CB68" s="90"/>
      <c r="CC68" s="90"/>
      <c r="CD68" s="90"/>
      <c r="CE68" s="90"/>
      <c r="CF68" s="90"/>
      <c r="CG68" s="90"/>
      <c r="CH68" s="90"/>
      <c r="CI68" s="90"/>
      <c r="CJ68" s="90"/>
      <c r="CK68" s="90"/>
      <c r="CL68" s="90"/>
      <c r="CM68" s="90"/>
      <c r="CN68" s="90"/>
      <c r="CO68" s="90"/>
      <c r="CP68" s="90"/>
      <c r="CQ68" s="90"/>
      <c r="CR68" s="90"/>
      <c r="CS68" s="90"/>
      <c r="CT68" s="90"/>
      <c r="CU68" s="90"/>
      <c r="CV68" s="90"/>
      <c r="CW68" s="90"/>
      <c r="CX68" s="90"/>
      <c r="CY68" s="90"/>
      <c r="CZ68" s="90"/>
      <c r="DA68" s="90"/>
      <c r="DB68" s="90"/>
      <c r="DC68" s="90"/>
      <c r="DD68" s="90"/>
      <c r="DE68" s="90"/>
      <c r="DF68" s="90"/>
      <c r="DG68" s="90"/>
      <c r="DH68" s="90"/>
      <c r="DI68" s="90"/>
      <c r="DJ68" s="90"/>
      <c r="DK68" s="90"/>
      <c r="DL68" s="90"/>
      <c r="DM68" s="90"/>
      <c r="DN68" s="90"/>
      <c r="DO68" s="90"/>
      <c r="DP68" s="90"/>
      <c r="DQ68" s="90"/>
      <c r="DR68" s="90"/>
      <c r="DS68" s="90"/>
      <c r="DT68" s="90"/>
      <c r="DU68" s="90"/>
      <c r="DV68" s="90"/>
      <c r="DW68" s="90"/>
      <c r="DX68" s="90"/>
      <c r="DY68" s="90"/>
      <c r="DZ68" s="90"/>
      <c r="EA68" s="90"/>
      <c r="EB68" s="90"/>
      <c r="EC68" s="90"/>
      <c r="ED68" s="90"/>
      <c r="EE68" s="90"/>
      <c r="EF68" s="90"/>
      <c r="EG68" s="90"/>
      <c r="EH68" s="90"/>
      <c r="EI68" s="90"/>
      <c r="EJ68" s="90"/>
      <c r="EK68" s="90"/>
      <c r="EL68" s="90"/>
      <c r="EM68" s="90"/>
      <c r="EN68" s="90"/>
      <c r="EO68" s="90"/>
      <c r="EP68" s="90"/>
      <c r="EQ68" s="90"/>
      <c r="ER68" s="90"/>
      <c r="ES68" s="90"/>
      <c r="ET68" s="90"/>
      <c r="EU68" s="90"/>
      <c r="EV68" s="90"/>
      <c r="EW68" s="90"/>
      <c r="EX68" s="90"/>
      <c r="EY68" s="90"/>
      <c r="EZ68" s="90"/>
      <c r="FA68" s="90"/>
      <c r="FB68" s="90"/>
      <c r="FC68" s="90"/>
      <c r="FD68" s="90"/>
      <c r="FE68" s="90"/>
      <c r="FF68" s="90"/>
      <c r="FG68" s="90"/>
      <c r="FH68" s="90"/>
      <c r="FI68" s="90"/>
      <c r="FJ68" s="90"/>
      <c r="FK68" s="90"/>
      <c r="FL68" s="90"/>
      <c r="FM68" s="90"/>
      <c r="FN68" s="90"/>
      <c r="FO68" s="90"/>
      <c r="FP68" s="90"/>
      <c r="FQ68" s="90"/>
      <c r="FR68" s="90"/>
      <c r="FS68" s="90"/>
      <c r="FT68" s="90"/>
      <c r="FU68" s="90"/>
      <c r="FV68" s="90"/>
      <c r="FW68" s="90"/>
      <c r="FX68" s="90"/>
      <c r="FY68" s="90"/>
      <c r="FZ68" s="90"/>
      <c r="GA68" s="90"/>
      <c r="GB68" s="90"/>
      <c r="GC68" s="90"/>
      <c r="GD68" s="90"/>
      <c r="GE68" s="90"/>
      <c r="GF68" s="90"/>
      <c r="GG68" s="90"/>
      <c r="GH68" s="90"/>
      <c r="GI68" s="90"/>
      <c r="GJ68" s="90"/>
      <c r="GK68" s="90"/>
      <c r="GL68" s="90"/>
      <c r="GM68" s="90"/>
      <c r="GN68" s="90"/>
      <c r="GO68" s="90"/>
      <c r="GP68" s="90"/>
    </row>
    <row r="69" spans="1:198" s="98" customFormat="1" ht="18" customHeight="1" thickBot="1" x14ac:dyDescent="0.3">
      <c r="A69" s="169"/>
      <c r="B69" s="170"/>
      <c r="C69" s="268" t="s">
        <v>71</v>
      </c>
      <c r="D69" s="268"/>
      <c r="E69" s="268"/>
      <c r="F69" s="268"/>
      <c r="G69" s="171" t="e">
        <f>+G67+G68</f>
        <v>#REF!</v>
      </c>
      <c r="H69" s="191" t="e">
        <f>+G69/138000000000</f>
        <v>#REF!</v>
      </c>
      <c r="I69" s="172"/>
      <c r="J69" s="164"/>
      <c r="K69" s="173"/>
      <c r="L69" s="173"/>
      <c r="M69" s="123">
        <f t="shared" si="1"/>
        <v>0</v>
      </c>
      <c r="N69" s="123"/>
      <c r="O69" s="123"/>
      <c r="P69" s="123"/>
      <c r="Q69" s="90"/>
      <c r="R69" s="90"/>
      <c r="S69" s="90"/>
      <c r="T69" s="90"/>
      <c r="U69" s="90"/>
      <c r="V69" s="90"/>
      <c r="W69" s="90"/>
      <c r="X69" s="90"/>
      <c r="Y69" s="90"/>
      <c r="Z69" s="90"/>
      <c r="AA69" s="90"/>
      <c r="AB69" s="90"/>
      <c r="AC69" s="90"/>
      <c r="AD69" s="90"/>
      <c r="AE69" s="90"/>
      <c r="AF69" s="90"/>
      <c r="AG69" s="90"/>
      <c r="AH69" s="90"/>
      <c r="AI69" s="90"/>
      <c r="AJ69" s="90"/>
      <c r="AK69" s="90"/>
      <c r="AL69" s="90"/>
      <c r="AM69" s="90"/>
      <c r="AN69" s="90"/>
      <c r="AO69" s="90"/>
      <c r="AP69" s="90"/>
      <c r="AQ69" s="90"/>
      <c r="AR69" s="90"/>
      <c r="AS69" s="90"/>
      <c r="AT69" s="90"/>
      <c r="AU69" s="90"/>
      <c r="AV69" s="90"/>
      <c r="AW69" s="90"/>
      <c r="AX69" s="90"/>
      <c r="AY69" s="90"/>
      <c r="AZ69" s="90"/>
      <c r="BA69" s="90"/>
      <c r="BB69" s="90"/>
      <c r="BC69" s="90"/>
      <c r="BD69" s="90"/>
      <c r="BE69" s="90"/>
      <c r="BF69" s="90"/>
      <c r="BG69" s="90"/>
      <c r="BH69" s="90"/>
      <c r="BI69" s="90"/>
      <c r="BJ69" s="90"/>
      <c r="BK69" s="90"/>
      <c r="BL69" s="90"/>
      <c r="BM69" s="90"/>
      <c r="BN69" s="90"/>
      <c r="BO69" s="90"/>
      <c r="BP69" s="90"/>
      <c r="BQ69" s="90"/>
      <c r="BR69" s="90"/>
      <c r="BS69" s="90"/>
      <c r="BT69" s="90"/>
      <c r="BU69" s="90"/>
      <c r="BV69" s="90"/>
      <c r="BW69" s="90"/>
      <c r="BX69" s="90"/>
      <c r="BY69" s="90"/>
      <c r="BZ69" s="90"/>
      <c r="CA69" s="90"/>
      <c r="CB69" s="90"/>
      <c r="CC69" s="90"/>
      <c r="CD69" s="90"/>
      <c r="CE69" s="90"/>
      <c r="CF69" s="90"/>
      <c r="CG69" s="90"/>
      <c r="CH69" s="90"/>
      <c r="CI69" s="90"/>
      <c r="CJ69" s="90"/>
      <c r="CK69" s="90"/>
      <c r="CL69" s="90"/>
      <c r="CM69" s="90"/>
      <c r="CN69" s="90"/>
      <c r="CO69" s="90"/>
      <c r="CP69" s="90"/>
      <c r="CQ69" s="90"/>
      <c r="CR69" s="90"/>
      <c r="CS69" s="90"/>
      <c r="CT69" s="90"/>
      <c r="CU69" s="90"/>
      <c r="CV69" s="90"/>
      <c r="CW69" s="90"/>
      <c r="CX69" s="90"/>
      <c r="CY69" s="90"/>
      <c r="CZ69" s="90"/>
      <c r="DA69" s="90"/>
      <c r="DB69" s="90"/>
      <c r="DC69" s="90"/>
      <c r="DD69" s="90"/>
      <c r="DE69" s="90"/>
      <c r="DF69" s="90"/>
      <c r="DG69" s="90"/>
      <c r="DH69" s="90"/>
      <c r="DI69" s="90"/>
      <c r="DJ69" s="90"/>
      <c r="DK69" s="90"/>
      <c r="DL69" s="90"/>
      <c r="DM69" s="90"/>
      <c r="DN69" s="90"/>
      <c r="DO69" s="90"/>
      <c r="DP69" s="90"/>
      <c r="DQ69" s="90"/>
      <c r="DR69" s="90"/>
      <c r="DS69" s="90"/>
      <c r="DT69" s="90"/>
      <c r="DU69" s="90"/>
      <c r="DV69" s="90"/>
      <c r="DW69" s="90"/>
      <c r="DX69" s="90"/>
      <c r="DY69" s="90"/>
      <c r="DZ69" s="90"/>
      <c r="EA69" s="90"/>
      <c r="EB69" s="90"/>
      <c r="EC69" s="90"/>
      <c r="ED69" s="90"/>
      <c r="EE69" s="90"/>
      <c r="EF69" s="90"/>
      <c r="EG69" s="90"/>
      <c r="EH69" s="90"/>
      <c r="EI69" s="90"/>
      <c r="EJ69" s="90"/>
      <c r="EK69" s="90"/>
      <c r="EL69" s="90"/>
      <c r="EM69" s="90"/>
      <c r="EN69" s="90"/>
      <c r="EO69" s="90"/>
      <c r="EP69" s="90"/>
      <c r="EQ69" s="90"/>
      <c r="ER69" s="90"/>
      <c r="ES69" s="90"/>
      <c r="ET69" s="90"/>
      <c r="EU69" s="90"/>
      <c r="EV69" s="90"/>
      <c r="EW69" s="90"/>
      <c r="EX69" s="90"/>
      <c r="EY69" s="90"/>
      <c r="EZ69" s="90"/>
      <c r="FA69" s="90"/>
      <c r="FB69" s="90"/>
      <c r="FC69" s="90"/>
      <c r="FD69" s="90"/>
      <c r="FE69" s="90"/>
      <c r="FF69" s="90"/>
      <c r="FG69" s="90"/>
      <c r="FH69" s="90"/>
      <c r="FI69" s="90"/>
      <c r="FJ69" s="90"/>
      <c r="FK69" s="90"/>
      <c r="FL69" s="90"/>
      <c r="FM69" s="90"/>
      <c r="FN69" s="90"/>
      <c r="FO69" s="90"/>
      <c r="FP69" s="90"/>
      <c r="FQ69" s="90"/>
      <c r="FR69" s="90"/>
      <c r="FS69" s="90"/>
      <c r="FT69" s="90"/>
      <c r="FU69" s="90"/>
      <c r="FV69" s="90"/>
      <c r="FW69" s="90"/>
      <c r="FX69" s="90"/>
      <c r="FY69" s="90"/>
      <c r="FZ69" s="90"/>
      <c r="GA69" s="90"/>
      <c r="GB69" s="90"/>
      <c r="GC69" s="90"/>
      <c r="GD69" s="90"/>
      <c r="GE69" s="90"/>
      <c r="GF69" s="90"/>
      <c r="GG69" s="90"/>
      <c r="GH69" s="90"/>
      <c r="GI69" s="90"/>
      <c r="GJ69" s="90"/>
      <c r="GK69" s="90"/>
      <c r="GL69" s="90"/>
      <c r="GM69" s="90"/>
      <c r="GN69" s="90"/>
      <c r="GO69" s="90"/>
      <c r="GP69" s="90"/>
    </row>
    <row r="70" spans="1:198" ht="19.899999999999999" customHeight="1" x14ac:dyDescent="0.25">
      <c r="B70" s="292" t="s">
        <v>72</v>
      </c>
      <c r="C70" s="293"/>
      <c r="D70" s="293"/>
      <c r="E70" s="293"/>
      <c r="F70" s="293"/>
      <c r="G70" s="294"/>
      <c r="H70" s="174"/>
      <c r="I70" s="175"/>
      <c r="L70" s="176"/>
      <c r="M70" s="123">
        <f t="shared" si="1"/>
        <v>0</v>
      </c>
      <c r="N70" s="123"/>
      <c r="O70" s="123"/>
      <c r="P70" s="123"/>
    </row>
    <row r="71" spans="1:198" ht="36.75" customHeight="1" x14ac:dyDescent="0.25">
      <c r="B71" s="319" t="s">
        <v>73</v>
      </c>
      <c r="C71" s="320"/>
      <c r="D71" s="320"/>
      <c r="E71" s="320"/>
      <c r="F71" s="320"/>
      <c r="G71" s="321"/>
      <c r="H71" s="177"/>
      <c r="I71" s="123"/>
      <c r="M71" s="123">
        <f t="shared" si="1"/>
        <v>0</v>
      </c>
      <c r="N71" s="123"/>
      <c r="O71" s="123"/>
      <c r="P71" s="123"/>
    </row>
    <row r="72" spans="1:198" ht="30" customHeight="1" x14ac:dyDescent="0.25">
      <c r="B72" s="319" t="s">
        <v>128</v>
      </c>
      <c r="C72" s="320"/>
      <c r="D72" s="320"/>
      <c r="E72" s="320"/>
      <c r="F72" s="320"/>
      <c r="G72" s="321"/>
      <c r="H72" s="158"/>
      <c r="I72" s="177"/>
      <c r="K72" s="177"/>
      <c r="M72" s="123">
        <f t="shared" si="1"/>
        <v>0</v>
      </c>
      <c r="N72" s="123"/>
      <c r="O72" s="123"/>
      <c r="P72" s="123"/>
      <c r="R72" s="177"/>
    </row>
    <row r="73" spans="1:198" ht="19.899999999999999" customHeight="1" x14ac:dyDescent="0.25">
      <c r="B73" s="319" t="s">
        <v>75</v>
      </c>
      <c r="C73" s="320"/>
      <c r="D73" s="320"/>
      <c r="E73" s="320"/>
      <c r="F73" s="320"/>
      <c r="G73" s="321"/>
      <c r="H73" s="123"/>
      <c r="I73" s="177"/>
      <c r="M73" s="123">
        <f t="shared" si="1"/>
        <v>0</v>
      </c>
      <c r="N73" s="123"/>
      <c r="O73" s="123"/>
      <c r="P73" s="123"/>
      <c r="Q73" s="177"/>
    </row>
    <row r="74" spans="1:198" ht="35.450000000000003" customHeight="1" x14ac:dyDescent="0.25">
      <c r="B74" s="319" t="s">
        <v>76</v>
      </c>
      <c r="C74" s="320"/>
      <c r="D74" s="320"/>
      <c r="E74" s="320"/>
      <c r="F74" s="320"/>
      <c r="G74" s="321"/>
      <c r="H74" s="164"/>
      <c r="J74" s="177"/>
      <c r="L74" s="177"/>
      <c r="M74" s="123">
        <f t="shared" si="1"/>
        <v>0</v>
      </c>
      <c r="N74" s="123"/>
      <c r="O74" s="123"/>
      <c r="P74" s="123"/>
    </row>
    <row r="75" spans="1:198" ht="15.6" customHeight="1" x14ac:dyDescent="0.25">
      <c r="B75" s="319" t="s">
        <v>77</v>
      </c>
      <c r="C75" s="320"/>
      <c r="D75" s="320"/>
      <c r="E75" s="320"/>
      <c r="F75" s="320"/>
      <c r="G75" s="321"/>
      <c r="M75" s="123">
        <f t="shared" si="1"/>
        <v>0</v>
      </c>
      <c r="N75" s="123"/>
      <c r="O75" s="123"/>
      <c r="P75" s="123"/>
    </row>
    <row r="76" spans="1:198" ht="14.45" customHeight="1" x14ac:dyDescent="0.25">
      <c r="B76" s="319" t="s">
        <v>129</v>
      </c>
      <c r="C76" s="320"/>
      <c r="D76" s="320"/>
      <c r="E76" s="320"/>
      <c r="F76" s="320"/>
      <c r="G76" s="321"/>
      <c r="M76" s="123">
        <f t="shared" si="1"/>
        <v>0</v>
      </c>
      <c r="N76" s="123"/>
      <c r="O76" s="123"/>
      <c r="P76" s="123"/>
    </row>
    <row r="77" spans="1:198" ht="22.15" customHeight="1" x14ac:dyDescent="0.25">
      <c r="B77" s="319" t="s">
        <v>130</v>
      </c>
      <c r="C77" s="320"/>
      <c r="D77" s="320"/>
      <c r="E77" s="320"/>
      <c r="F77" s="320"/>
      <c r="G77" s="321"/>
      <c r="M77" s="123">
        <f t="shared" si="1"/>
        <v>0</v>
      </c>
      <c r="N77" s="123"/>
      <c r="O77" s="123"/>
      <c r="P77" s="123"/>
    </row>
    <row r="78" spans="1:198" ht="30.6" customHeight="1" x14ac:dyDescent="0.25">
      <c r="B78" s="319" t="s">
        <v>80</v>
      </c>
      <c r="C78" s="320"/>
      <c r="D78" s="320"/>
      <c r="E78" s="320"/>
      <c r="F78" s="320"/>
      <c r="G78" s="321"/>
    </row>
    <row r="79" spans="1:198" ht="30.75" customHeight="1" x14ac:dyDescent="0.25">
      <c r="B79" s="319" t="s">
        <v>81</v>
      </c>
      <c r="C79" s="320"/>
      <c r="D79" s="320"/>
      <c r="E79" s="320"/>
      <c r="F79" s="320"/>
      <c r="G79" s="321"/>
    </row>
    <row r="80" spans="1:198" ht="30" customHeight="1" x14ac:dyDescent="0.25">
      <c r="B80" s="298" t="s">
        <v>82</v>
      </c>
      <c r="C80" s="299"/>
      <c r="D80" s="299"/>
      <c r="E80" s="299"/>
      <c r="F80" s="299"/>
      <c r="G80" s="300"/>
    </row>
    <row r="81" spans="2:7" ht="50.65" customHeight="1" x14ac:dyDescent="0.25">
      <c r="B81" s="319" t="s">
        <v>83</v>
      </c>
      <c r="C81" s="320"/>
      <c r="D81" s="320"/>
      <c r="E81" s="320"/>
      <c r="F81" s="320"/>
      <c r="G81" s="321"/>
    </row>
    <row r="82" spans="2:7" ht="37.9" customHeight="1" x14ac:dyDescent="0.25">
      <c r="B82" s="319" t="s">
        <v>84</v>
      </c>
      <c r="C82" s="320"/>
      <c r="D82" s="320"/>
      <c r="E82" s="320"/>
      <c r="F82" s="320"/>
      <c r="G82" s="321"/>
    </row>
    <row r="83" spans="2:7" ht="25.15" customHeight="1" x14ac:dyDescent="0.25">
      <c r="B83" s="329" t="s">
        <v>131</v>
      </c>
      <c r="C83" s="330"/>
      <c r="D83" s="330"/>
      <c r="E83" s="330"/>
      <c r="F83" s="330"/>
      <c r="G83" s="331"/>
    </row>
    <row r="84" spans="2:7" ht="27.6" customHeight="1" x14ac:dyDescent="0.25">
      <c r="B84" s="326" t="s">
        <v>132</v>
      </c>
      <c r="C84" s="327"/>
      <c r="D84" s="327"/>
      <c r="E84" s="327"/>
      <c r="F84" s="327"/>
      <c r="G84" s="328"/>
    </row>
    <row r="85" spans="2:7" ht="36.6" customHeight="1" x14ac:dyDescent="0.25">
      <c r="B85" s="310" t="s">
        <v>133</v>
      </c>
      <c r="C85" s="311"/>
      <c r="D85" s="311"/>
      <c r="E85" s="311"/>
      <c r="F85" s="311"/>
      <c r="G85" s="312"/>
    </row>
    <row r="86" spans="2:7" ht="49.9" customHeight="1" x14ac:dyDescent="0.25">
      <c r="B86" s="310" t="s">
        <v>134</v>
      </c>
      <c r="C86" s="311"/>
      <c r="D86" s="311"/>
      <c r="E86" s="311"/>
      <c r="F86" s="311"/>
      <c r="G86" s="312"/>
    </row>
    <row r="87" spans="2:7" ht="40.15" customHeight="1" thickBot="1" x14ac:dyDescent="0.3">
      <c r="B87" s="322" t="s">
        <v>135</v>
      </c>
      <c r="C87" s="323"/>
      <c r="D87" s="323"/>
      <c r="E87" s="323"/>
      <c r="F87" s="323"/>
      <c r="G87" s="324"/>
    </row>
  </sheetData>
  <mergeCells count="48">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 ref="B73:G73"/>
    <mergeCell ref="B74:G74"/>
    <mergeCell ref="B75:G75"/>
    <mergeCell ref="B76:G76"/>
    <mergeCell ref="B77:G77"/>
    <mergeCell ref="C68:F68"/>
    <mergeCell ref="C47:F47"/>
    <mergeCell ref="B48:G48"/>
    <mergeCell ref="B49:B51"/>
    <mergeCell ref="C49:C51"/>
    <mergeCell ref="D49:D51"/>
    <mergeCell ref="F49:F50"/>
    <mergeCell ref="C64:F64"/>
    <mergeCell ref="C65:F65"/>
    <mergeCell ref="C66:F66"/>
    <mergeCell ref="C67:F67"/>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2F4E7-2D17-4EDC-8574-979C8FB38B63}">
  <sheetPr>
    <tabColor theme="9" tint="0.39997558519241921"/>
    <pageSetUpPr fitToPage="1"/>
  </sheetPr>
  <dimension ref="A1:AD57"/>
  <sheetViews>
    <sheetView zoomScale="50" zoomScaleNormal="50" workbookViewId="0">
      <selection sqref="A1:AA1"/>
    </sheetView>
  </sheetViews>
  <sheetFormatPr baseColWidth="10" defaultColWidth="10.140625" defaultRowHeight="18" x14ac:dyDescent="0.25"/>
  <cols>
    <col min="1" max="1" width="49.5703125" style="52" customWidth="1"/>
    <col min="2" max="17" width="4.7109375" style="52" customWidth="1"/>
    <col min="18" max="18" width="109.5703125" style="52" bestFit="1" customWidth="1"/>
    <col min="19" max="19" width="16.5703125" style="62" bestFit="1" customWidth="1"/>
    <col min="20" max="20" width="16.28515625" style="62" bestFit="1" customWidth="1"/>
    <col min="21" max="21" width="15.42578125" style="62" bestFit="1" customWidth="1"/>
    <col min="22" max="22" width="16" style="62" bestFit="1" customWidth="1"/>
    <col min="23" max="23" width="15.7109375" style="62" bestFit="1" customWidth="1"/>
    <col min="24" max="24" width="18.7109375" style="62" bestFit="1" customWidth="1"/>
    <col min="25" max="25" width="18.7109375" style="62" customWidth="1"/>
    <col min="26" max="27" width="18.28515625" style="62" bestFit="1" customWidth="1"/>
    <col min="28" max="228" width="10.140625" style="52"/>
    <col min="229" max="229" width="36.28515625" style="52" customWidth="1"/>
    <col min="230" max="253" width="3.28515625" style="52" customWidth="1"/>
    <col min="254" max="254" width="44.140625" style="52" customWidth="1"/>
    <col min="255" max="272" width="9.85546875" style="52" customWidth="1"/>
    <col min="273" max="484" width="10.140625" style="52"/>
    <col min="485" max="485" width="36.28515625" style="52" customWidth="1"/>
    <col min="486" max="509" width="3.28515625" style="52" customWidth="1"/>
    <col min="510" max="510" width="44.140625" style="52" customWidth="1"/>
    <col min="511" max="528" width="9.85546875" style="52" customWidth="1"/>
    <col min="529" max="740" width="10.140625" style="52"/>
    <col min="741" max="741" width="36.28515625" style="52" customWidth="1"/>
    <col min="742" max="765" width="3.28515625" style="52" customWidth="1"/>
    <col min="766" max="766" width="44.140625" style="52" customWidth="1"/>
    <col min="767" max="784" width="9.85546875" style="52" customWidth="1"/>
    <col min="785" max="996" width="10.140625" style="52"/>
    <col min="997" max="997" width="36.28515625" style="52" customWidth="1"/>
    <col min="998" max="1021" width="3.28515625" style="52" customWidth="1"/>
    <col min="1022" max="1022" width="44.140625" style="52" customWidth="1"/>
    <col min="1023" max="1040" width="9.85546875" style="52" customWidth="1"/>
    <col min="1041" max="1252" width="10.140625" style="52"/>
    <col min="1253" max="1253" width="36.28515625" style="52" customWidth="1"/>
    <col min="1254" max="1277" width="3.28515625" style="52" customWidth="1"/>
    <col min="1278" max="1278" width="44.140625" style="52" customWidth="1"/>
    <col min="1279" max="1296" width="9.85546875" style="52" customWidth="1"/>
    <col min="1297" max="1508" width="10.140625" style="52"/>
    <col min="1509" max="1509" width="36.28515625" style="52" customWidth="1"/>
    <col min="1510" max="1533" width="3.28515625" style="52" customWidth="1"/>
    <col min="1534" max="1534" width="44.140625" style="52" customWidth="1"/>
    <col min="1535" max="1552" width="9.85546875" style="52" customWidth="1"/>
    <col min="1553" max="1764" width="10.140625" style="52"/>
    <col min="1765" max="1765" width="36.28515625" style="52" customWidth="1"/>
    <col min="1766" max="1789" width="3.28515625" style="52" customWidth="1"/>
    <col min="1790" max="1790" width="44.140625" style="52" customWidth="1"/>
    <col min="1791" max="1808" width="9.85546875" style="52" customWidth="1"/>
    <col min="1809" max="2020" width="10.140625" style="52"/>
    <col min="2021" max="2021" width="36.28515625" style="52" customWidth="1"/>
    <col min="2022" max="2045" width="3.28515625" style="52" customWidth="1"/>
    <col min="2046" max="2046" width="44.140625" style="52" customWidth="1"/>
    <col min="2047" max="2064" width="9.85546875" style="52" customWidth="1"/>
    <col min="2065" max="2276" width="10.140625" style="52"/>
    <col min="2277" max="2277" width="36.28515625" style="52" customWidth="1"/>
    <col min="2278" max="2301" width="3.28515625" style="52" customWidth="1"/>
    <col min="2302" max="2302" width="44.140625" style="52" customWidth="1"/>
    <col min="2303" max="2320" width="9.85546875" style="52" customWidth="1"/>
    <col min="2321" max="2532" width="10.140625" style="52"/>
    <col min="2533" max="2533" width="36.28515625" style="52" customWidth="1"/>
    <col min="2534" max="2557" width="3.28515625" style="52" customWidth="1"/>
    <col min="2558" max="2558" width="44.140625" style="52" customWidth="1"/>
    <col min="2559" max="2576" width="9.85546875" style="52" customWidth="1"/>
    <col min="2577" max="2788" width="10.140625" style="52"/>
    <col min="2789" max="2789" width="36.28515625" style="52" customWidth="1"/>
    <col min="2790" max="2813" width="3.28515625" style="52" customWidth="1"/>
    <col min="2814" max="2814" width="44.140625" style="52" customWidth="1"/>
    <col min="2815" max="2832" width="9.85546875" style="52" customWidth="1"/>
    <col min="2833" max="3044" width="10.140625" style="52"/>
    <col min="3045" max="3045" width="36.28515625" style="52" customWidth="1"/>
    <col min="3046" max="3069" width="3.28515625" style="52" customWidth="1"/>
    <col min="3070" max="3070" width="44.140625" style="52" customWidth="1"/>
    <col min="3071" max="3088" width="9.85546875" style="52" customWidth="1"/>
    <col min="3089" max="3300" width="10.140625" style="52"/>
    <col min="3301" max="3301" width="36.28515625" style="52" customWidth="1"/>
    <col min="3302" max="3325" width="3.28515625" style="52" customWidth="1"/>
    <col min="3326" max="3326" width="44.140625" style="52" customWidth="1"/>
    <col min="3327" max="3344" width="9.85546875" style="52" customWidth="1"/>
    <col min="3345" max="3556" width="10.140625" style="52"/>
    <col min="3557" max="3557" width="36.28515625" style="52" customWidth="1"/>
    <col min="3558" max="3581" width="3.28515625" style="52" customWidth="1"/>
    <col min="3582" max="3582" width="44.140625" style="52" customWidth="1"/>
    <col min="3583" max="3600" width="9.85546875" style="52" customWidth="1"/>
    <col min="3601" max="3812" width="10.140625" style="52"/>
    <col min="3813" max="3813" width="36.28515625" style="52" customWidth="1"/>
    <col min="3814" max="3837" width="3.28515625" style="52" customWidth="1"/>
    <col min="3838" max="3838" width="44.140625" style="52" customWidth="1"/>
    <col min="3839" max="3856" width="9.85546875" style="52" customWidth="1"/>
    <col min="3857" max="4068" width="10.140625" style="52"/>
    <col min="4069" max="4069" width="36.28515625" style="52" customWidth="1"/>
    <col min="4070" max="4093" width="3.28515625" style="52" customWidth="1"/>
    <col min="4094" max="4094" width="44.140625" style="52" customWidth="1"/>
    <col min="4095" max="4112" width="9.85546875" style="52" customWidth="1"/>
    <col min="4113" max="4324" width="10.140625" style="52"/>
    <col min="4325" max="4325" width="36.28515625" style="52" customWidth="1"/>
    <col min="4326" max="4349" width="3.28515625" style="52" customWidth="1"/>
    <col min="4350" max="4350" width="44.140625" style="52" customWidth="1"/>
    <col min="4351" max="4368" width="9.85546875" style="52" customWidth="1"/>
    <col min="4369" max="4580" width="10.140625" style="52"/>
    <col min="4581" max="4581" width="36.28515625" style="52" customWidth="1"/>
    <col min="4582" max="4605" width="3.28515625" style="52" customWidth="1"/>
    <col min="4606" max="4606" width="44.140625" style="52" customWidth="1"/>
    <col min="4607" max="4624" width="9.85546875" style="52" customWidth="1"/>
    <col min="4625" max="4836" width="10.140625" style="52"/>
    <col min="4837" max="4837" width="36.28515625" style="52" customWidth="1"/>
    <col min="4838" max="4861" width="3.28515625" style="52" customWidth="1"/>
    <col min="4862" max="4862" width="44.140625" style="52" customWidth="1"/>
    <col min="4863" max="4880" width="9.85546875" style="52" customWidth="1"/>
    <col min="4881" max="5092" width="10.140625" style="52"/>
    <col min="5093" max="5093" width="36.28515625" style="52" customWidth="1"/>
    <col min="5094" max="5117" width="3.28515625" style="52" customWidth="1"/>
    <col min="5118" max="5118" width="44.140625" style="52" customWidth="1"/>
    <col min="5119" max="5136" width="9.85546875" style="52" customWidth="1"/>
    <col min="5137" max="5348" width="10.140625" style="52"/>
    <col min="5349" max="5349" width="36.28515625" style="52" customWidth="1"/>
    <col min="5350" max="5373" width="3.28515625" style="52" customWidth="1"/>
    <col min="5374" max="5374" width="44.140625" style="52" customWidth="1"/>
    <col min="5375" max="5392" width="9.85546875" style="52" customWidth="1"/>
    <col min="5393" max="5604" width="10.140625" style="52"/>
    <col min="5605" max="5605" width="36.28515625" style="52" customWidth="1"/>
    <col min="5606" max="5629" width="3.28515625" style="52" customWidth="1"/>
    <col min="5630" max="5630" width="44.140625" style="52" customWidth="1"/>
    <col min="5631" max="5648" width="9.85546875" style="52" customWidth="1"/>
    <col min="5649" max="5860" width="10.140625" style="52"/>
    <col min="5861" max="5861" width="36.28515625" style="52" customWidth="1"/>
    <col min="5862" max="5885" width="3.28515625" style="52" customWidth="1"/>
    <col min="5886" max="5886" width="44.140625" style="52" customWidth="1"/>
    <col min="5887" max="5904" width="9.85546875" style="52" customWidth="1"/>
    <col min="5905" max="6116" width="10.140625" style="52"/>
    <col min="6117" max="6117" width="36.28515625" style="52" customWidth="1"/>
    <col min="6118" max="6141" width="3.28515625" style="52" customWidth="1"/>
    <col min="6142" max="6142" width="44.140625" style="52" customWidth="1"/>
    <col min="6143" max="6160" width="9.85546875" style="52" customWidth="1"/>
    <col min="6161" max="6372" width="10.140625" style="52"/>
    <col min="6373" max="6373" width="36.28515625" style="52" customWidth="1"/>
    <col min="6374" max="6397" width="3.28515625" style="52" customWidth="1"/>
    <col min="6398" max="6398" width="44.140625" style="52" customWidth="1"/>
    <col min="6399" max="6416" width="9.85546875" style="52" customWidth="1"/>
    <col min="6417" max="6628" width="10.140625" style="52"/>
    <col min="6629" max="6629" width="36.28515625" style="52" customWidth="1"/>
    <col min="6630" max="6653" width="3.28515625" style="52" customWidth="1"/>
    <col min="6654" max="6654" width="44.140625" style="52" customWidth="1"/>
    <col min="6655" max="6672" width="9.85546875" style="52" customWidth="1"/>
    <col min="6673" max="6884" width="10.140625" style="52"/>
    <col min="6885" max="6885" width="36.28515625" style="52" customWidth="1"/>
    <col min="6886" max="6909" width="3.28515625" style="52" customWidth="1"/>
    <col min="6910" max="6910" width="44.140625" style="52" customWidth="1"/>
    <col min="6911" max="6928" width="9.85546875" style="52" customWidth="1"/>
    <col min="6929" max="7140" width="10.140625" style="52"/>
    <col min="7141" max="7141" width="36.28515625" style="52" customWidth="1"/>
    <col min="7142" max="7165" width="3.28515625" style="52" customWidth="1"/>
    <col min="7166" max="7166" width="44.140625" style="52" customWidth="1"/>
    <col min="7167" max="7184" width="9.85546875" style="52" customWidth="1"/>
    <col min="7185" max="7396" width="10.140625" style="52"/>
    <col min="7397" max="7397" width="36.28515625" style="52" customWidth="1"/>
    <col min="7398" max="7421" width="3.28515625" style="52" customWidth="1"/>
    <col min="7422" max="7422" width="44.140625" style="52" customWidth="1"/>
    <col min="7423" max="7440" width="9.85546875" style="52" customWidth="1"/>
    <col min="7441" max="7652" width="10.140625" style="52"/>
    <col min="7653" max="7653" width="36.28515625" style="52" customWidth="1"/>
    <col min="7654" max="7677" width="3.28515625" style="52" customWidth="1"/>
    <col min="7678" max="7678" width="44.140625" style="52" customWidth="1"/>
    <col min="7679" max="7696" width="9.85546875" style="52" customWidth="1"/>
    <col min="7697" max="7908" width="10.140625" style="52"/>
    <col min="7909" max="7909" width="36.28515625" style="52" customWidth="1"/>
    <col min="7910" max="7933" width="3.28515625" style="52" customWidth="1"/>
    <col min="7934" max="7934" width="44.140625" style="52" customWidth="1"/>
    <col min="7935" max="7952" width="9.85546875" style="52" customWidth="1"/>
    <col min="7953" max="8164" width="10.140625" style="52"/>
    <col min="8165" max="8165" width="36.28515625" style="52" customWidth="1"/>
    <col min="8166" max="8189" width="3.28515625" style="52" customWidth="1"/>
    <col min="8190" max="8190" width="44.140625" style="52" customWidth="1"/>
    <col min="8191" max="8208" width="9.85546875" style="52" customWidth="1"/>
    <col min="8209" max="8420" width="10.140625" style="52"/>
    <col min="8421" max="8421" width="36.28515625" style="52" customWidth="1"/>
    <col min="8422" max="8445" width="3.28515625" style="52" customWidth="1"/>
    <col min="8446" max="8446" width="44.140625" style="52" customWidth="1"/>
    <col min="8447" max="8464" width="9.85546875" style="52" customWidth="1"/>
    <col min="8465" max="8676" width="10.140625" style="52"/>
    <col min="8677" max="8677" width="36.28515625" style="52" customWidth="1"/>
    <col min="8678" max="8701" width="3.28515625" style="52" customWidth="1"/>
    <col min="8702" max="8702" width="44.140625" style="52" customWidth="1"/>
    <col min="8703" max="8720" width="9.85546875" style="52" customWidth="1"/>
    <col min="8721" max="8932" width="10.140625" style="52"/>
    <col min="8933" max="8933" width="36.28515625" style="52" customWidth="1"/>
    <col min="8934" max="8957" width="3.28515625" style="52" customWidth="1"/>
    <col min="8958" max="8958" width="44.140625" style="52" customWidth="1"/>
    <col min="8959" max="8976" width="9.85546875" style="52" customWidth="1"/>
    <col min="8977" max="9188" width="10.140625" style="52"/>
    <col min="9189" max="9189" width="36.28515625" style="52" customWidth="1"/>
    <col min="9190" max="9213" width="3.28515625" style="52" customWidth="1"/>
    <col min="9214" max="9214" width="44.140625" style="52" customWidth="1"/>
    <col min="9215" max="9232" width="9.85546875" style="52" customWidth="1"/>
    <col min="9233" max="9444" width="10.140625" style="52"/>
    <col min="9445" max="9445" width="36.28515625" style="52" customWidth="1"/>
    <col min="9446" max="9469" width="3.28515625" style="52" customWidth="1"/>
    <col min="9470" max="9470" width="44.140625" style="52" customWidth="1"/>
    <col min="9471" max="9488" width="9.85546875" style="52" customWidth="1"/>
    <col min="9489" max="9700" width="10.140625" style="52"/>
    <col min="9701" max="9701" width="36.28515625" style="52" customWidth="1"/>
    <col min="9702" max="9725" width="3.28515625" style="52" customWidth="1"/>
    <col min="9726" max="9726" width="44.140625" style="52" customWidth="1"/>
    <col min="9727" max="9744" width="9.85546875" style="52" customWidth="1"/>
    <col min="9745" max="9956" width="10.140625" style="52"/>
    <col min="9957" max="9957" width="36.28515625" style="52" customWidth="1"/>
    <col min="9958" max="9981" width="3.28515625" style="52" customWidth="1"/>
    <col min="9982" max="9982" width="44.140625" style="52" customWidth="1"/>
    <col min="9983" max="10000" width="9.85546875" style="52" customWidth="1"/>
    <col min="10001" max="10212" width="10.140625" style="52"/>
    <col min="10213" max="10213" width="36.28515625" style="52" customWidth="1"/>
    <col min="10214" max="10237" width="3.28515625" style="52" customWidth="1"/>
    <col min="10238" max="10238" width="44.140625" style="52" customWidth="1"/>
    <col min="10239" max="10256" width="9.85546875" style="52" customWidth="1"/>
    <col min="10257" max="10468" width="10.140625" style="52"/>
    <col min="10469" max="10469" width="36.28515625" style="52" customWidth="1"/>
    <col min="10470" max="10493" width="3.28515625" style="52" customWidth="1"/>
    <col min="10494" max="10494" width="44.140625" style="52" customWidth="1"/>
    <col min="10495" max="10512" width="9.85546875" style="52" customWidth="1"/>
    <col min="10513" max="10724" width="10.140625" style="52"/>
    <col min="10725" max="10725" width="36.28515625" style="52" customWidth="1"/>
    <col min="10726" max="10749" width="3.28515625" style="52" customWidth="1"/>
    <col min="10750" max="10750" width="44.140625" style="52" customWidth="1"/>
    <col min="10751" max="10768" width="9.85546875" style="52" customWidth="1"/>
    <col min="10769" max="10980" width="10.140625" style="52"/>
    <col min="10981" max="10981" width="36.28515625" style="52" customWidth="1"/>
    <col min="10982" max="11005" width="3.28515625" style="52" customWidth="1"/>
    <col min="11006" max="11006" width="44.140625" style="52" customWidth="1"/>
    <col min="11007" max="11024" width="9.85546875" style="52" customWidth="1"/>
    <col min="11025" max="11236" width="10.140625" style="52"/>
    <col min="11237" max="11237" width="36.28515625" style="52" customWidth="1"/>
    <col min="11238" max="11261" width="3.28515625" style="52" customWidth="1"/>
    <col min="11262" max="11262" width="44.140625" style="52" customWidth="1"/>
    <col min="11263" max="11280" width="9.85546875" style="52" customWidth="1"/>
    <col min="11281" max="11492" width="10.140625" style="52"/>
    <col min="11493" max="11493" width="36.28515625" style="52" customWidth="1"/>
    <col min="11494" max="11517" width="3.28515625" style="52" customWidth="1"/>
    <col min="11518" max="11518" width="44.140625" style="52" customWidth="1"/>
    <col min="11519" max="11536" width="9.85546875" style="52" customWidth="1"/>
    <col min="11537" max="11748" width="10.140625" style="52"/>
    <col min="11749" max="11749" width="36.28515625" style="52" customWidth="1"/>
    <col min="11750" max="11773" width="3.28515625" style="52" customWidth="1"/>
    <col min="11774" max="11774" width="44.140625" style="52" customWidth="1"/>
    <col min="11775" max="11792" width="9.85546875" style="52" customWidth="1"/>
    <col min="11793" max="12004" width="10.140625" style="52"/>
    <col min="12005" max="12005" width="36.28515625" style="52" customWidth="1"/>
    <col min="12006" max="12029" width="3.28515625" style="52" customWidth="1"/>
    <col min="12030" max="12030" width="44.140625" style="52" customWidth="1"/>
    <col min="12031" max="12048" width="9.85546875" style="52" customWidth="1"/>
    <col min="12049" max="12260" width="10.140625" style="52"/>
    <col min="12261" max="12261" width="36.28515625" style="52" customWidth="1"/>
    <col min="12262" max="12285" width="3.28515625" style="52" customWidth="1"/>
    <col min="12286" max="12286" width="44.140625" style="52" customWidth="1"/>
    <col min="12287" max="12304" width="9.85546875" style="52" customWidth="1"/>
    <col min="12305" max="12516" width="10.140625" style="52"/>
    <col min="12517" max="12517" width="36.28515625" style="52" customWidth="1"/>
    <col min="12518" max="12541" width="3.28515625" style="52" customWidth="1"/>
    <col min="12542" max="12542" width="44.140625" style="52" customWidth="1"/>
    <col min="12543" max="12560" width="9.85546875" style="52" customWidth="1"/>
    <col min="12561" max="12772" width="10.140625" style="52"/>
    <col min="12773" max="12773" width="36.28515625" style="52" customWidth="1"/>
    <col min="12774" max="12797" width="3.28515625" style="52" customWidth="1"/>
    <col min="12798" max="12798" width="44.140625" style="52" customWidth="1"/>
    <col min="12799" max="12816" width="9.85546875" style="52" customWidth="1"/>
    <col min="12817" max="13028" width="10.140625" style="52"/>
    <col min="13029" max="13029" width="36.28515625" style="52" customWidth="1"/>
    <col min="13030" max="13053" width="3.28515625" style="52" customWidth="1"/>
    <col min="13054" max="13054" width="44.140625" style="52" customWidth="1"/>
    <col min="13055" max="13072" width="9.85546875" style="52" customWidth="1"/>
    <col min="13073" max="13284" width="10.140625" style="52"/>
    <col min="13285" max="13285" width="36.28515625" style="52" customWidth="1"/>
    <col min="13286" max="13309" width="3.28515625" style="52" customWidth="1"/>
    <col min="13310" max="13310" width="44.140625" style="52" customWidth="1"/>
    <col min="13311" max="13328" width="9.85546875" style="52" customWidth="1"/>
    <col min="13329" max="13540" width="10.140625" style="52"/>
    <col min="13541" max="13541" width="36.28515625" style="52" customWidth="1"/>
    <col min="13542" max="13565" width="3.28515625" style="52" customWidth="1"/>
    <col min="13566" max="13566" width="44.140625" style="52" customWidth="1"/>
    <col min="13567" max="13584" width="9.85546875" style="52" customWidth="1"/>
    <col min="13585" max="13796" width="10.140625" style="52"/>
    <col min="13797" max="13797" width="36.28515625" style="52" customWidth="1"/>
    <col min="13798" max="13821" width="3.28515625" style="52" customWidth="1"/>
    <col min="13822" max="13822" width="44.140625" style="52" customWidth="1"/>
    <col min="13823" max="13840" width="9.85546875" style="52" customWidth="1"/>
    <col min="13841" max="14052" width="10.140625" style="52"/>
    <col min="14053" max="14053" width="36.28515625" style="52" customWidth="1"/>
    <col min="14054" max="14077" width="3.28515625" style="52" customWidth="1"/>
    <col min="14078" max="14078" width="44.140625" style="52" customWidth="1"/>
    <col min="14079" max="14096" width="9.85546875" style="52" customWidth="1"/>
    <col min="14097" max="14308" width="10.140625" style="52"/>
    <col min="14309" max="14309" width="36.28515625" style="52" customWidth="1"/>
    <col min="14310" max="14333" width="3.28515625" style="52" customWidth="1"/>
    <col min="14334" max="14334" width="44.140625" style="52" customWidth="1"/>
    <col min="14335" max="14352" width="9.85546875" style="52" customWidth="1"/>
    <col min="14353" max="14564" width="10.140625" style="52"/>
    <col min="14565" max="14565" width="36.28515625" style="52" customWidth="1"/>
    <col min="14566" max="14589" width="3.28515625" style="52" customWidth="1"/>
    <col min="14590" max="14590" width="44.140625" style="52" customWidth="1"/>
    <col min="14591" max="14608" width="9.85546875" style="52" customWidth="1"/>
    <col min="14609" max="14820" width="10.140625" style="52"/>
    <col min="14821" max="14821" width="36.28515625" style="52" customWidth="1"/>
    <col min="14822" max="14845" width="3.28515625" style="52" customWidth="1"/>
    <col min="14846" max="14846" width="44.140625" style="52" customWidth="1"/>
    <col min="14847" max="14864" width="9.85546875" style="52" customWidth="1"/>
    <col min="14865" max="15076" width="10.140625" style="52"/>
    <col min="15077" max="15077" width="36.28515625" style="52" customWidth="1"/>
    <col min="15078" max="15101" width="3.28515625" style="52" customWidth="1"/>
    <col min="15102" max="15102" width="44.140625" style="52" customWidth="1"/>
    <col min="15103" max="15120" width="9.85546875" style="52" customWidth="1"/>
    <col min="15121" max="15332" width="10.140625" style="52"/>
    <col min="15333" max="15333" width="36.28515625" style="52" customWidth="1"/>
    <col min="15334" max="15357" width="3.28515625" style="52" customWidth="1"/>
    <col min="15358" max="15358" width="44.140625" style="52" customWidth="1"/>
    <col min="15359" max="15376" width="9.85546875" style="52" customWidth="1"/>
    <col min="15377" max="15588" width="10.140625" style="52"/>
    <col min="15589" max="15589" width="36.28515625" style="52" customWidth="1"/>
    <col min="15590" max="15613" width="3.28515625" style="52" customWidth="1"/>
    <col min="15614" max="15614" width="44.140625" style="52" customWidth="1"/>
    <col min="15615" max="15632" width="9.85546875" style="52" customWidth="1"/>
    <col min="15633" max="15844" width="10.140625" style="52"/>
    <col min="15845" max="15845" width="36.28515625" style="52" customWidth="1"/>
    <col min="15846" max="15869" width="3.28515625" style="52" customWidth="1"/>
    <col min="15870" max="15870" width="44.140625" style="52" customWidth="1"/>
    <col min="15871" max="15888" width="9.85546875" style="52" customWidth="1"/>
    <col min="15889" max="16100" width="10.140625" style="52"/>
    <col min="16101" max="16101" width="36.28515625" style="52" customWidth="1"/>
    <col min="16102" max="16125" width="3.28515625" style="52" customWidth="1"/>
    <col min="16126" max="16126" width="44.140625" style="52" customWidth="1"/>
    <col min="16127" max="16144" width="9.85546875" style="52" customWidth="1"/>
    <col min="16145" max="16384" width="10.140625" style="52"/>
  </cols>
  <sheetData>
    <row r="1" spans="1:30" ht="11.25" customHeight="1" thickTop="1" x14ac:dyDescent="0.25">
      <c r="A1" s="334" t="s">
        <v>0</v>
      </c>
      <c r="B1" s="335"/>
      <c r="C1" s="335"/>
      <c r="D1" s="335"/>
      <c r="E1" s="335"/>
      <c r="F1" s="335"/>
      <c r="G1" s="335"/>
      <c r="H1" s="335"/>
      <c r="I1" s="335"/>
      <c r="J1" s="335"/>
      <c r="K1" s="335"/>
      <c r="L1" s="335"/>
      <c r="M1" s="335"/>
      <c r="N1" s="335"/>
      <c r="O1" s="335"/>
      <c r="P1" s="335"/>
      <c r="Q1" s="335"/>
      <c r="R1" s="335"/>
      <c r="S1" s="335"/>
      <c r="T1" s="335"/>
      <c r="U1" s="335"/>
      <c r="V1" s="335"/>
      <c r="W1" s="335"/>
      <c r="X1" s="335"/>
      <c r="Y1" s="335"/>
      <c r="Z1" s="335"/>
      <c r="AA1" s="335"/>
    </row>
    <row r="2" spans="1:30" ht="19.899999999999999" customHeight="1" x14ac:dyDescent="0.25">
      <c r="A2" s="336" t="s">
        <v>1</v>
      </c>
      <c r="B2" s="337"/>
      <c r="C2" s="337"/>
      <c r="D2" s="337"/>
      <c r="E2" s="337"/>
      <c r="F2" s="337"/>
      <c r="G2" s="337"/>
      <c r="H2" s="337"/>
      <c r="I2" s="337"/>
      <c r="J2" s="337"/>
      <c r="K2" s="337"/>
      <c r="L2" s="337"/>
      <c r="M2" s="337"/>
      <c r="N2" s="337"/>
      <c r="O2" s="337"/>
      <c r="P2" s="337"/>
      <c r="Q2" s="337"/>
      <c r="R2" s="337"/>
      <c r="S2" s="337"/>
      <c r="T2" s="337"/>
      <c r="U2" s="337"/>
      <c r="V2" s="337"/>
      <c r="W2" s="337"/>
      <c r="X2" s="337"/>
      <c r="Y2" s="337"/>
      <c r="Z2" s="337"/>
      <c r="AA2" s="337"/>
    </row>
    <row r="3" spans="1:30" ht="19.899999999999999" customHeight="1" x14ac:dyDescent="0.25">
      <c r="A3" s="336" t="s">
        <v>136</v>
      </c>
      <c r="B3" s="337"/>
      <c r="C3" s="337"/>
      <c r="D3" s="337"/>
      <c r="E3" s="337"/>
      <c r="F3" s="337"/>
      <c r="G3" s="337"/>
      <c r="H3" s="337"/>
      <c r="I3" s="337"/>
      <c r="J3" s="337"/>
      <c r="K3" s="337"/>
      <c r="L3" s="337"/>
      <c r="M3" s="337"/>
      <c r="N3" s="337"/>
      <c r="O3" s="337"/>
      <c r="P3" s="337"/>
      <c r="Q3" s="337"/>
      <c r="R3" s="337"/>
      <c r="S3" s="337"/>
      <c r="T3" s="337"/>
      <c r="U3" s="337"/>
      <c r="V3" s="337"/>
      <c r="W3" s="337"/>
      <c r="X3" s="337"/>
      <c r="Y3" s="337"/>
      <c r="Z3" s="337"/>
      <c r="AA3" s="337"/>
    </row>
    <row r="4" spans="1:30" ht="16.5" customHeight="1" x14ac:dyDescent="0.25">
      <c r="A4" s="336" t="s">
        <v>4</v>
      </c>
      <c r="B4" s="337"/>
      <c r="C4" s="337"/>
      <c r="D4" s="337"/>
      <c r="E4" s="337"/>
      <c r="F4" s="337"/>
      <c r="G4" s="337"/>
      <c r="H4" s="337"/>
      <c r="I4" s="337"/>
      <c r="J4" s="337"/>
      <c r="K4" s="337"/>
      <c r="L4" s="337"/>
      <c r="M4" s="337"/>
      <c r="N4" s="337"/>
      <c r="O4" s="337"/>
      <c r="P4" s="337"/>
      <c r="Q4" s="337"/>
      <c r="R4" s="337"/>
      <c r="S4" s="337"/>
      <c r="T4" s="337"/>
      <c r="U4" s="337"/>
      <c r="V4" s="337"/>
      <c r="W4" s="337"/>
      <c r="X4" s="337"/>
      <c r="Y4" s="337"/>
      <c r="Z4" s="337"/>
      <c r="AA4" s="337"/>
    </row>
    <row r="5" spans="1:30" ht="30" customHeight="1" x14ac:dyDescent="0.25">
      <c r="A5" s="338" t="s">
        <v>5</v>
      </c>
      <c r="B5" s="339"/>
      <c r="C5" s="339"/>
      <c r="D5" s="339"/>
      <c r="E5" s="339"/>
      <c r="F5" s="339"/>
      <c r="G5" s="339"/>
      <c r="H5" s="339"/>
      <c r="I5" s="339"/>
      <c r="J5" s="339"/>
      <c r="K5" s="339"/>
      <c r="L5" s="339"/>
      <c r="M5" s="339"/>
      <c r="N5" s="339"/>
      <c r="O5" s="339"/>
      <c r="P5" s="339"/>
      <c r="Q5" s="339"/>
      <c r="R5" s="339"/>
      <c r="S5" s="339"/>
      <c r="T5" s="339"/>
      <c r="U5" s="339"/>
      <c r="V5" s="339"/>
      <c r="W5" s="339"/>
      <c r="X5" s="339"/>
      <c r="Y5" s="339"/>
      <c r="Z5" s="339"/>
      <c r="AA5" s="339"/>
    </row>
    <row r="6" spans="1:30" ht="21" customHeight="1" x14ac:dyDescent="0.25">
      <c r="A6" s="338"/>
      <c r="B6" s="339"/>
      <c r="C6" s="339"/>
      <c r="D6" s="339"/>
      <c r="E6" s="339"/>
      <c r="F6" s="339"/>
      <c r="G6" s="339"/>
      <c r="H6" s="339"/>
      <c r="I6" s="339"/>
      <c r="J6" s="339"/>
      <c r="K6" s="339"/>
      <c r="L6" s="339"/>
      <c r="M6" s="339"/>
      <c r="N6" s="339"/>
      <c r="O6" s="339"/>
      <c r="P6" s="339"/>
      <c r="Q6" s="339"/>
      <c r="R6" s="339"/>
      <c r="S6" s="339"/>
      <c r="T6" s="339"/>
      <c r="U6" s="339"/>
      <c r="V6" s="339"/>
      <c r="W6" s="339"/>
      <c r="X6" s="339"/>
      <c r="Y6" s="339"/>
      <c r="Z6" s="339"/>
      <c r="AA6" s="339"/>
    </row>
    <row r="7" spans="1:30" ht="19.899999999999999" customHeight="1" x14ac:dyDescent="0.25">
      <c r="A7" s="332" t="s">
        <v>137</v>
      </c>
      <c r="B7" s="333"/>
      <c r="C7" s="333"/>
      <c r="D7" s="333"/>
      <c r="E7" s="333"/>
      <c r="F7" s="333"/>
      <c r="G7" s="333"/>
      <c r="H7" s="333"/>
      <c r="I7" s="333"/>
      <c r="J7" s="333"/>
      <c r="K7" s="333"/>
      <c r="L7" s="333"/>
      <c r="M7" s="333"/>
      <c r="N7" s="333"/>
      <c r="O7" s="333"/>
      <c r="P7" s="333"/>
      <c r="Q7" s="333"/>
      <c r="R7" s="333"/>
      <c r="S7" s="333"/>
      <c r="T7" s="333"/>
      <c r="U7" s="333"/>
      <c r="V7" s="333"/>
      <c r="W7" s="333"/>
      <c r="X7" s="333"/>
      <c r="Y7" s="333"/>
      <c r="Z7" s="333"/>
      <c r="AA7" s="333"/>
    </row>
    <row r="8" spans="1:30" ht="37.5" customHeight="1" x14ac:dyDescent="0.25">
      <c r="A8" s="332"/>
      <c r="B8" s="333"/>
      <c r="C8" s="333"/>
      <c r="D8" s="333"/>
      <c r="E8" s="333"/>
      <c r="F8" s="333"/>
      <c r="G8" s="333"/>
      <c r="H8" s="333"/>
      <c r="I8" s="333"/>
      <c r="J8" s="333"/>
      <c r="K8" s="333"/>
      <c r="L8" s="333"/>
      <c r="M8" s="333"/>
      <c r="N8" s="333"/>
      <c r="O8" s="333"/>
      <c r="P8" s="333"/>
      <c r="Q8" s="333"/>
      <c r="R8" s="333"/>
      <c r="S8" s="333"/>
      <c r="T8" s="333"/>
      <c r="U8" s="333"/>
      <c r="V8" s="333"/>
      <c r="W8" s="333"/>
      <c r="X8" s="333"/>
      <c r="Y8" s="333"/>
      <c r="Z8" s="333"/>
      <c r="AA8" s="333"/>
    </row>
    <row r="9" spans="1:30" ht="13.9" customHeight="1" thickBot="1" x14ac:dyDescent="0.3">
      <c r="A9" s="53"/>
      <c r="B9" s="54"/>
      <c r="C9" s="54"/>
      <c r="D9" s="54"/>
      <c r="E9" s="54"/>
      <c r="F9" s="54"/>
      <c r="G9" s="54"/>
      <c r="H9" s="54"/>
      <c r="I9" s="54"/>
      <c r="J9" s="54"/>
      <c r="K9" s="54"/>
      <c r="L9" s="54"/>
      <c r="M9" s="54"/>
      <c r="N9" s="54"/>
      <c r="O9" s="54"/>
      <c r="P9" s="54"/>
      <c r="Q9" s="54"/>
      <c r="R9" s="54"/>
      <c r="S9" s="55"/>
      <c r="T9" s="56"/>
      <c r="U9" s="56"/>
      <c r="V9" s="56"/>
      <c r="W9" s="56"/>
      <c r="X9" s="56"/>
      <c r="Y9" s="56"/>
      <c r="Z9" s="56"/>
      <c r="AA9" s="56"/>
    </row>
    <row r="10" spans="1:30" ht="49.9" customHeight="1" thickTop="1" x14ac:dyDescent="0.25">
      <c r="A10" s="353" t="s">
        <v>138</v>
      </c>
      <c r="B10" s="356" t="s">
        <v>139</v>
      </c>
      <c r="C10" s="357"/>
      <c r="D10" s="357"/>
      <c r="E10" s="57">
        <v>1</v>
      </c>
      <c r="F10" s="356" t="s">
        <v>139</v>
      </c>
      <c r="G10" s="357"/>
      <c r="H10" s="357"/>
      <c r="I10" s="57">
        <v>2</v>
      </c>
      <c r="J10" s="356" t="s">
        <v>139</v>
      </c>
      <c r="K10" s="357"/>
      <c r="L10" s="357"/>
      <c r="M10" s="57">
        <v>3</v>
      </c>
      <c r="N10" s="356" t="s">
        <v>139</v>
      </c>
      <c r="O10" s="357"/>
      <c r="P10" s="357" t="s">
        <v>140</v>
      </c>
      <c r="Q10" s="57">
        <v>4</v>
      </c>
      <c r="R10" s="358" t="s">
        <v>141</v>
      </c>
      <c r="S10" s="342" t="s">
        <v>142</v>
      </c>
      <c r="T10" s="342"/>
      <c r="U10" s="342"/>
      <c r="V10" s="342"/>
      <c r="W10" s="342"/>
      <c r="X10" s="342"/>
      <c r="Y10" s="342"/>
      <c r="Z10" s="342"/>
      <c r="AA10" s="342"/>
    </row>
    <row r="11" spans="1:30" ht="49.9" customHeight="1" thickBot="1" x14ac:dyDescent="0.3">
      <c r="A11" s="354"/>
      <c r="B11" s="58">
        <v>1</v>
      </c>
      <c r="C11" s="59">
        <v>2</v>
      </c>
      <c r="D11" s="59">
        <v>3</v>
      </c>
      <c r="E11" s="60">
        <v>4</v>
      </c>
      <c r="F11" s="58">
        <v>1</v>
      </c>
      <c r="G11" s="59">
        <v>2</v>
      </c>
      <c r="H11" s="59">
        <v>3</v>
      </c>
      <c r="I11" s="60">
        <v>4</v>
      </c>
      <c r="J11" s="58">
        <v>1</v>
      </c>
      <c r="K11" s="59">
        <v>2</v>
      </c>
      <c r="L11" s="59">
        <v>3</v>
      </c>
      <c r="M11" s="60">
        <v>4</v>
      </c>
      <c r="N11" s="58">
        <v>1</v>
      </c>
      <c r="O11" s="59">
        <v>2</v>
      </c>
      <c r="P11" s="59">
        <v>3</v>
      </c>
      <c r="Q11" s="60">
        <v>4</v>
      </c>
      <c r="R11" s="359"/>
      <c r="S11" s="231">
        <v>1</v>
      </c>
      <c r="T11" s="231">
        <v>1</v>
      </c>
      <c r="U11" s="231">
        <v>1</v>
      </c>
      <c r="V11" s="231">
        <v>1</v>
      </c>
      <c r="W11" s="231">
        <v>1</v>
      </c>
      <c r="X11" s="231">
        <v>1</v>
      </c>
      <c r="Y11" s="231">
        <v>1</v>
      </c>
      <c r="Z11" s="231">
        <v>1</v>
      </c>
      <c r="AA11" s="231">
        <v>1</v>
      </c>
    </row>
    <row r="12" spans="1:30" ht="93" customHeight="1" thickBot="1" x14ac:dyDescent="0.3">
      <c r="A12" s="355"/>
      <c r="B12" s="343"/>
      <c r="C12" s="344"/>
      <c r="D12" s="344"/>
      <c r="E12" s="345"/>
      <c r="F12" s="232"/>
      <c r="G12" s="232"/>
      <c r="H12" s="232"/>
      <c r="I12" s="232"/>
      <c r="J12" s="232"/>
      <c r="K12" s="232"/>
      <c r="L12" s="232"/>
      <c r="M12" s="232"/>
      <c r="N12" s="346"/>
      <c r="O12" s="347"/>
      <c r="P12" s="347"/>
      <c r="Q12" s="348"/>
      <c r="R12" s="360"/>
      <c r="S12" s="229" t="s">
        <v>25</v>
      </c>
      <c r="T12" s="230" t="s">
        <v>143</v>
      </c>
      <c r="U12" s="230" t="s">
        <v>144</v>
      </c>
      <c r="V12" s="230" t="s">
        <v>104</v>
      </c>
      <c r="W12" s="230" t="s">
        <v>30</v>
      </c>
      <c r="X12" s="230" t="s">
        <v>31</v>
      </c>
      <c r="Y12" s="230" t="s">
        <v>32</v>
      </c>
      <c r="Z12" s="215" t="s">
        <v>120</v>
      </c>
      <c r="AA12" s="215" t="s">
        <v>36</v>
      </c>
    </row>
    <row r="13" spans="1:30" ht="180.75" thickBot="1" x14ac:dyDescent="0.3">
      <c r="A13" s="61" t="s">
        <v>145</v>
      </c>
      <c r="B13" s="64">
        <v>1</v>
      </c>
      <c r="C13" s="65">
        <v>1</v>
      </c>
      <c r="D13" s="65">
        <v>0</v>
      </c>
      <c r="E13" s="66">
        <v>0</v>
      </c>
      <c r="F13" s="64"/>
      <c r="G13" s="65"/>
      <c r="H13" s="65"/>
      <c r="I13" s="66"/>
      <c r="J13" s="64"/>
      <c r="K13" s="65"/>
      <c r="L13" s="65"/>
      <c r="M13" s="66"/>
      <c r="N13" s="64"/>
      <c r="O13" s="65"/>
      <c r="P13" s="65"/>
      <c r="Q13" s="66"/>
      <c r="R13" s="50" t="s">
        <v>146</v>
      </c>
      <c r="S13" s="47">
        <v>2.0000000000000004E-2</v>
      </c>
      <c r="T13" s="47">
        <v>0.2</v>
      </c>
      <c r="U13" s="47">
        <v>2.0000000000000004E-2</v>
      </c>
      <c r="V13" s="48" t="s">
        <v>147</v>
      </c>
      <c r="W13" s="48" t="s">
        <v>147</v>
      </c>
      <c r="X13" s="48" t="s">
        <v>147</v>
      </c>
      <c r="Y13" s="48" t="s">
        <v>147</v>
      </c>
      <c r="Z13" s="47">
        <v>2.5000000000000001E-2</v>
      </c>
      <c r="AA13" s="47">
        <v>0.17500000000000002</v>
      </c>
      <c r="AC13" s="62"/>
      <c r="AD13" s="62"/>
    </row>
    <row r="14" spans="1:30" ht="18.75" thickBot="1" x14ac:dyDescent="0.3">
      <c r="A14" s="63" t="s">
        <v>148</v>
      </c>
      <c r="B14" s="233"/>
      <c r="C14" s="234"/>
      <c r="D14" s="234"/>
      <c r="E14" s="235"/>
      <c r="F14" s="227"/>
      <c r="G14" s="227"/>
      <c r="H14" s="227"/>
      <c r="I14" s="227"/>
      <c r="J14" s="227"/>
      <c r="K14" s="227"/>
      <c r="L14" s="227"/>
      <c r="M14" s="227"/>
      <c r="N14" s="227"/>
      <c r="O14" s="227"/>
      <c r="P14" s="227"/>
      <c r="Q14" s="227"/>
      <c r="R14" s="51"/>
      <c r="S14" s="47"/>
      <c r="T14" s="47"/>
      <c r="U14" s="47"/>
      <c r="V14" s="48"/>
      <c r="W14" s="48"/>
      <c r="X14" s="48"/>
      <c r="Y14" s="48"/>
      <c r="Z14" s="47"/>
      <c r="AA14" s="47"/>
      <c r="AC14" s="62"/>
      <c r="AD14" s="62"/>
    </row>
    <row r="15" spans="1:30" ht="177.75" customHeight="1" thickBot="1" x14ac:dyDescent="0.3">
      <c r="A15" s="67" t="s">
        <v>149</v>
      </c>
      <c r="B15" s="64">
        <v>1</v>
      </c>
      <c r="C15" s="65">
        <v>1</v>
      </c>
      <c r="D15" s="65">
        <v>1</v>
      </c>
      <c r="E15" s="66">
        <v>1</v>
      </c>
      <c r="F15" s="64">
        <v>1</v>
      </c>
      <c r="G15" s="65">
        <v>1</v>
      </c>
      <c r="H15" s="65">
        <v>1</v>
      </c>
      <c r="I15" s="66">
        <v>1</v>
      </c>
      <c r="J15" s="64">
        <v>1</v>
      </c>
      <c r="K15" s="65">
        <v>1</v>
      </c>
      <c r="L15" s="65">
        <v>1</v>
      </c>
      <c r="M15" s="66">
        <v>1</v>
      </c>
      <c r="N15" s="64">
        <v>1</v>
      </c>
      <c r="O15" s="65">
        <v>1</v>
      </c>
      <c r="P15" s="65">
        <v>1</v>
      </c>
      <c r="Q15" s="66">
        <v>1</v>
      </c>
      <c r="R15" s="50" t="s">
        <v>146</v>
      </c>
      <c r="S15" s="47">
        <v>8.0000000000000016E-2</v>
      </c>
      <c r="T15" s="47">
        <v>0.8</v>
      </c>
      <c r="U15" s="47">
        <v>8.0000000000000016E-2</v>
      </c>
      <c r="V15" s="48" t="s">
        <v>147</v>
      </c>
      <c r="W15" s="48" t="s">
        <v>147</v>
      </c>
      <c r="X15" s="48" t="s">
        <v>147</v>
      </c>
      <c r="Y15" s="48" t="s">
        <v>147</v>
      </c>
      <c r="Z15" s="47">
        <v>0.1</v>
      </c>
      <c r="AA15" s="47">
        <v>0.70000000000000007</v>
      </c>
      <c r="AC15" s="62"/>
      <c r="AD15" s="62"/>
    </row>
    <row r="16" spans="1:30" ht="135" customHeight="1" thickBot="1" x14ac:dyDescent="0.3">
      <c r="A16" s="68" t="s">
        <v>150</v>
      </c>
      <c r="B16" s="64">
        <v>1</v>
      </c>
      <c r="C16" s="65">
        <v>1</v>
      </c>
      <c r="D16" s="65">
        <v>1</v>
      </c>
      <c r="E16" s="66">
        <v>1</v>
      </c>
      <c r="F16" s="64">
        <v>1</v>
      </c>
      <c r="G16" s="65">
        <v>1</v>
      </c>
      <c r="H16" s="65">
        <v>1</v>
      </c>
      <c r="I16" s="66">
        <v>1</v>
      </c>
      <c r="J16" s="64">
        <v>1</v>
      </c>
      <c r="K16" s="65">
        <v>1</v>
      </c>
      <c r="L16" s="65">
        <v>1</v>
      </c>
      <c r="M16" s="66">
        <v>1</v>
      </c>
      <c r="N16" s="64">
        <v>1</v>
      </c>
      <c r="O16" s="65">
        <v>1</v>
      </c>
      <c r="P16" s="65">
        <v>1</v>
      </c>
      <c r="Q16" s="66">
        <v>1</v>
      </c>
      <c r="R16" s="50" t="s">
        <v>146</v>
      </c>
      <c r="S16" s="47">
        <v>8.0000000000000016E-2</v>
      </c>
      <c r="T16" s="47">
        <v>0.8</v>
      </c>
      <c r="U16" s="47">
        <v>8.0000000000000016E-2</v>
      </c>
      <c r="V16" s="48" t="s">
        <v>147</v>
      </c>
      <c r="W16" s="48" t="s">
        <v>147</v>
      </c>
      <c r="X16" s="48" t="s">
        <v>147</v>
      </c>
      <c r="Y16" s="48" t="s">
        <v>147</v>
      </c>
      <c r="Z16" s="47">
        <v>0.1</v>
      </c>
      <c r="AA16" s="47">
        <v>0.70000000000000007</v>
      </c>
      <c r="AC16" s="62"/>
      <c r="AD16" s="62"/>
    </row>
    <row r="17" spans="1:30" ht="135" customHeight="1" thickBot="1" x14ac:dyDescent="0.3">
      <c r="A17" s="68" t="s">
        <v>151</v>
      </c>
      <c r="B17" s="64"/>
      <c r="C17" s="65"/>
      <c r="D17" s="65"/>
      <c r="E17" s="66">
        <v>1</v>
      </c>
      <c r="F17" s="64"/>
      <c r="G17" s="65"/>
      <c r="H17" s="65"/>
      <c r="I17" s="66">
        <v>1</v>
      </c>
      <c r="J17" s="64"/>
      <c r="K17" s="65"/>
      <c r="L17" s="65"/>
      <c r="M17" s="66">
        <v>1</v>
      </c>
      <c r="N17" s="64"/>
      <c r="O17" s="65"/>
      <c r="P17" s="65"/>
      <c r="Q17" s="66">
        <v>1</v>
      </c>
      <c r="R17" s="50" t="s">
        <v>152</v>
      </c>
      <c r="S17" s="47">
        <v>4.0000000000000008E-2</v>
      </c>
      <c r="T17" s="47">
        <v>0.4</v>
      </c>
      <c r="U17" s="47">
        <v>4.0000000000000008E-2</v>
      </c>
      <c r="V17" s="48" t="s">
        <v>147</v>
      </c>
      <c r="W17" s="48" t="s">
        <v>147</v>
      </c>
      <c r="X17" s="48" t="s">
        <v>147</v>
      </c>
      <c r="Y17" s="48" t="s">
        <v>147</v>
      </c>
      <c r="Z17" s="47">
        <v>0.05</v>
      </c>
      <c r="AA17" s="47">
        <v>0.35000000000000003</v>
      </c>
      <c r="AC17" s="62"/>
      <c r="AD17" s="62"/>
    </row>
    <row r="18" spans="1:30" ht="96.75" customHeight="1" thickBot="1" x14ac:dyDescent="0.3">
      <c r="A18" s="68" t="s">
        <v>153</v>
      </c>
      <c r="B18" s="64">
        <v>1</v>
      </c>
      <c r="C18" s="65">
        <v>1</v>
      </c>
      <c r="D18" s="65">
        <v>1</v>
      </c>
      <c r="E18" s="66">
        <v>1</v>
      </c>
      <c r="F18" s="64">
        <v>1</v>
      </c>
      <c r="G18" s="65">
        <v>1</v>
      </c>
      <c r="H18" s="65">
        <v>1</v>
      </c>
      <c r="I18" s="66">
        <v>1</v>
      </c>
      <c r="J18" s="64">
        <v>1</v>
      </c>
      <c r="K18" s="65">
        <v>1</v>
      </c>
      <c r="L18" s="65">
        <v>1</v>
      </c>
      <c r="M18" s="66">
        <v>1</v>
      </c>
      <c r="N18" s="64">
        <v>1</v>
      </c>
      <c r="O18" s="65">
        <v>1</v>
      </c>
      <c r="P18" s="65">
        <v>1</v>
      </c>
      <c r="Q18" s="66">
        <v>1</v>
      </c>
      <c r="R18" s="50" t="s">
        <v>152</v>
      </c>
      <c r="S18" s="47">
        <v>8.0000000000000016E-2</v>
      </c>
      <c r="T18" s="47">
        <v>0.8</v>
      </c>
      <c r="U18" s="47">
        <v>8.0000000000000016E-2</v>
      </c>
      <c r="V18" s="48" t="s">
        <v>147</v>
      </c>
      <c r="W18" s="48" t="s">
        <v>147</v>
      </c>
      <c r="X18" s="48" t="s">
        <v>147</v>
      </c>
      <c r="Y18" s="48" t="s">
        <v>147</v>
      </c>
      <c r="Z18" s="47">
        <v>0.1</v>
      </c>
      <c r="AA18" s="47">
        <v>0.70000000000000007</v>
      </c>
      <c r="AC18" s="62"/>
      <c r="AD18" s="62"/>
    </row>
    <row r="19" spans="1:30" ht="133.9" customHeight="1" thickBot="1" x14ac:dyDescent="0.3">
      <c r="A19" s="68" t="s">
        <v>154</v>
      </c>
      <c r="B19" s="64"/>
      <c r="C19" s="65"/>
      <c r="D19" s="65"/>
      <c r="E19" s="66"/>
      <c r="F19" s="64"/>
      <c r="G19" s="65"/>
      <c r="H19" s="65"/>
      <c r="I19" s="66"/>
      <c r="J19" s="64"/>
      <c r="K19" s="65"/>
      <c r="L19" s="65"/>
      <c r="M19" s="66">
        <v>1</v>
      </c>
      <c r="N19" s="64"/>
      <c r="O19" s="65"/>
      <c r="P19" s="65"/>
      <c r="Q19" s="66">
        <v>1</v>
      </c>
      <c r="R19" s="50" t="s">
        <v>155</v>
      </c>
      <c r="S19" s="47">
        <v>2.0000000000000004E-2</v>
      </c>
      <c r="T19" s="47">
        <v>0.2</v>
      </c>
      <c r="U19" s="47">
        <v>2.0000000000000004E-2</v>
      </c>
      <c r="V19" s="48" t="s">
        <v>147</v>
      </c>
      <c r="W19" s="48" t="s">
        <v>147</v>
      </c>
      <c r="X19" s="48" t="s">
        <v>147</v>
      </c>
      <c r="Y19" s="48" t="s">
        <v>147</v>
      </c>
      <c r="Z19" s="47">
        <v>2.5000000000000001E-2</v>
      </c>
      <c r="AA19" s="47">
        <v>0.17500000000000002</v>
      </c>
      <c r="AC19" s="62"/>
      <c r="AD19" s="62"/>
    </row>
    <row r="20" spans="1:30" ht="141.75" customHeight="1" thickBot="1" x14ac:dyDescent="0.3">
      <c r="A20" s="68" t="s">
        <v>156</v>
      </c>
      <c r="B20" s="64"/>
      <c r="C20" s="65"/>
      <c r="D20" s="65"/>
      <c r="E20" s="66"/>
      <c r="F20" s="64"/>
      <c r="G20" s="65"/>
      <c r="H20" s="65"/>
      <c r="I20" s="66"/>
      <c r="J20" s="64"/>
      <c r="K20" s="65"/>
      <c r="L20" s="65"/>
      <c r="M20" s="66"/>
      <c r="N20" s="64"/>
      <c r="O20" s="65"/>
      <c r="P20" s="65"/>
      <c r="Q20" s="66">
        <v>1</v>
      </c>
      <c r="R20" s="50" t="s">
        <v>152</v>
      </c>
      <c r="S20" s="47">
        <v>4.0000000000000008E-2</v>
      </c>
      <c r="T20" s="47">
        <v>0.4</v>
      </c>
      <c r="U20" s="47">
        <v>4.0000000000000008E-2</v>
      </c>
      <c r="V20" s="48" t="s">
        <v>147</v>
      </c>
      <c r="W20" s="48" t="s">
        <v>147</v>
      </c>
      <c r="X20" s="48" t="s">
        <v>147</v>
      </c>
      <c r="Y20" s="48" t="s">
        <v>147</v>
      </c>
      <c r="Z20" s="47">
        <v>0.05</v>
      </c>
      <c r="AA20" s="47">
        <v>0.35000000000000003</v>
      </c>
      <c r="AC20" s="62"/>
      <c r="AD20" s="62"/>
    </row>
    <row r="21" spans="1:30" ht="150.75" customHeight="1" thickBot="1" x14ac:dyDescent="0.3">
      <c r="A21" s="69" t="s">
        <v>157</v>
      </c>
      <c r="B21" s="64"/>
      <c r="C21" s="65"/>
      <c r="D21" s="65"/>
      <c r="E21" s="66"/>
      <c r="F21" s="64"/>
      <c r="G21" s="65"/>
      <c r="H21" s="65"/>
      <c r="I21" s="66"/>
      <c r="J21" s="64"/>
      <c r="K21" s="65"/>
      <c r="L21" s="65"/>
      <c r="M21" s="66"/>
      <c r="N21" s="64"/>
      <c r="O21" s="65"/>
      <c r="P21" s="65"/>
      <c r="Q21" s="66">
        <v>1</v>
      </c>
      <c r="R21" s="50" t="s">
        <v>152</v>
      </c>
      <c r="S21" s="47">
        <v>4.0000000000000008E-2</v>
      </c>
      <c r="T21" s="47">
        <v>0.4</v>
      </c>
      <c r="U21" s="47">
        <v>4.0000000000000008E-2</v>
      </c>
      <c r="V21" s="48" t="s">
        <v>147</v>
      </c>
      <c r="W21" s="48" t="s">
        <v>147</v>
      </c>
      <c r="X21" s="48" t="s">
        <v>147</v>
      </c>
      <c r="Y21" s="48" t="s">
        <v>147</v>
      </c>
      <c r="Z21" s="47">
        <v>0.05</v>
      </c>
      <c r="AA21" s="47">
        <v>0.35000000000000003</v>
      </c>
      <c r="AC21" s="62"/>
      <c r="AD21" s="62"/>
    </row>
    <row r="22" spans="1:30" ht="19.149999999999999" hidden="1" customHeight="1" thickTop="1" thickBot="1" x14ac:dyDescent="0.3">
      <c r="A22" s="70"/>
      <c r="B22" s="349"/>
      <c r="C22" s="350"/>
      <c r="D22" s="350"/>
      <c r="E22" s="350"/>
      <c r="F22" s="350"/>
      <c r="G22" s="350"/>
      <c r="H22" s="350"/>
      <c r="I22" s="350"/>
      <c r="J22" s="350"/>
      <c r="K22" s="350"/>
      <c r="L22" s="350"/>
      <c r="M22" s="350"/>
      <c r="N22" s="350"/>
      <c r="O22" s="350"/>
      <c r="P22" s="350"/>
      <c r="Q22" s="350"/>
      <c r="R22" s="71"/>
      <c r="S22" s="49">
        <v>0.4</v>
      </c>
      <c r="T22" s="49">
        <v>4</v>
      </c>
      <c r="U22" s="49">
        <v>0.4</v>
      </c>
      <c r="V22" s="351"/>
      <c r="W22" s="352"/>
      <c r="X22" s="352"/>
      <c r="Y22" s="352"/>
      <c r="Z22" s="49">
        <v>0.5</v>
      </c>
      <c r="AA22" s="49">
        <v>3.5</v>
      </c>
      <c r="AC22" s="62"/>
      <c r="AD22" s="62"/>
    </row>
    <row r="23" spans="1:30" ht="19.899999999999999" customHeight="1" thickTop="1" thickBot="1" x14ac:dyDescent="0.3">
      <c r="A23" s="70"/>
      <c r="B23" s="349"/>
      <c r="C23" s="350"/>
      <c r="D23" s="350"/>
      <c r="E23" s="350"/>
      <c r="F23" s="350"/>
      <c r="G23" s="350"/>
      <c r="H23" s="350"/>
      <c r="I23" s="350"/>
      <c r="J23" s="350"/>
      <c r="K23" s="350"/>
      <c r="L23" s="350"/>
      <c r="M23" s="350"/>
      <c r="N23" s="350"/>
      <c r="O23" s="350"/>
      <c r="P23" s="350"/>
      <c r="Q23" s="350"/>
      <c r="R23" s="71" t="s">
        <v>158</v>
      </c>
      <c r="S23" s="49">
        <v>0.40000000000000013</v>
      </c>
      <c r="T23" s="49">
        <v>4</v>
      </c>
      <c r="U23" s="49">
        <v>0.40000000000000013</v>
      </c>
      <c r="V23" s="351" t="s">
        <v>159</v>
      </c>
      <c r="W23" s="352"/>
      <c r="X23" s="352"/>
      <c r="Y23" s="352"/>
      <c r="Z23" s="49">
        <v>0.5</v>
      </c>
      <c r="AA23" s="49">
        <v>3.5000000000000004</v>
      </c>
    </row>
    <row r="24" spans="1:30" ht="18.75" thickTop="1" x14ac:dyDescent="0.25">
      <c r="A24" s="72"/>
      <c r="R24" s="73" t="s">
        <v>160</v>
      </c>
      <c r="S24" s="212"/>
      <c r="T24" s="212"/>
      <c r="U24" s="212"/>
      <c r="V24" s="212"/>
      <c r="W24" s="212"/>
      <c r="X24" s="212"/>
      <c r="Y24" s="212"/>
      <c r="Z24" s="212"/>
      <c r="AA24" s="212"/>
      <c r="AB24" s="74"/>
      <c r="AC24" s="74"/>
    </row>
    <row r="25" spans="1:30" x14ac:dyDescent="0.25">
      <c r="A25" s="75" t="s">
        <v>161</v>
      </c>
      <c r="C25" s="76"/>
      <c r="D25" s="76"/>
      <c r="R25" s="73" t="s">
        <v>162</v>
      </c>
      <c r="S25" s="213"/>
      <c r="T25" s="213"/>
      <c r="U25" s="213"/>
      <c r="V25" s="213"/>
      <c r="W25" s="213"/>
      <c r="X25" s="213"/>
      <c r="Y25" s="213"/>
      <c r="Z25" s="213"/>
      <c r="AA25" s="213"/>
      <c r="AB25" s="74"/>
      <c r="AC25" s="74"/>
    </row>
    <row r="26" spans="1:30" x14ac:dyDescent="0.25">
      <c r="A26" s="78" t="s">
        <v>163</v>
      </c>
      <c r="C26" s="76"/>
      <c r="D26" s="76"/>
      <c r="E26" s="76"/>
      <c r="F26" s="76"/>
      <c r="G26" s="76"/>
      <c r="H26" s="76"/>
      <c r="I26" s="76"/>
      <c r="J26" s="76"/>
      <c r="K26" s="76"/>
      <c r="L26" s="76"/>
      <c r="M26" s="76"/>
      <c r="N26" s="76"/>
      <c r="O26" s="76"/>
      <c r="P26" s="76"/>
      <c r="Q26" s="76"/>
      <c r="R26" s="76"/>
      <c r="S26" s="213"/>
      <c r="T26" s="213"/>
      <c r="U26" s="213"/>
      <c r="V26" s="213"/>
      <c r="W26" s="213"/>
      <c r="X26" s="213"/>
      <c r="Y26" s="213"/>
      <c r="Z26" s="213"/>
      <c r="AA26" s="213"/>
      <c r="AB26" s="74"/>
      <c r="AC26" s="74"/>
    </row>
    <row r="27" spans="1:30" ht="15" customHeight="1" x14ac:dyDescent="0.25">
      <c r="S27" s="213"/>
      <c r="T27" s="213"/>
      <c r="U27" s="213"/>
      <c r="V27" s="213"/>
      <c r="W27" s="213"/>
      <c r="X27" s="213"/>
      <c r="Y27" s="213"/>
      <c r="Z27" s="213"/>
      <c r="AA27" s="213"/>
      <c r="AB27" s="74"/>
      <c r="AC27" s="74"/>
    </row>
    <row r="28" spans="1:30" x14ac:dyDescent="0.25">
      <c r="R28" s="79"/>
      <c r="S28" s="213"/>
      <c r="T28" s="213"/>
      <c r="U28" s="213"/>
      <c r="V28" s="213"/>
      <c r="W28" s="213"/>
      <c r="X28" s="213"/>
      <c r="Y28" s="213"/>
      <c r="Z28" s="213"/>
      <c r="AA28" s="213"/>
      <c r="AB28" s="74"/>
      <c r="AC28" s="74"/>
    </row>
    <row r="29" spans="1:30" x14ac:dyDescent="0.25">
      <c r="A29" s="80"/>
      <c r="B29" s="81"/>
      <c r="C29" s="81"/>
      <c r="D29" s="82"/>
      <c r="E29" s="83"/>
      <c r="F29" s="83"/>
      <c r="G29" s="83"/>
      <c r="H29" s="83"/>
      <c r="I29" s="83"/>
      <c r="J29" s="83"/>
      <c r="K29" s="83"/>
      <c r="L29" s="83"/>
      <c r="M29" s="83"/>
      <c r="N29" s="83"/>
      <c r="O29" s="83"/>
      <c r="P29" s="83"/>
      <c r="Q29" s="83"/>
      <c r="S29" s="213"/>
      <c r="T29" s="213"/>
      <c r="U29" s="213"/>
      <c r="V29" s="213"/>
      <c r="W29" s="213"/>
      <c r="X29" s="213"/>
      <c r="Y29" s="213"/>
      <c r="Z29" s="213"/>
      <c r="AA29" s="213"/>
      <c r="AB29" s="74"/>
    </row>
    <row r="30" spans="1:30" x14ac:dyDescent="0.25">
      <c r="A30" s="340"/>
      <c r="B30" s="340"/>
      <c r="C30" s="340"/>
      <c r="D30" s="340"/>
      <c r="E30" s="340"/>
      <c r="S30" s="213"/>
      <c r="T30" s="214"/>
      <c r="U30" s="213"/>
      <c r="V30" s="213"/>
      <c r="W30" s="213"/>
      <c r="X30" s="213"/>
      <c r="Y30" s="213"/>
      <c r="Z30" s="213"/>
      <c r="AA30" s="213"/>
      <c r="AB30" s="74"/>
    </row>
    <row r="31" spans="1:30" s="62" customFormat="1" ht="16.5" customHeight="1" x14ac:dyDescent="0.25">
      <c r="A31" s="341" t="s">
        <v>164</v>
      </c>
      <c r="B31" s="341"/>
      <c r="C31" s="341"/>
      <c r="D31" s="341"/>
      <c r="E31" s="341"/>
      <c r="F31" s="228"/>
      <c r="G31" s="228"/>
      <c r="H31" s="228"/>
      <c r="I31" s="228"/>
      <c r="J31" s="228"/>
      <c r="K31" s="228"/>
      <c r="L31" s="228"/>
      <c r="M31" s="228"/>
      <c r="N31" s="228"/>
      <c r="O31" s="228"/>
      <c r="P31" s="228"/>
      <c r="Q31" s="228"/>
      <c r="R31" s="52"/>
      <c r="U31" s="77"/>
      <c r="V31" s="77"/>
      <c r="W31" s="77"/>
      <c r="X31" s="77"/>
      <c r="Y31" s="77"/>
      <c r="Z31" s="77"/>
      <c r="AA31" s="77"/>
    </row>
    <row r="32" spans="1:30" s="62" customFormat="1" x14ac:dyDescent="0.25">
      <c r="A32" s="52"/>
      <c r="B32" s="52"/>
      <c r="C32" s="52"/>
      <c r="D32" s="52"/>
      <c r="E32" s="52"/>
      <c r="F32" s="52"/>
      <c r="G32" s="52"/>
      <c r="H32" s="52"/>
      <c r="I32" s="52"/>
      <c r="J32" s="52"/>
      <c r="K32" s="52"/>
      <c r="L32" s="52"/>
      <c r="M32" s="52"/>
      <c r="N32" s="52"/>
      <c r="O32" s="52"/>
      <c r="P32" s="52"/>
      <c r="Q32" s="52"/>
      <c r="R32" s="52"/>
      <c r="S32" s="84"/>
    </row>
    <row r="33" spans="1:19" s="62" customFormat="1" x14ac:dyDescent="0.25">
      <c r="A33" s="52"/>
      <c r="B33" s="52"/>
      <c r="C33" s="52"/>
      <c r="D33" s="52"/>
      <c r="E33" s="52"/>
      <c r="F33" s="52"/>
      <c r="G33" s="52"/>
      <c r="H33" s="52"/>
      <c r="I33" s="52"/>
      <c r="J33" s="52"/>
      <c r="K33" s="52"/>
      <c r="L33" s="52"/>
      <c r="M33" s="52"/>
      <c r="N33" s="52"/>
      <c r="O33" s="52"/>
      <c r="P33" s="52"/>
      <c r="Q33" s="52"/>
      <c r="R33" s="52"/>
      <c r="S33" s="84"/>
    </row>
    <row r="34" spans="1:19" s="62" customFormat="1" x14ac:dyDescent="0.25">
      <c r="A34" s="52"/>
      <c r="B34" s="52"/>
      <c r="C34" s="52"/>
      <c r="D34" s="52"/>
      <c r="E34" s="52"/>
      <c r="F34" s="52"/>
      <c r="G34" s="52"/>
      <c r="H34" s="52"/>
      <c r="I34" s="52"/>
      <c r="J34" s="52"/>
      <c r="K34" s="52"/>
      <c r="L34" s="52"/>
      <c r="M34" s="52"/>
      <c r="N34" s="52"/>
      <c r="O34" s="52"/>
      <c r="P34" s="52"/>
      <c r="Q34" s="52"/>
      <c r="R34" s="52"/>
      <c r="S34" s="84"/>
    </row>
    <row r="35" spans="1:19" s="62" customFormat="1" x14ac:dyDescent="0.25">
      <c r="A35" s="52"/>
      <c r="B35" s="52"/>
      <c r="C35" s="52"/>
      <c r="D35" s="52"/>
      <c r="E35" s="52"/>
      <c r="F35" s="52"/>
      <c r="G35" s="52"/>
      <c r="H35" s="52"/>
      <c r="I35" s="52"/>
      <c r="J35" s="52"/>
      <c r="K35" s="52"/>
      <c r="L35" s="52"/>
      <c r="M35" s="52"/>
      <c r="N35" s="52"/>
      <c r="O35" s="52"/>
      <c r="P35" s="52"/>
      <c r="Q35" s="52"/>
      <c r="R35" s="52"/>
      <c r="S35" s="84"/>
    </row>
    <row r="36" spans="1:19" s="62" customFormat="1" x14ac:dyDescent="0.25">
      <c r="A36" s="52"/>
      <c r="B36" s="52"/>
      <c r="C36" s="52"/>
      <c r="D36" s="52"/>
      <c r="E36" s="52"/>
      <c r="F36" s="52"/>
      <c r="G36" s="52"/>
      <c r="H36" s="52"/>
      <c r="I36" s="52"/>
      <c r="J36" s="52"/>
      <c r="K36" s="52"/>
      <c r="L36" s="52"/>
      <c r="M36" s="52"/>
      <c r="N36" s="52"/>
      <c r="O36" s="52"/>
      <c r="P36" s="52"/>
      <c r="Q36" s="52"/>
      <c r="R36" s="52"/>
      <c r="S36" s="84"/>
    </row>
    <row r="37" spans="1:19" s="62" customFormat="1" x14ac:dyDescent="0.25">
      <c r="A37" s="52"/>
      <c r="B37" s="52"/>
      <c r="C37" s="52"/>
      <c r="D37" s="52"/>
      <c r="E37" s="52"/>
      <c r="F37" s="52"/>
      <c r="G37" s="52"/>
      <c r="H37" s="52"/>
      <c r="I37" s="52"/>
      <c r="J37" s="52"/>
      <c r="K37" s="52"/>
      <c r="L37" s="52"/>
      <c r="M37" s="52"/>
      <c r="N37" s="52"/>
      <c r="O37" s="52"/>
      <c r="P37" s="52"/>
      <c r="Q37" s="52"/>
      <c r="R37" s="52"/>
      <c r="S37" s="84"/>
    </row>
    <row r="38" spans="1:19" s="62" customFormat="1" x14ac:dyDescent="0.25">
      <c r="A38" s="52"/>
      <c r="B38" s="52"/>
      <c r="C38" s="52"/>
      <c r="D38" s="52"/>
      <c r="E38" s="52"/>
      <c r="F38" s="52"/>
      <c r="G38" s="52"/>
      <c r="H38" s="52"/>
      <c r="I38" s="52"/>
      <c r="J38" s="52"/>
      <c r="K38" s="52"/>
      <c r="L38" s="52"/>
      <c r="M38" s="52"/>
      <c r="N38" s="52"/>
      <c r="O38" s="52"/>
      <c r="P38" s="52"/>
      <c r="Q38" s="52"/>
      <c r="R38" s="52"/>
      <c r="S38" s="84"/>
    </row>
    <row r="39" spans="1:19" s="62" customFormat="1" x14ac:dyDescent="0.25">
      <c r="A39" s="52"/>
      <c r="B39" s="52"/>
      <c r="C39" s="52"/>
      <c r="D39" s="52"/>
      <c r="E39" s="52"/>
      <c r="F39" s="52"/>
      <c r="G39" s="52"/>
      <c r="H39" s="52"/>
      <c r="I39" s="52"/>
      <c r="J39" s="52"/>
      <c r="K39" s="52"/>
      <c r="L39" s="52"/>
      <c r="M39" s="52"/>
      <c r="N39" s="52"/>
      <c r="O39" s="52"/>
      <c r="P39" s="52"/>
      <c r="Q39" s="52"/>
      <c r="R39" s="52"/>
      <c r="S39" s="84"/>
    </row>
    <row r="40" spans="1:19" s="62" customFormat="1" x14ac:dyDescent="0.25">
      <c r="A40" s="52"/>
      <c r="B40" s="52"/>
      <c r="C40" s="52"/>
      <c r="D40" s="52"/>
      <c r="E40" s="52"/>
      <c r="F40" s="52"/>
      <c r="G40" s="52"/>
      <c r="H40" s="52"/>
      <c r="I40" s="52"/>
      <c r="J40" s="52"/>
      <c r="K40" s="52"/>
      <c r="L40" s="52"/>
      <c r="M40" s="52"/>
      <c r="N40" s="52"/>
      <c r="O40" s="52"/>
      <c r="P40" s="52"/>
      <c r="Q40" s="52"/>
      <c r="R40" s="52"/>
      <c r="S40" s="84"/>
    </row>
    <row r="41" spans="1:19" s="62" customFormat="1" x14ac:dyDescent="0.25">
      <c r="A41" s="52"/>
      <c r="B41" s="52"/>
      <c r="C41" s="52"/>
      <c r="D41" s="52"/>
      <c r="E41" s="52"/>
      <c r="F41" s="52"/>
      <c r="G41" s="52"/>
      <c r="H41" s="52"/>
      <c r="I41" s="52"/>
      <c r="J41" s="52"/>
      <c r="K41" s="52"/>
      <c r="L41" s="52"/>
      <c r="M41" s="52"/>
      <c r="N41" s="52"/>
      <c r="O41" s="52"/>
      <c r="P41" s="52"/>
      <c r="Q41" s="52"/>
      <c r="R41" s="52"/>
      <c r="S41" s="84"/>
    </row>
    <row r="42" spans="1:19" s="62" customFormat="1" x14ac:dyDescent="0.25">
      <c r="A42" s="52"/>
      <c r="B42" s="52"/>
      <c r="C42" s="52"/>
      <c r="D42" s="52"/>
      <c r="E42" s="52"/>
      <c r="F42" s="52"/>
      <c r="G42" s="52"/>
      <c r="H42" s="52"/>
      <c r="I42" s="52"/>
      <c r="J42" s="52"/>
      <c r="K42" s="52"/>
      <c r="L42" s="52"/>
      <c r="M42" s="52"/>
      <c r="N42" s="52"/>
      <c r="O42" s="52"/>
      <c r="P42" s="52"/>
      <c r="Q42" s="52"/>
      <c r="R42" s="52"/>
      <c r="S42" s="84"/>
    </row>
    <row r="43" spans="1:19" s="62" customFormat="1" x14ac:dyDescent="0.25">
      <c r="A43" s="52"/>
      <c r="B43" s="52"/>
      <c r="C43" s="52"/>
      <c r="D43" s="52"/>
      <c r="E43" s="52"/>
      <c r="F43" s="52"/>
      <c r="G43" s="52"/>
      <c r="H43" s="52"/>
      <c r="I43" s="52"/>
      <c r="J43" s="52"/>
      <c r="K43" s="52"/>
      <c r="L43" s="52"/>
      <c r="M43" s="52"/>
      <c r="N43" s="52"/>
      <c r="O43" s="52"/>
      <c r="P43" s="52"/>
      <c r="Q43" s="52"/>
      <c r="R43" s="52"/>
      <c r="S43" s="84"/>
    </row>
    <row r="44" spans="1:19" s="62" customFormat="1" x14ac:dyDescent="0.25">
      <c r="A44" s="52"/>
      <c r="B44" s="52"/>
      <c r="C44" s="52"/>
      <c r="D44" s="52"/>
      <c r="E44" s="52"/>
      <c r="F44" s="52"/>
      <c r="G44" s="52"/>
      <c r="H44" s="52"/>
      <c r="I44" s="52"/>
      <c r="J44" s="52"/>
      <c r="K44" s="52"/>
      <c r="L44" s="52"/>
      <c r="M44" s="52"/>
      <c r="N44" s="52"/>
      <c r="O44" s="52"/>
      <c r="P44" s="52"/>
      <c r="Q44" s="52"/>
      <c r="R44" s="52"/>
      <c r="S44" s="84"/>
    </row>
    <row r="45" spans="1:19" s="62" customFormat="1" x14ac:dyDescent="0.25">
      <c r="A45" s="52"/>
      <c r="B45" s="52"/>
      <c r="C45" s="52"/>
      <c r="D45" s="52"/>
      <c r="E45" s="52"/>
      <c r="F45" s="52"/>
      <c r="G45" s="52"/>
      <c r="H45" s="52"/>
      <c r="I45" s="52"/>
      <c r="J45" s="52"/>
      <c r="K45" s="52"/>
      <c r="L45" s="52"/>
      <c r="M45" s="52"/>
      <c r="N45" s="52"/>
      <c r="O45" s="52"/>
      <c r="P45" s="52"/>
      <c r="Q45" s="52"/>
      <c r="R45" s="52"/>
      <c r="S45" s="84"/>
    </row>
    <row r="46" spans="1:19" s="62" customFormat="1" x14ac:dyDescent="0.25">
      <c r="A46" s="52"/>
      <c r="B46" s="52"/>
      <c r="C46" s="52"/>
      <c r="D46" s="52"/>
      <c r="E46" s="52"/>
      <c r="F46" s="52"/>
      <c r="G46" s="52"/>
      <c r="H46" s="52"/>
      <c r="I46" s="52"/>
      <c r="J46" s="52"/>
      <c r="K46" s="52"/>
      <c r="L46" s="52"/>
      <c r="M46" s="52"/>
      <c r="N46" s="52"/>
      <c r="O46" s="52"/>
      <c r="P46" s="52"/>
      <c r="Q46" s="52"/>
      <c r="R46" s="52"/>
      <c r="S46" s="84"/>
    </row>
    <row r="47" spans="1:19" s="62" customFormat="1" x14ac:dyDescent="0.25">
      <c r="A47" s="52"/>
      <c r="B47" s="52"/>
      <c r="C47" s="52"/>
      <c r="D47" s="52"/>
      <c r="E47" s="52"/>
      <c r="F47" s="52"/>
      <c r="G47" s="52"/>
      <c r="H47" s="52"/>
      <c r="I47" s="52"/>
      <c r="J47" s="52"/>
      <c r="K47" s="52"/>
      <c r="L47" s="52"/>
      <c r="M47" s="52"/>
      <c r="N47" s="52"/>
      <c r="O47" s="52"/>
      <c r="P47" s="52"/>
      <c r="Q47" s="52"/>
      <c r="R47" s="52"/>
      <c r="S47" s="84"/>
    </row>
    <row r="48" spans="1:19" s="62" customFormat="1" x14ac:dyDescent="0.25">
      <c r="A48" s="52"/>
      <c r="B48" s="52"/>
      <c r="C48" s="52"/>
      <c r="D48" s="52"/>
      <c r="E48" s="52"/>
      <c r="F48" s="52"/>
      <c r="G48" s="52"/>
      <c r="H48" s="52"/>
      <c r="I48" s="52"/>
      <c r="J48" s="52"/>
      <c r="K48" s="52"/>
      <c r="L48" s="52"/>
      <c r="M48" s="52"/>
      <c r="N48" s="52"/>
      <c r="O48" s="52"/>
      <c r="P48" s="52"/>
      <c r="Q48" s="52"/>
      <c r="R48" s="84"/>
      <c r="S48" s="84"/>
    </row>
    <row r="49" spans="1:19" s="62" customFormat="1" x14ac:dyDescent="0.25">
      <c r="A49" s="52"/>
      <c r="B49" s="52"/>
      <c r="C49" s="52"/>
      <c r="D49" s="52"/>
      <c r="E49" s="52"/>
      <c r="F49" s="52"/>
      <c r="G49" s="52"/>
      <c r="H49" s="52"/>
      <c r="I49" s="52"/>
      <c r="J49" s="52"/>
      <c r="K49" s="52"/>
      <c r="L49" s="52"/>
      <c r="M49" s="52"/>
      <c r="N49" s="52"/>
      <c r="O49" s="52"/>
      <c r="P49" s="52"/>
      <c r="Q49" s="52"/>
      <c r="R49" s="52"/>
      <c r="S49" s="84"/>
    </row>
    <row r="50" spans="1:19" s="62" customFormat="1" x14ac:dyDescent="0.25">
      <c r="S50" s="84"/>
    </row>
    <row r="51" spans="1:19" s="62" customFormat="1" x14ac:dyDescent="0.25">
      <c r="S51" s="84"/>
    </row>
    <row r="52" spans="1:19" s="62" customFormat="1" x14ac:dyDescent="0.25">
      <c r="S52" s="84"/>
    </row>
    <row r="53" spans="1:19" s="62" customFormat="1" x14ac:dyDescent="0.25">
      <c r="S53" s="84"/>
    </row>
    <row r="54" spans="1:19" s="62" customFormat="1" x14ac:dyDescent="0.25">
      <c r="S54" s="84"/>
    </row>
    <row r="55" spans="1:19" s="62" customFormat="1" x14ac:dyDescent="0.25">
      <c r="S55" s="84"/>
    </row>
    <row r="56" spans="1:19" s="62" customFormat="1" ht="15" customHeight="1" x14ac:dyDescent="0.25">
      <c r="S56" s="84"/>
    </row>
    <row r="57" spans="1:19" s="62" customFormat="1" x14ac:dyDescent="0.25">
      <c r="S57" s="84"/>
    </row>
  </sheetData>
  <mergeCells count="21">
    <mergeCell ref="A30:E30"/>
    <mergeCell ref="A31:E31"/>
    <mergeCell ref="S10:AA10"/>
    <mergeCell ref="B12:E12"/>
    <mergeCell ref="N12:Q12"/>
    <mergeCell ref="B22:Q22"/>
    <mergeCell ref="V22:Y22"/>
    <mergeCell ref="B23:Q23"/>
    <mergeCell ref="V23:Y23"/>
    <mergeCell ref="A10:A12"/>
    <mergeCell ref="B10:D10"/>
    <mergeCell ref="F10:H10"/>
    <mergeCell ref="J10:L10"/>
    <mergeCell ref="N10:P10"/>
    <mergeCell ref="R10:R12"/>
    <mergeCell ref="A7:AA8"/>
    <mergeCell ref="A1:AA1"/>
    <mergeCell ref="A2:AA2"/>
    <mergeCell ref="A3:AA3"/>
    <mergeCell ref="A4:AA4"/>
    <mergeCell ref="A5:AA6"/>
  </mergeCells>
  <conditionalFormatting sqref="B13:Q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2578125" defaultRowHeight="16.5" x14ac:dyDescent="0.25"/>
  <cols>
    <col min="1" max="1" width="40.42578125" style="1" customWidth="1"/>
    <col min="2" max="33" width="3.42578125" style="1" customWidth="1"/>
    <col min="34" max="34" width="42.42578125" style="1" customWidth="1"/>
    <col min="35" max="42" width="13" style="3" customWidth="1"/>
    <col min="43" max="43" width="13" style="1" customWidth="1"/>
    <col min="44" max="44" width="18" style="1" customWidth="1"/>
    <col min="45" max="56" width="13" style="1" customWidth="1"/>
    <col min="57" max="57" width="6" style="1" customWidth="1"/>
    <col min="58" max="283" width="11.42578125" style="1"/>
    <col min="284" max="284" width="40.42578125" style="1" customWidth="1"/>
    <col min="285" max="300" width="3.42578125" style="1" customWidth="1"/>
    <col min="301" max="301" width="33.140625" style="1" customWidth="1"/>
    <col min="302" max="307" width="6.42578125" style="1" customWidth="1"/>
    <col min="308" max="309" width="7.42578125" style="1" customWidth="1"/>
    <col min="310" max="312" width="6.42578125" style="1" customWidth="1"/>
    <col min="313" max="313" width="6" style="1" customWidth="1"/>
    <col min="314" max="539" width="11.42578125" style="1"/>
    <col min="540" max="540" width="40.42578125" style="1" customWidth="1"/>
    <col min="541" max="556" width="3.42578125" style="1" customWidth="1"/>
    <col min="557" max="557" width="33.140625" style="1" customWidth="1"/>
    <col min="558" max="563" width="6.42578125" style="1" customWidth="1"/>
    <col min="564" max="565" width="7.42578125" style="1" customWidth="1"/>
    <col min="566" max="568" width="6.42578125" style="1" customWidth="1"/>
    <col min="569" max="569" width="6" style="1" customWidth="1"/>
    <col min="570" max="795" width="11.42578125" style="1"/>
    <col min="796" max="796" width="40.42578125" style="1" customWidth="1"/>
    <col min="797" max="812" width="3.42578125" style="1" customWidth="1"/>
    <col min="813" max="813" width="33.140625" style="1" customWidth="1"/>
    <col min="814" max="819" width="6.42578125" style="1" customWidth="1"/>
    <col min="820" max="821" width="7.42578125" style="1" customWidth="1"/>
    <col min="822" max="824" width="6.42578125" style="1" customWidth="1"/>
    <col min="825" max="825" width="6" style="1" customWidth="1"/>
    <col min="826" max="1051" width="11.42578125" style="1"/>
    <col min="1052" max="1052" width="40.42578125" style="1" customWidth="1"/>
    <col min="1053" max="1068" width="3.42578125" style="1" customWidth="1"/>
    <col min="1069" max="1069" width="33.140625" style="1" customWidth="1"/>
    <col min="1070" max="1075" width="6.42578125" style="1" customWidth="1"/>
    <col min="1076" max="1077" width="7.42578125" style="1" customWidth="1"/>
    <col min="1078" max="1080" width="6.42578125" style="1" customWidth="1"/>
    <col min="1081" max="1081" width="6" style="1" customWidth="1"/>
    <col min="1082" max="1307" width="11.42578125" style="1"/>
    <col min="1308" max="1308" width="40.42578125" style="1" customWidth="1"/>
    <col min="1309" max="1324" width="3.42578125" style="1" customWidth="1"/>
    <col min="1325" max="1325" width="33.140625" style="1" customWidth="1"/>
    <col min="1326" max="1331" width="6.42578125" style="1" customWidth="1"/>
    <col min="1332" max="1333" width="7.42578125" style="1" customWidth="1"/>
    <col min="1334" max="1336" width="6.42578125" style="1" customWidth="1"/>
    <col min="1337" max="1337" width="6" style="1" customWidth="1"/>
    <col min="1338" max="1563" width="11.42578125" style="1"/>
    <col min="1564" max="1564" width="40.42578125" style="1" customWidth="1"/>
    <col min="1565" max="1580" width="3.42578125" style="1" customWidth="1"/>
    <col min="1581" max="1581" width="33.140625" style="1" customWidth="1"/>
    <col min="1582" max="1587" width="6.42578125" style="1" customWidth="1"/>
    <col min="1588" max="1589" width="7.42578125" style="1" customWidth="1"/>
    <col min="1590" max="1592" width="6.42578125" style="1" customWidth="1"/>
    <col min="1593" max="1593" width="6" style="1" customWidth="1"/>
    <col min="1594" max="1819" width="11.42578125" style="1"/>
    <col min="1820" max="1820" width="40.42578125" style="1" customWidth="1"/>
    <col min="1821" max="1836" width="3.42578125" style="1" customWidth="1"/>
    <col min="1837" max="1837" width="33.140625" style="1" customWidth="1"/>
    <col min="1838" max="1843" width="6.42578125" style="1" customWidth="1"/>
    <col min="1844" max="1845" width="7.42578125" style="1" customWidth="1"/>
    <col min="1846" max="1848" width="6.42578125" style="1" customWidth="1"/>
    <col min="1849" max="1849" width="6" style="1" customWidth="1"/>
    <col min="1850" max="2075" width="11.42578125" style="1"/>
    <col min="2076" max="2076" width="40.42578125" style="1" customWidth="1"/>
    <col min="2077" max="2092" width="3.42578125" style="1" customWidth="1"/>
    <col min="2093" max="2093" width="33.140625" style="1" customWidth="1"/>
    <col min="2094" max="2099" width="6.42578125" style="1" customWidth="1"/>
    <col min="2100" max="2101" width="7.42578125" style="1" customWidth="1"/>
    <col min="2102" max="2104" width="6.42578125" style="1" customWidth="1"/>
    <col min="2105" max="2105" width="6" style="1" customWidth="1"/>
    <col min="2106" max="2331" width="11.42578125" style="1"/>
    <col min="2332" max="2332" width="40.42578125" style="1" customWidth="1"/>
    <col min="2333" max="2348" width="3.42578125" style="1" customWidth="1"/>
    <col min="2349" max="2349" width="33.140625" style="1" customWidth="1"/>
    <col min="2350" max="2355" width="6.42578125" style="1" customWidth="1"/>
    <col min="2356" max="2357" width="7.42578125" style="1" customWidth="1"/>
    <col min="2358" max="2360" width="6.42578125" style="1" customWidth="1"/>
    <col min="2361" max="2361" width="6" style="1" customWidth="1"/>
    <col min="2362" max="2587" width="11.42578125" style="1"/>
    <col min="2588" max="2588" width="40.42578125" style="1" customWidth="1"/>
    <col min="2589" max="2604" width="3.42578125" style="1" customWidth="1"/>
    <col min="2605" max="2605" width="33.140625" style="1" customWidth="1"/>
    <col min="2606" max="2611" width="6.42578125" style="1" customWidth="1"/>
    <col min="2612" max="2613" width="7.42578125" style="1" customWidth="1"/>
    <col min="2614" max="2616" width="6.42578125" style="1" customWidth="1"/>
    <col min="2617" max="2617" width="6" style="1" customWidth="1"/>
    <col min="2618" max="2843" width="11.42578125" style="1"/>
    <col min="2844" max="2844" width="40.42578125" style="1" customWidth="1"/>
    <col min="2845" max="2860" width="3.42578125" style="1" customWidth="1"/>
    <col min="2861" max="2861" width="33.140625" style="1" customWidth="1"/>
    <col min="2862" max="2867" width="6.42578125" style="1" customWidth="1"/>
    <col min="2868" max="2869" width="7.42578125" style="1" customWidth="1"/>
    <col min="2870" max="2872" width="6.42578125" style="1" customWidth="1"/>
    <col min="2873" max="2873" width="6" style="1" customWidth="1"/>
    <col min="2874" max="3099" width="11.42578125" style="1"/>
    <col min="3100" max="3100" width="40.42578125" style="1" customWidth="1"/>
    <col min="3101" max="3116" width="3.42578125" style="1" customWidth="1"/>
    <col min="3117" max="3117" width="33.140625" style="1" customWidth="1"/>
    <col min="3118" max="3123" width="6.42578125" style="1" customWidth="1"/>
    <col min="3124" max="3125" width="7.42578125" style="1" customWidth="1"/>
    <col min="3126" max="3128" width="6.42578125" style="1" customWidth="1"/>
    <col min="3129" max="3129" width="6" style="1" customWidth="1"/>
    <col min="3130" max="3355" width="11.42578125" style="1"/>
    <col min="3356" max="3356" width="40.42578125" style="1" customWidth="1"/>
    <col min="3357" max="3372" width="3.42578125" style="1" customWidth="1"/>
    <col min="3373" max="3373" width="33.140625" style="1" customWidth="1"/>
    <col min="3374" max="3379" width="6.42578125" style="1" customWidth="1"/>
    <col min="3380" max="3381" width="7.42578125" style="1" customWidth="1"/>
    <col min="3382" max="3384" width="6.42578125" style="1" customWidth="1"/>
    <col min="3385" max="3385" width="6" style="1" customWidth="1"/>
    <col min="3386" max="3611" width="11.42578125" style="1"/>
    <col min="3612" max="3612" width="40.42578125" style="1" customWidth="1"/>
    <col min="3613" max="3628" width="3.42578125" style="1" customWidth="1"/>
    <col min="3629" max="3629" width="33.140625" style="1" customWidth="1"/>
    <col min="3630" max="3635" width="6.42578125" style="1" customWidth="1"/>
    <col min="3636" max="3637" width="7.42578125" style="1" customWidth="1"/>
    <col min="3638" max="3640" width="6.42578125" style="1" customWidth="1"/>
    <col min="3641" max="3641" width="6" style="1" customWidth="1"/>
    <col min="3642" max="3867" width="11.42578125" style="1"/>
    <col min="3868" max="3868" width="40.42578125" style="1" customWidth="1"/>
    <col min="3869" max="3884" width="3.42578125" style="1" customWidth="1"/>
    <col min="3885" max="3885" width="33.140625" style="1" customWidth="1"/>
    <col min="3886" max="3891" width="6.42578125" style="1" customWidth="1"/>
    <col min="3892" max="3893" width="7.42578125" style="1" customWidth="1"/>
    <col min="3894" max="3896" width="6.42578125" style="1" customWidth="1"/>
    <col min="3897" max="3897" width="6" style="1" customWidth="1"/>
    <col min="3898" max="4123" width="11.42578125" style="1"/>
    <col min="4124" max="4124" width="40.42578125" style="1" customWidth="1"/>
    <col min="4125" max="4140" width="3.42578125" style="1" customWidth="1"/>
    <col min="4141" max="4141" width="33.140625" style="1" customWidth="1"/>
    <col min="4142" max="4147" width="6.42578125" style="1" customWidth="1"/>
    <col min="4148" max="4149" width="7.42578125" style="1" customWidth="1"/>
    <col min="4150" max="4152" width="6.42578125" style="1" customWidth="1"/>
    <col min="4153" max="4153" width="6" style="1" customWidth="1"/>
    <col min="4154" max="4379" width="11.42578125" style="1"/>
    <col min="4380" max="4380" width="40.42578125" style="1" customWidth="1"/>
    <col min="4381" max="4396" width="3.42578125" style="1" customWidth="1"/>
    <col min="4397" max="4397" width="33.140625" style="1" customWidth="1"/>
    <col min="4398" max="4403" width="6.42578125" style="1" customWidth="1"/>
    <col min="4404" max="4405" width="7.42578125" style="1" customWidth="1"/>
    <col min="4406" max="4408" width="6.42578125" style="1" customWidth="1"/>
    <col min="4409" max="4409" width="6" style="1" customWidth="1"/>
    <col min="4410" max="4635" width="11.42578125" style="1"/>
    <col min="4636" max="4636" width="40.42578125" style="1" customWidth="1"/>
    <col min="4637" max="4652" width="3.42578125" style="1" customWidth="1"/>
    <col min="4653" max="4653" width="33.140625" style="1" customWidth="1"/>
    <col min="4654" max="4659" width="6.42578125" style="1" customWidth="1"/>
    <col min="4660" max="4661" width="7.42578125" style="1" customWidth="1"/>
    <col min="4662" max="4664" width="6.42578125" style="1" customWidth="1"/>
    <col min="4665" max="4665" width="6" style="1" customWidth="1"/>
    <col min="4666" max="4891" width="11.42578125" style="1"/>
    <col min="4892" max="4892" width="40.42578125" style="1" customWidth="1"/>
    <col min="4893" max="4908" width="3.42578125" style="1" customWidth="1"/>
    <col min="4909" max="4909" width="33.140625" style="1" customWidth="1"/>
    <col min="4910" max="4915" width="6.42578125" style="1" customWidth="1"/>
    <col min="4916" max="4917" width="7.42578125" style="1" customWidth="1"/>
    <col min="4918" max="4920" width="6.42578125" style="1" customWidth="1"/>
    <col min="4921" max="4921" width="6" style="1" customWidth="1"/>
    <col min="4922" max="5147" width="11.42578125" style="1"/>
    <col min="5148" max="5148" width="40.42578125" style="1" customWidth="1"/>
    <col min="5149" max="5164" width="3.42578125" style="1" customWidth="1"/>
    <col min="5165" max="5165" width="33.140625" style="1" customWidth="1"/>
    <col min="5166" max="5171" width="6.42578125" style="1" customWidth="1"/>
    <col min="5172" max="5173" width="7.42578125" style="1" customWidth="1"/>
    <col min="5174" max="5176" width="6.42578125" style="1" customWidth="1"/>
    <col min="5177" max="5177" width="6" style="1" customWidth="1"/>
    <col min="5178" max="5403" width="11.42578125" style="1"/>
    <col min="5404" max="5404" width="40.42578125" style="1" customWidth="1"/>
    <col min="5405" max="5420" width="3.42578125" style="1" customWidth="1"/>
    <col min="5421" max="5421" width="33.140625" style="1" customWidth="1"/>
    <col min="5422" max="5427" width="6.42578125" style="1" customWidth="1"/>
    <col min="5428" max="5429" width="7.42578125" style="1" customWidth="1"/>
    <col min="5430" max="5432" width="6.42578125" style="1" customWidth="1"/>
    <col min="5433" max="5433" width="6" style="1" customWidth="1"/>
    <col min="5434" max="5659" width="11.42578125" style="1"/>
    <col min="5660" max="5660" width="40.42578125" style="1" customWidth="1"/>
    <col min="5661" max="5676" width="3.42578125" style="1" customWidth="1"/>
    <col min="5677" max="5677" width="33.140625" style="1" customWidth="1"/>
    <col min="5678" max="5683" width="6.42578125" style="1" customWidth="1"/>
    <col min="5684" max="5685" width="7.42578125" style="1" customWidth="1"/>
    <col min="5686" max="5688" width="6.42578125" style="1" customWidth="1"/>
    <col min="5689" max="5689" width="6" style="1" customWidth="1"/>
    <col min="5690" max="5915" width="11.42578125" style="1"/>
    <col min="5916" max="5916" width="40.42578125" style="1" customWidth="1"/>
    <col min="5917" max="5932" width="3.42578125" style="1" customWidth="1"/>
    <col min="5933" max="5933" width="33.140625" style="1" customWidth="1"/>
    <col min="5934" max="5939" width="6.42578125" style="1" customWidth="1"/>
    <col min="5940" max="5941" width="7.42578125" style="1" customWidth="1"/>
    <col min="5942" max="5944" width="6.42578125" style="1" customWidth="1"/>
    <col min="5945" max="5945" width="6" style="1" customWidth="1"/>
    <col min="5946" max="6171" width="11.42578125" style="1"/>
    <col min="6172" max="6172" width="40.42578125" style="1" customWidth="1"/>
    <col min="6173" max="6188" width="3.42578125" style="1" customWidth="1"/>
    <col min="6189" max="6189" width="33.140625" style="1" customWidth="1"/>
    <col min="6190" max="6195" width="6.42578125" style="1" customWidth="1"/>
    <col min="6196" max="6197" width="7.42578125" style="1" customWidth="1"/>
    <col min="6198" max="6200" width="6.42578125" style="1" customWidth="1"/>
    <col min="6201" max="6201" width="6" style="1" customWidth="1"/>
    <col min="6202" max="6427" width="11.42578125" style="1"/>
    <col min="6428" max="6428" width="40.42578125" style="1" customWidth="1"/>
    <col min="6429" max="6444" width="3.42578125" style="1" customWidth="1"/>
    <col min="6445" max="6445" width="33.140625" style="1" customWidth="1"/>
    <col min="6446" max="6451" width="6.42578125" style="1" customWidth="1"/>
    <col min="6452" max="6453" width="7.42578125" style="1" customWidth="1"/>
    <col min="6454" max="6456" width="6.42578125" style="1" customWidth="1"/>
    <col min="6457" max="6457" width="6" style="1" customWidth="1"/>
    <col min="6458" max="6683" width="11.42578125" style="1"/>
    <col min="6684" max="6684" width="40.42578125" style="1" customWidth="1"/>
    <col min="6685" max="6700" width="3.42578125" style="1" customWidth="1"/>
    <col min="6701" max="6701" width="33.140625" style="1" customWidth="1"/>
    <col min="6702" max="6707" width="6.42578125" style="1" customWidth="1"/>
    <col min="6708" max="6709" width="7.42578125" style="1" customWidth="1"/>
    <col min="6710" max="6712" width="6.42578125" style="1" customWidth="1"/>
    <col min="6713" max="6713" width="6" style="1" customWidth="1"/>
    <col min="6714" max="6939" width="11.42578125" style="1"/>
    <col min="6940" max="6940" width="40.42578125" style="1" customWidth="1"/>
    <col min="6941" max="6956" width="3.42578125" style="1" customWidth="1"/>
    <col min="6957" max="6957" width="33.140625" style="1" customWidth="1"/>
    <col min="6958" max="6963" width="6.42578125" style="1" customWidth="1"/>
    <col min="6964" max="6965" width="7.42578125" style="1" customWidth="1"/>
    <col min="6966" max="6968" width="6.42578125" style="1" customWidth="1"/>
    <col min="6969" max="6969" width="6" style="1" customWidth="1"/>
    <col min="6970" max="7195" width="11.42578125" style="1"/>
    <col min="7196" max="7196" width="40.42578125" style="1" customWidth="1"/>
    <col min="7197" max="7212" width="3.42578125" style="1" customWidth="1"/>
    <col min="7213" max="7213" width="33.140625" style="1" customWidth="1"/>
    <col min="7214" max="7219" width="6.42578125" style="1" customWidth="1"/>
    <col min="7220" max="7221" width="7.42578125" style="1" customWidth="1"/>
    <col min="7222" max="7224" width="6.42578125" style="1" customWidth="1"/>
    <col min="7225" max="7225" width="6" style="1" customWidth="1"/>
    <col min="7226" max="7451" width="11.42578125" style="1"/>
    <col min="7452" max="7452" width="40.42578125" style="1" customWidth="1"/>
    <col min="7453" max="7468" width="3.42578125" style="1" customWidth="1"/>
    <col min="7469" max="7469" width="33.140625" style="1" customWidth="1"/>
    <col min="7470" max="7475" width="6.42578125" style="1" customWidth="1"/>
    <col min="7476" max="7477" width="7.42578125" style="1" customWidth="1"/>
    <col min="7478" max="7480" width="6.42578125" style="1" customWidth="1"/>
    <col min="7481" max="7481" width="6" style="1" customWidth="1"/>
    <col min="7482" max="7707" width="11.42578125" style="1"/>
    <col min="7708" max="7708" width="40.42578125" style="1" customWidth="1"/>
    <col min="7709" max="7724" width="3.42578125" style="1" customWidth="1"/>
    <col min="7725" max="7725" width="33.140625" style="1" customWidth="1"/>
    <col min="7726" max="7731" width="6.42578125" style="1" customWidth="1"/>
    <col min="7732" max="7733" width="7.42578125" style="1" customWidth="1"/>
    <col min="7734" max="7736" width="6.42578125" style="1" customWidth="1"/>
    <col min="7737" max="7737" width="6" style="1" customWidth="1"/>
    <col min="7738" max="7963" width="11.42578125" style="1"/>
    <col min="7964" max="7964" width="40.42578125" style="1" customWidth="1"/>
    <col min="7965" max="7980" width="3.42578125" style="1" customWidth="1"/>
    <col min="7981" max="7981" width="33.140625" style="1" customWidth="1"/>
    <col min="7982" max="7987" width="6.42578125" style="1" customWidth="1"/>
    <col min="7988" max="7989" width="7.42578125" style="1" customWidth="1"/>
    <col min="7990" max="7992" width="6.42578125" style="1" customWidth="1"/>
    <col min="7993" max="7993" width="6" style="1" customWidth="1"/>
    <col min="7994" max="8219" width="11.42578125" style="1"/>
    <col min="8220" max="8220" width="40.42578125" style="1" customWidth="1"/>
    <col min="8221" max="8236" width="3.42578125" style="1" customWidth="1"/>
    <col min="8237" max="8237" width="33.140625" style="1" customWidth="1"/>
    <col min="8238" max="8243" width="6.42578125" style="1" customWidth="1"/>
    <col min="8244" max="8245" width="7.42578125" style="1" customWidth="1"/>
    <col min="8246" max="8248" width="6.42578125" style="1" customWidth="1"/>
    <col min="8249" max="8249" width="6" style="1" customWidth="1"/>
    <col min="8250" max="8475" width="11.42578125" style="1"/>
    <col min="8476" max="8476" width="40.42578125" style="1" customWidth="1"/>
    <col min="8477" max="8492" width="3.42578125" style="1" customWidth="1"/>
    <col min="8493" max="8493" width="33.140625" style="1" customWidth="1"/>
    <col min="8494" max="8499" width="6.42578125" style="1" customWidth="1"/>
    <col min="8500" max="8501" width="7.42578125" style="1" customWidth="1"/>
    <col min="8502" max="8504" width="6.42578125" style="1" customWidth="1"/>
    <col min="8505" max="8505" width="6" style="1" customWidth="1"/>
    <col min="8506" max="8731" width="11.42578125" style="1"/>
    <col min="8732" max="8732" width="40.42578125" style="1" customWidth="1"/>
    <col min="8733" max="8748" width="3.42578125" style="1" customWidth="1"/>
    <col min="8749" max="8749" width="33.140625" style="1" customWidth="1"/>
    <col min="8750" max="8755" width="6.42578125" style="1" customWidth="1"/>
    <col min="8756" max="8757" width="7.42578125" style="1" customWidth="1"/>
    <col min="8758" max="8760" width="6.42578125" style="1" customWidth="1"/>
    <col min="8761" max="8761" width="6" style="1" customWidth="1"/>
    <col min="8762" max="8987" width="11.42578125" style="1"/>
    <col min="8988" max="8988" width="40.42578125" style="1" customWidth="1"/>
    <col min="8989" max="9004" width="3.42578125" style="1" customWidth="1"/>
    <col min="9005" max="9005" width="33.140625" style="1" customWidth="1"/>
    <col min="9006" max="9011" width="6.42578125" style="1" customWidth="1"/>
    <col min="9012" max="9013" width="7.42578125" style="1" customWidth="1"/>
    <col min="9014" max="9016" width="6.42578125" style="1" customWidth="1"/>
    <col min="9017" max="9017" width="6" style="1" customWidth="1"/>
    <col min="9018" max="9243" width="11.42578125" style="1"/>
    <col min="9244" max="9244" width="40.42578125" style="1" customWidth="1"/>
    <col min="9245" max="9260" width="3.42578125" style="1" customWidth="1"/>
    <col min="9261" max="9261" width="33.140625" style="1" customWidth="1"/>
    <col min="9262" max="9267" width="6.42578125" style="1" customWidth="1"/>
    <col min="9268" max="9269" width="7.42578125" style="1" customWidth="1"/>
    <col min="9270" max="9272" width="6.42578125" style="1" customWidth="1"/>
    <col min="9273" max="9273" width="6" style="1" customWidth="1"/>
    <col min="9274" max="9499" width="11.42578125" style="1"/>
    <col min="9500" max="9500" width="40.42578125" style="1" customWidth="1"/>
    <col min="9501" max="9516" width="3.42578125" style="1" customWidth="1"/>
    <col min="9517" max="9517" width="33.140625" style="1" customWidth="1"/>
    <col min="9518" max="9523" width="6.42578125" style="1" customWidth="1"/>
    <col min="9524" max="9525" width="7.42578125" style="1" customWidth="1"/>
    <col min="9526" max="9528" width="6.42578125" style="1" customWidth="1"/>
    <col min="9529" max="9529" width="6" style="1" customWidth="1"/>
    <col min="9530" max="9755" width="11.42578125" style="1"/>
    <col min="9756" max="9756" width="40.42578125" style="1" customWidth="1"/>
    <col min="9757" max="9772" width="3.42578125" style="1" customWidth="1"/>
    <col min="9773" max="9773" width="33.140625" style="1" customWidth="1"/>
    <col min="9774" max="9779" width="6.42578125" style="1" customWidth="1"/>
    <col min="9780" max="9781" width="7.42578125" style="1" customWidth="1"/>
    <col min="9782" max="9784" width="6.42578125" style="1" customWidth="1"/>
    <col min="9785" max="9785" width="6" style="1" customWidth="1"/>
    <col min="9786" max="10011" width="11.42578125" style="1"/>
    <col min="10012" max="10012" width="40.42578125" style="1" customWidth="1"/>
    <col min="10013" max="10028" width="3.42578125" style="1" customWidth="1"/>
    <col min="10029" max="10029" width="33.140625" style="1" customWidth="1"/>
    <col min="10030" max="10035" width="6.42578125" style="1" customWidth="1"/>
    <col min="10036" max="10037" width="7.42578125" style="1" customWidth="1"/>
    <col min="10038" max="10040" width="6.42578125" style="1" customWidth="1"/>
    <col min="10041" max="10041" width="6" style="1" customWidth="1"/>
    <col min="10042" max="10267" width="11.42578125" style="1"/>
    <col min="10268" max="10268" width="40.42578125" style="1" customWidth="1"/>
    <col min="10269" max="10284" width="3.42578125" style="1" customWidth="1"/>
    <col min="10285" max="10285" width="33.140625" style="1" customWidth="1"/>
    <col min="10286" max="10291" width="6.42578125" style="1" customWidth="1"/>
    <col min="10292" max="10293" width="7.42578125" style="1" customWidth="1"/>
    <col min="10294" max="10296" width="6.42578125" style="1" customWidth="1"/>
    <col min="10297" max="10297" width="6" style="1" customWidth="1"/>
    <col min="10298" max="10523" width="11.42578125" style="1"/>
    <col min="10524" max="10524" width="40.42578125" style="1" customWidth="1"/>
    <col min="10525" max="10540" width="3.42578125" style="1" customWidth="1"/>
    <col min="10541" max="10541" width="33.140625" style="1" customWidth="1"/>
    <col min="10542" max="10547" width="6.42578125" style="1" customWidth="1"/>
    <col min="10548" max="10549" width="7.42578125" style="1" customWidth="1"/>
    <col min="10550" max="10552" width="6.42578125" style="1" customWidth="1"/>
    <col min="10553" max="10553" width="6" style="1" customWidth="1"/>
    <col min="10554" max="10779" width="11.42578125" style="1"/>
    <col min="10780" max="10780" width="40.42578125" style="1" customWidth="1"/>
    <col min="10781" max="10796" width="3.42578125" style="1" customWidth="1"/>
    <col min="10797" max="10797" width="33.140625" style="1" customWidth="1"/>
    <col min="10798" max="10803" width="6.42578125" style="1" customWidth="1"/>
    <col min="10804" max="10805" width="7.42578125" style="1" customWidth="1"/>
    <col min="10806" max="10808" width="6.42578125" style="1" customWidth="1"/>
    <col min="10809" max="10809" width="6" style="1" customWidth="1"/>
    <col min="10810" max="11035" width="11.42578125" style="1"/>
    <col min="11036" max="11036" width="40.42578125" style="1" customWidth="1"/>
    <col min="11037" max="11052" width="3.42578125" style="1" customWidth="1"/>
    <col min="11053" max="11053" width="33.140625" style="1" customWidth="1"/>
    <col min="11054" max="11059" width="6.42578125" style="1" customWidth="1"/>
    <col min="11060" max="11061" width="7.42578125" style="1" customWidth="1"/>
    <col min="11062" max="11064" width="6.42578125" style="1" customWidth="1"/>
    <col min="11065" max="11065" width="6" style="1" customWidth="1"/>
    <col min="11066" max="11291" width="11.42578125" style="1"/>
    <col min="11292" max="11292" width="40.42578125" style="1" customWidth="1"/>
    <col min="11293" max="11308" width="3.42578125" style="1" customWidth="1"/>
    <col min="11309" max="11309" width="33.140625" style="1" customWidth="1"/>
    <col min="11310" max="11315" width="6.42578125" style="1" customWidth="1"/>
    <col min="11316" max="11317" width="7.42578125" style="1" customWidth="1"/>
    <col min="11318" max="11320" width="6.42578125" style="1" customWidth="1"/>
    <col min="11321" max="11321" width="6" style="1" customWidth="1"/>
    <col min="11322" max="11547" width="11.42578125" style="1"/>
    <col min="11548" max="11548" width="40.42578125" style="1" customWidth="1"/>
    <col min="11549" max="11564" width="3.42578125" style="1" customWidth="1"/>
    <col min="11565" max="11565" width="33.140625" style="1" customWidth="1"/>
    <col min="11566" max="11571" width="6.42578125" style="1" customWidth="1"/>
    <col min="11572" max="11573" width="7.42578125" style="1" customWidth="1"/>
    <col min="11574" max="11576" width="6.42578125" style="1" customWidth="1"/>
    <col min="11577" max="11577" width="6" style="1" customWidth="1"/>
    <col min="11578" max="11803" width="11.42578125" style="1"/>
    <col min="11804" max="11804" width="40.42578125" style="1" customWidth="1"/>
    <col min="11805" max="11820" width="3.42578125" style="1" customWidth="1"/>
    <col min="11821" max="11821" width="33.140625" style="1" customWidth="1"/>
    <col min="11822" max="11827" width="6.42578125" style="1" customWidth="1"/>
    <col min="11828" max="11829" width="7.42578125" style="1" customWidth="1"/>
    <col min="11830" max="11832" width="6.42578125" style="1" customWidth="1"/>
    <col min="11833" max="11833" width="6" style="1" customWidth="1"/>
    <col min="11834" max="12059" width="11.42578125" style="1"/>
    <col min="12060" max="12060" width="40.42578125" style="1" customWidth="1"/>
    <col min="12061" max="12076" width="3.42578125" style="1" customWidth="1"/>
    <col min="12077" max="12077" width="33.140625" style="1" customWidth="1"/>
    <col min="12078" max="12083" width="6.42578125" style="1" customWidth="1"/>
    <col min="12084" max="12085" width="7.42578125" style="1" customWidth="1"/>
    <col min="12086" max="12088" width="6.42578125" style="1" customWidth="1"/>
    <col min="12089" max="12089" width="6" style="1" customWidth="1"/>
    <col min="12090" max="12315" width="11.42578125" style="1"/>
    <col min="12316" max="12316" width="40.42578125" style="1" customWidth="1"/>
    <col min="12317" max="12332" width="3.42578125" style="1" customWidth="1"/>
    <col min="12333" max="12333" width="33.140625" style="1" customWidth="1"/>
    <col min="12334" max="12339" width="6.42578125" style="1" customWidth="1"/>
    <col min="12340" max="12341" width="7.42578125" style="1" customWidth="1"/>
    <col min="12342" max="12344" width="6.42578125" style="1" customWidth="1"/>
    <col min="12345" max="12345" width="6" style="1" customWidth="1"/>
    <col min="12346" max="12571" width="11.42578125" style="1"/>
    <col min="12572" max="12572" width="40.42578125" style="1" customWidth="1"/>
    <col min="12573" max="12588" width="3.42578125" style="1" customWidth="1"/>
    <col min="12589" max="12589" width="33.140625" style="1" customWidth="1"/>
    <col min="12590" max="12595" width="6.42578125" style="1" customWidth="1"/>
    <col min="12596" max="12597" width="7.42578125" style="1" customWidth="1"/>
    <col min="12598" max="12600" width="6.42578125" style="1" customWidth="1"/>
    <col min="12601" max="12601" width="6" style="1" customWidth="1"/>
    <col min="12602" max="12827" width="11.42578125" style="1"/>
    <col min="12828" max="12828" width="40.42578125" style="1" customWidth="1"/>
    <col min="12829" max="12844" width="3.42578125" style="1" customWidth="1"/>
    <col min="12845" max="12845" width="33.140625" style="1" customWidth="1"/>
    <col min="12846" max="12851" width="6.42578125" style="1" customWidth="1"/>
    <col min="12852" max="12853" width="7.42578125" style="1" customWidth="1"/>
    <col min="12854" max="12856" width="6.42578125" style="1" customWidth="1"/>
    <col min="12857" max="12857" width="6" style="1" customWidth="1"/>
    <col min="12858" max="13083" width="11.42578125" style="1"/>
    <col min="13084" max="13084" width="40.42578125" style="1" customWidth="1"/>
    <col min="13085" max="13100" width="3.42578125" style="1" customWidth="1"/>
    <col min="13101" max="13101" width="33.140625" style="1" customWidth="1"/>
    <col min="13102" max="13107" width="6.42578125" style="1" customWidth="1"/>
    <col min="13108" max="13109" width="7.42578125" style="1" customWidth="1"/>
    <col min="13110" max="13112" width="6.42578125" style="1" customWidth="1"/>
    <col min="13113" max="13113" width="6" style="1" customWidth="1"/>
    <col min="13114" max="13339" width="11.42578125" style="1"/>
    <col min="13340" max="13340" width="40.42578125" style="1" customWidth="1"/>
    <col min="13341" max="13356" width="3.42578125" style="1" customWidth="1"/>
    <col min="13357" max="13357" width="33.140625" style="1" customWidth="1"/>
    <col min="13358" max="13363" width="6.42578125" style="1" customWidth="1"/>
    <col min="13364" max="13365" width="7.42578125" style="1" customWidth="1"/>
    <col min="13366" max="13368" width="6.42578125" style="1" customWidth="1"/>
    <col min="13369" max="13369" width="6" style="1" customWidth="1"/>
    <col min="13370" max="13595" width="11.42578125" style="1"/>
    <col min="13596" max="13596" width="40.42578125" style="1" customWidth="1"/>
    <col min="13597" max="13612" width="3.42578125" style="1" customWidth="1"/>
    <col min="13613" max="13613" width="33.140625" style="1" customWidth="1"/>
    <col min="13614" max="13619" width="6.42578125" style="1" customWidth="1"/>
    <col min="13620" max="13621" width="7.42578125" style="1" customWidth="1"/>
    <col min="13622" max="13624" width="6.42578125" style="1" customWidth="1"/>
    <col min="13625" max="13625" width="6" style="1" customWidth="1"/>
    <col min="13626" max="13851" width="11.42578125" style="1"/>
    <col min="13852" max="13852" width="40.42578125" style="1" customWidth="1"/>
    <col min="13853" max="13868" width="3.42578125" style="1" customWidth="1"/>
    <col min="13869" max="13869" width="33.140625" style="1" customWidth="1"/>
    <col min="13870" max="13875" width="6.42578125" style="1" customWidth="1"/>
    <col min="13876" max="13877" width="7.42578125" style="1" customWidth="1"/>
    <col min="13878" max="13880" width="6.42578125" style="1" customWidth="1"/>
    <col min="13881" max="13881" width="6" style="1" customWidth="1"/>
    <col min="13882" max="14107" width="11.42578125" style="1"/>
    <col min="14108" max="14108" width="40.42578125" style="1" customWidth="1"/>
    <col min="14109" max="14124" width="3.42578125" style="1" customWidth="1"/>
    <col min="14125" max="14125" width="33.140625" style="1" customWidth="1"/>
    <col min="14126" max="14131" width="6.42578125" style="1" customWidth="1"/>
    <col min="14132" max="14133" width="7.42578125" style="1" customWidth="1"/>
    <col min="14134" max="14136" width="6.42578125" style="1" customWidth="1"/>
    <col min="14137" max="14137" width="6" style="1" customWidth="1"/>
    <col min="14138" max="14363" width="11.42578125" style="1"/>
    <col min="14364" max="14364" width="40.42578125" style="1" customWidth="1"/>
    <col min="14365" max="14380" width="3.42578125" style="1" customWidth="1"/>
    <col min="14381" max="14381" width="33.140625" style="1" customWidth="1"/>
    <col min="14382" max="14387" width="6.42578125" style="1" customWidth="1"/>
    <col min="14388" max="14389" width="7.42578125" style="1" customWidth="1"/>
    <col min="14390" max="14392" width="6.42578125" style="1" customWidth="1"/>
    <col min="14393" max="14393" width="6" style="1" customWidth="1"/>
    <col min="14394" max="14619" width="11.42578125" style="1"/>
    <col min="14620" max="14620" width="40.42578125" style="1" customWidth="1"/>
    <col min="14621" max="14636" width="3.42578125" style="1" customWidth="1"/>
    <col min="14637" max="14637" width="33.140625" style="1" customWidth="1"/>
    <col min="14638" max="14643" width="6.42578125" style="1" customWidth="1"/>
    <col min="14644" max="14645" width="7.42578125" style="1" customWidth="1"/>
    <col min="14646" max="14648" width="6.42578125" style="1" customWidth="1"/>
    <col min="14649" max="14649" width="6" style="1" customWidth="1"/>
    <col min="14650" max="14875" width="11.42578125" style="1"/>
    <col min="14876" max="14876" width="40.42578125" style="1" customWidth="1"/>
    <col min="14877" max="14892" width="3.42578125" style="1" customWidth="1"/>
    <col min="14893" max="14893" width="33.140625" style="1" customWidth="1"/>
    <col min="14894" max="14899" width="6.42578125" style="1" customWidth="1"/>
    <col min="14900" max="14901" width="7.42578125" style="1" customWidth="1"/>
    <col min="14902" max="14904" width="6.42578125" style="1" customWidth="1"/>
    <col min="14905" max="14905" width="6" style="1" customWidth="1"/>
    <col min="14906" max="15131" width="11.42578125" style="1"/>
    <col min="15132" max="15132" width="40.42578125" style="1" customWidth="1"/>
    <col min="15133" max="15148" width="3.42578125" style="1" customWidth="1"/>
    <col min="15149" max="15149" width="33.140625" style="1" customWidth="1"/>
    <col min="15150" max="15155" width="6.42578125" style="1" customWidth="1"/>
    <col min="15156" max="15157" width="7.42578125" style="1" customWidth="1"/>
    <col min="15158" max="15160" width="6.42578125" style="1" customWidth="1"/>
    <col min="15161" max="15161" width="6" style="1" customWidth="1"/>
    <col min="15162" max="15387" width="11.42578125" style="1"/>
    <col min="15388" max="15388" width="40.42578125" style="1" customWidth="1"/>
    <col min="15389" max="15404" width="3.42578125" style="1" customWidth="1"/>
    <col min="15405" max="15405" width="33.140625" style="1" customWidth="1"/>
    <col min="15406" max="15411" width="6.42578125" style="1" customWidth="1"/>
    <col min="15412" max="15413" width="7.42578125" style="1" customWidth="1"/>
    <col min="15414" max="15416" width="6.42578125" style="1" customWidth="1"/>
    <col min="15417" max="15417" width="6" style="1" customWidth="1"/>
    <col min="15418" max="15643" width="11.42578125" style="1"/>
    <col min="15644" max="15644" width="40.42578125" style="1" customWidth="1"/>
    <col min="15645" max="15660" width="3.42578125" style="1" customWidth="1"/>
    <col min="15661" max="15661" width="33.140625" style="1" customWidth="1"/>
    <col min="15662" max="15667" width="6.42578125" style="1" customWidth="1"/>
    <col min="15668" max="15669" width="7.42578125" style="1" customWidth="1"/>
    <col min="15670" max="15672" width="6.42578125" style="1" customWidth="1"/>
    <col min="15673" max="15673" width="6" style="1" customWidth="1"/>
    <col min="15674" max="15899" width="11.42578125" style="1"/>
    <col min="15900" max="15900" width="40.42578125" style="1" customWidth="1"/>
    <col min="15901" max="15916" width="3.42578125" style="1" customWidth="1"/>
    <col min="15917" max="15917" width="33.140625" style="1" customWidth="1"/>
    <col min="15918" max="15923" width="6.42578125" style="1" customWidth="1"/>
    <col min="15924" max="15925" width="7.42578125" style="1" customWidth="1"/>
    <col min="15926" max="15928" width="6.42578125" style="1" customWidth="1"/>
    <col min="15929" max="15929" width="6" style="1" customWidth="1"/>
    <col min="15930" max="16155" width="11.42578125" style="1"/>
    <col min="16156" max="16156" width="40.42578125" style="1" customWidth="1"/>
    <col min="16157" max="16172" width="3.42578125" style="1" customWidth="1"/>
    <col min="16173" max="16173" width="33.140625" style="1" customWidth="1"/>
    <col min="16174" max="16179" width="6.42578125" style="1" customWidth="1"/>
    <col min="16180" max="16181" width="7.42578125" style="1" customWidth="1"/>
    <col min="16182" max="16184" width="6.42578125" style="1" customWidth="1"/>
    <col min="16185" max="16185" width="6" style="1" customWidth="1"/>
    <col min="16186" max="16384" width="11.42578125" style="1"/>
  </cols>
  <sheetData>
    <row r="1" spans="1:73" x14ac:dyDescent="0.25">
      <c r="A1" s="375" t="s">
        <v>0</v>
      </c>
      <c r="B1" s="375"/>
      <c r="C1" s="375"/>
      <c r="D1" s="375"/>
      <c r="E1" s="375"/>
      <c r="F1" s="375"/>
      <c r="G1" s="375"/>
      <c r="H1" s="375"/>
      <c r="I1" s="375"/>
      <c r="J1" s="375"/>
      <c r="K1" s="375"/>
      <c r="L1" s="375"/>
      <c r="M1" s="375"/>
      <c r="N1" s="375"/>
      <c r="O1" s="375"/>
      <c r="P1" s="375"/>
      <c r="Q1" s="375"/>
      <c r="R1" s="375"/>
      <c r="S1" s="375"/>
      <c r="T1" s="375"/>
      <c r="U1" s="375"/>
      <c r="V1" s="375"/>
      <c r="W1" s="375"/>
      <c r="X1" s="375"/>
      <c r="Y1" s="375"/>
      <c r="Z1" s="375"/>
      <c r="AA1" s="375"/>
      <c r="AB1" s="375"/>
      <c r="AC1" s="375"/>
      <c r="AD1" s="375"/>
      <c r="AE1" s="375"/>
      <c r="AF1" s="375"/>
      <c r="AG1" s="375"/>
      <c r="AH1" s="375"/>
      <c r="AI1" s="375"/>
      <c r="AJ1" s="375"/>
      <c r="AK1" s="375"/>
      <c r="AL1" s="375"/>
      <c r="AM1" s="375"/>
      <c r="AN1" s="375"/>
      <c r="AO1" s="375"/>
      <c r="AP1" s="375"/>
      <c r="AQ1" s="375"/>
      <c r="AR1" s="375"/>
      <c r="AS1" s="375"/>
      <c r="AT1" s="375"/>
      <c r="AU1" s="375"/>
      <c r="AV1" s="375"/>
      <c r="AW1" s="375"/>
      <c r="AX1" s="375"/>
      <c r="AY1" s="375"/>
      <c r="AZ1" s="375"/>
      <c r="BA1" s="375"/>
      <c r="BB1" s="375"/>
      <c r="BC1" s="375"/>
      <c r="BD1" s="375"/>
      <c r="BE1" s="375"/>
    </row>
    <row r="2" spans="1:73" x14ac:dyDescent="0.25">
      <c r="A2" s="375" t="s">
        <v>1</v>
      </c>
      <c r="B2" s="375"/>
      <c r="C2" s="375"/>
      <c r="D2" s="375"/>
      <c r="E2" s="375"/>
      <c r="F2" s="375"/>
      <c r="G2" s="375"/>
      <c r="H2" s="375"/>
      <c r="I2" s="375"/>
      <c r="J2" s="375"/>
      <c r="K2" s="375"/>
      <c r="L2" s="375"/>
      <c r="M2" s="375"/>
      <c r="N2" s="375"/>
      <c r="O2" s="375"/>
      <c r="P2" s="375"/>
      <c r="Q2" s="375"/>
      <c r="R2" s="375"/>
      <c r="S2" s="375"/>
      <c r="T2" s="375"/>
      <c r="U2" s="375"/>
      <c r="V2" s="375"/>
      <c r="W2" s="375"/>
      <c r="X2" s="375"/>
      <c r="Y2" s="375"/>
      <c r="Z2" s="375"/>
      <c r="AA2" s="375"/>
      <c r="AB2" s="375"/>
      <c r="AC2" s="375"/>
      <c r="AD2" s="375"/>
      <c r="AE2" s="375"/>
      <c r="AF2" s="375"/>
      <c r="AG2" s="375"/>
      <c r="AH2" s="375"/>
      <c r="AI2" s="375"/>
      <c r="AJ2" s="375"/>
      <c r="AK2" s="375"/>
      <c r="AL2" s="375"/>
      <c r="AM2" s="375"/>
      <c r="AN2" s="375"/>
      <c r="AO2" s="375"/>
      <c r="AP2" s="375"/>
      <c r="AQ2" s="375"/>
      <c r="AR2" s="375"/>
      <c r="AS2" s="375"/>
      <c r="AT2" s="375"/>
      <c r="AU2" s="375"/>
      <c r="AV2" s="375"/>
      <c r="AW2" s="375"/>
      <c r="AX2" s="375"/>
      <c r="AY2" s="375"/>
      <c r="AZ2" s="375"/>
      <c r="BA2" s="375"/>
      <c r="BB2" s="375"/>
      <c r="BC2" s="375"/>
      <c r="BD2" s="375"/>
      <c r="BE2" s="375"/>
    </row>
    <row r="3" spans="1:73" x14ac:dyDescent="0.25">
      <c r="A3" s="375" t="s">
        <v>165</v>
      </c>
      <c r="B3" s="375"/>
      <c r="C3" s="375"/>
      <c r="D3" s="375"/>
      <c r="E3" s="375"/>
      <c r="F3" s="375"/>
      <c r="G3" s="375"/>
      <c r="H3" s="375"/>
      <c r="I3" s="375"/>
      <c r="J3" s="375"/>
      <c r="K3" s="375"/>
      <c r="L3" s="375"/>
      <c r="M3" s="375"/>
      <c r="N3" s="375"/>
      <c r="O3" s="375"/>
      <c r="P3" s="375"/>
      <c r="Q3" s="375"/>
      <c r="R3" s="375"/>
      <c r="S3" s="375"/>
      <c r="T3" s="375"/>
      <c r="U3" s="375"/>
      <c r="V3" s="375"/>
      <c r="W3" s="375"/>
      <c r="X3" s="375"/>
      <c r="Y3" s="375"/>
      <c r="Z3" s="375"/>
      <c r="AA3" s="375"/>
      <c r="AB3" s="375"/>
      <c r="AC3" s="375"/>
      <c r="AD3" s="375"/>
      <c r="AE3" s="375"/>
      <c r="AF3" s="375"/>
      <c r="AG3" s="375"/>
      <c r="AH3" s="375"/>
      <c r="AI3" s="375"/>
      <c r="AJ3" s="375"/>
      <c r="AK3" s="375"/>
      <c r="AL3" s="375"/>
      <c r="AM3" s="375"/>
      <c r="AN3" s="375"/>
      <c r="AO3" s="375"/>
      <c r="AP3" s="375"/>
      <c r="AQ3" s="375"/>
      <c r="AR3" s="375"/>
      <c r="AS3" s="375"/>
      <c r="AT3" s="375"/>
      <c r="AU3" s="375"/>
      <c r="AV3" s="375"/>
      <c r="AW3" s="375"/>
      <c r="AX3" s="375"/>
      <c r="AY3" s="375"/>
      <c r="AZ3" s="375"/>
      <c r="BA3" s="375"/>
      <c r="BB3" s="375"/>
      <c r="BC3" s="375"/>
      <c r="BD3" s="375"/>
      <c r="BE3" s="375"/>
    </row>
    <row r="4" spans="1:73" x14ac:dyDescent="0.25">
      <c r="A4" s="375" t="s">
        <v>166</v>
      </c>
      <c r="B4" s="375"/>
      <c r="C4" s="375"/>
      <c r="D4" s="375"/>
      <c r="E4" s="375"/>
      <c r="F4" s="375"/>
      <c r="G4" s="375"/>
      <c r="H4" s="375"/>
      <c r="I4" s="375"/>
      <c r="J4" s="375"/>
      <c r="K4" s="375"/>
      <c r="L4" s="375"/>
      <c r="M4" s="375"/>
      <c r="N4" s="375"/>
      <c r="O4" s="375"/>
      <c r="P4" s="375"/>
      <c r="Q4" s="375"/>
      <c r="R4" s="375"/>
      <c r="S4" s="375"/>
      <c r="T4" s="375"/>
      <c r="U4" s="375"/>
      <c r="V4" s="375"/>
      <c r="W4" s="375"/>
      <c r="X4" s="375"/>
      <c r="Y4" s="375"/>
      <c r="Z4" s="375"/>
      <c r="AA4" s="375"/>
      <c r="AB4" s="375"/>
      <c r="AC4" s="375"/>
      <c r="AD4" s="375"/>
      <c r="AE4" s="375"/>
      <c r="AF4" s="375"/>
      <c r="AG4" s="375"/>
      <c r="AH4" s="375"/>
      <c r="AI4" s="375"/>
      <c r="AJ4" s="375"/>
      <c r="AK4" s="375"/>
      <c r="AL4" s="375"/>
      <c r="AM4" s="375"/>
      <c r="AN4" s="375"/>
      <c r="AO4" s="375"/>
      <c r="AP4" s="375"/>
      <c r="AQ4" s="375"/>
      <c r="AR4" s="375"/>
      <c r="AS4" s="375"/>
      <c r="AT4" s="375"/>
      <c r="AU4" s="375"/>
      <c r="AV4" s="375"/>
      <c r="AW4" s="375"/>
      <c r="AX4" s="375"/>
      <c r="AY4" s="375"/>
      <c r="AZ4" s="375"/>
      <c r="BA4" s="375"/>
      <c r="BB4" s="375"/>
      <c r="BC4" s="375"/>
      <c r="BD4" s="375"/>
      <c r="BE4" s="375"/>
    </row>
    <row r="5" spans="1:73" x14ac:dyDescent="0.25">
      <c r="A5" s="374"/>
      <c r="B5" s="374"/>
      <c r="C5" s="374"/>
      <c r="D5" s="374"/>
      <c r="E5" s="374"/>
      <c r="F5" s="374"/>
      <c r="G5" s="374"/>
      <c r="H5" s="374"/>
      <c r="I5" s="374"/>
      <c r="J5" s="374"/>
      <c r="K5" s="374"/>
      <c r="L5" s="374"/>
      <c r="M5" s="374"/>
      <c r="N5" s="374"/>
      <c r="O5" s="374"/>
      <c r="P5" s="374"/>
      <c r="Q5" s="374"/>
      <c r="R5" s="374"/>
      <c r="S5" s="374"/>
      <c r="T5" s="374"/>
      <c r="U5" s="374"/>
      <c r="V5" s="374"/>
      <c r="W5" s="374"/>
      <c r="X5" s="374"/>
      <c r="Y5" s="374"/>
      <c r="Z5" s="374"/>
      <c r="AA5" s="374"/>
      <c r="AB5" s="374"/>
      <c r="AC5" s="374"/>
      <c r="AD5" s="374"/>
      <c r="AE5" s="374"/>
      <c r="AF5" s="374"/>
      <c r="AG5" s="374"/>
      <c r="AH5" s="374"/>
      <c r="AI5" s="374"/>
      <c r="AJ5" s="374"/>
      <c r="AK5" s="374"/>
      <c r="AL5" s="374"/>
      <c r="AM5" s="374"/>
      <c r="AN5" s="374"/>
      <c r="AO5" s="374"/>
      <c r="AP5" s="374"/>
      <c r="AQ5" s="374"/>
      <c r="AR5" s="374"/>
      <c r="AS5" s="374"/>
      <c r="AT5" s="374"/>
      <c r="AU5" s="374"/>
      <c r="AV5" s="374"/>
      <c r="AW5" s="374"/>
      <c r="AX5" s="374"/>
      <c r="AY5" s="374"/>
      <c r="AZ5" s="374"/>
      <c r="BA5" s="374"/>
      <c r="BB5" s="374"/>
      <c r="BC5" s="374"/>
      <c r="BD5" s="374"/>
      <c r="BE5" s="374"/>
    </row>
    <row r="6" spans="1:73" x14ac:dyDescent="0.25">
      <c r="A6" s="374"/>
      <c r="B6" s="374"/>
      <c r="C6" s="374"/>
      <c r="D6" s="374"/>
      <c r="E6" s="374"/>
      <c r="F6" s="374"/>
      <c r="G6" s="374"/>
      <c r="H6" s="374"/>
      <c r="I6" s="374"/>
      <c r="J6" s="374"/>
      <c r="K6" s="374"/>
      <c r="L6" s="374"/>
      <c r="M6" s="374"/>
      <c r="N6" s="374"/>
      <c r="O6" s="374"/>
      <c r="P6" s="374"/>
      <c r="Q6" s="374"/>
      <c r="R6" s="374"/>
      <c r="S6" s="374"/>
      <c r="T6" s="374"/>
      <c r="U6" s="374"/>
      <c r="V6" s="374"/>
      <c r="W6" s="374"/>
      <c r="X6" s="374"/>
      <c r="Y6" s="374"/>
      <c r="Z6" s="374"/>
      <c r="AA6" s="374"/>
      <c r="AB6" s="374"/>
      <c r="AC6" s="374"/>
      <c r="AD6" s="374"/>
      <c r="AE6" s="374"/>
      <c r="AF6" s="374"/>
      <c r="AG6" s="374"/>
      <c r="AH6" s="374"/>
      <c r="AI6" s="374"/>
      <c r="AJ6" s="374"/>
      <c r="AK6" s="374"/>
      <c r="AL6" s="374"/>
      <c r="AM6" s="374"/>
      <c r="AN6" s="374"/>
      <c r="AO6" s="374"/>
      <c r="AP6" s="374"/>
      <c r="AQ6" s="374"/>
      <c r="AR6" s="374"/>
      <c r="AS6" s="374"/>
      <c r="AT6" s="374"/>
      <c r="AU6" s="374"/>
      <c r="AV6" s="374"/>
      <c r="AW6" s="374"/>
      <c r="AX6" s="374"/>
      <c r="AY6" s="374"/>
      <c r="AZ6" s="374"/>
      <c r="BA6" s="374"/>
      <c r="BB6" s="374"/>
      <c r="BC6" s="374"/>
      <c r="BD6" s="374"/>
      <c r="BE6" s="374"/>
    </row>
    <row r="7" spans="1:73" x14ac:dyDescent="0.25">
      <c r="A7" s="368" t="s">
        <v>137</v>
      </c>
      <c r="B7" s="368"/>
      <c r="C7" s="368"/>
      <c r="D7" s="368"/>
      <c r="E7" s="368"/>
      <c r="F7" s="368"/>
      <c r="G7" s="368"/>
      <c r="H7" s="368"/>
      <c r="I7" s="368"/>
      <c r="J7" s="368"/>
      <c r="K7" s="368"/>
      <c r="L7" s="368"/>
      <c r="M7" s="368"/>
      <c r="N7" s="368"/>
      <c r="O7" s="368"/>
      <c r="P7" s="368"/>
      <c r="Q7" s="368"/>
      <c r="R7" s="368"/>
      <c r="S7" s="368"/>
      <c r="T7" s="368"/>
      <c r="U7" s="368"/>
      <c r="V7" s="368"/>
      <c r="W7" s="368"/>
      <c r="X7" s="368"/>
      <c r="Y7" s="368"/>
      <c r="Z7" s="368"/>
      <c r="AA7" s="368"/>
      <c r="AB7" s="368"/>
      <c r="AC7" s="368"/>
      <c r="AD7" s="368"/>
      <c r="AE7" s="368"/>
      <c r="AF7" s="368"/>
      <c r="AG7" s="368"/>
      <c r="AH7" s="368"/>
      <c r="AI7" s="368"/>
      <c r="AJ7" s="368"/>
      <c r="AK7" s="368"/>
      <c r="AL7" s="368"/>
      <c r="AM7" s="368"/>
      <c r="AN7" s="368"/>
      <c r="AO7" s="368"/>
      <c r="AP7" s="368"/>
      <c r="AQ7" s="368"/>
      <c r="AR7" s="368"/>
      <c r="AS7" s="368"/>
      <c r="AT7" s="368"/>
      <c r="AU7" s="368"/>
      <c r="AV7" s="368"/>
      <c r="AW7" s="368"/>
      <c r="AX7" s="368"/>
      <c r="AY7" s="368"/>
      <c r="AZ7" s="368"/>
      <c r="BA7" s="368"/>
      <c r="BB7" s="368"/>
      <c r="BC7" s="368"/>
      <c r="BD7" s="368"/>
      <c r="BE7" s="368"/>
    </row>
    <row r="8" spans="1:73" x14ac:dyDescent="0.25">
      <c r="A8" s="368"/>
      <c r="B8" s="368"/>
      <c r="C8" s="368"/>
      <c r="D8" s="368"/>
      <c r="E8" s="368"/>
      <c r="F8" s="368"/>
      <c r="G8" s="368"/>
      <c r="H8" s="368"/>
      <c r="I8" s="368"/>
      <c r="J8" s="368"/>
      <c r="K8" s="368"/>
      <c r="L8" s="368"/>
      <c r="M8" s="368"/>
      <c r="N8" s="368"/>
      <c r="O8" s="368"/>
      <c r="P8" s="368"/>
      <c r="Q8" s="368"/>
      <c r="R8" s="368"/>
      <c r="S8" s="368"/>
      <c r="T8" s="368"/>
      <c r="U8" s="368"/>
      <c r="V8" s="368"/>
      <c r="W8" s="368"/>
      <c r="X8" s="368"/>
      <c r="Y8" s="368"/>
      <c r="Z8" s="368"/>
      <c r="AA8" s="368"/>
      <c r="AB8" s="368"/>
      <c r="AC8" s="368"/>
      <c r="AD8" s="368"/>
      <c r="AE8" s="368"/>
      <c r="AF8" s="368"/>
      <c r="AG8" s="368"/>
      <c r="AH8" s="368"/>
      <c r="AI8" s="368"/>
      <c r="AJ8" s="368"/>
      <c r="AK8" s="368"/>
      <c r="AL8" s="368"/>
      <c r="AM8" s="368"/>
      <c r="AN8" s="368"/>
      <c r="AO8" s="368"/>
      <c r="AP8" s="368"/>
      <c r="AQ8" s="368"/>
      <c r="AR8" s="368"/>
      <c r="AS8" s="368"/>
      <c r="AT8" s="368"/>
      <c r="AU8" s="368"/>
      <c r="AV8" s="368"/>
      <c r="AW8" s="368"/>
      <c r="AX8" s="368"/>
      <c r="AY8" s="368"/>
      <c r="AZ8" s="368"/>
      <c r="BA8" s="368"/>
      <c r="BB8" s="368"/>
      <c r="BC8" s="368"/>
      <c r="BD8" s="368"/>
      <c r="BE8" s="368"/>
    </row>
    <row r="9" spans="1:73" x14ac:dyDescent="0.25">
      <c r="AI9" s="2"/>
      <c r="AJ9" s="2"/>
      <c r="AK9" s="2"/>
      <c r="AL9" s="2"/>
      <c r="AS9" s="4"/>
      <c r="AT9" s="4"/>
      <c r="AU9" s="4"/>
      <c r="AV9" s="4"/>
      <c r="AW9" s="4"/>
      <c r="AX9" s="4"/>
      <c r="AY9" s="4"/>
      <c r="AZ9" s="4"/>
      <c r="BA9" s="4"/>
      <c r="BB9" s="4"/>
      <c r="BC9" s="4"/>
      <c r="BD9" s="4"/>
      <c r="BE9" s="4"/>
    </row>
    <row r="10" spans="1:73" x14ac:dyDescent="0.25">
      <c r="A10" s="366" t="s">
        <v>138</v>
      </c>
      <c r="B10" s="369">
        <v>1</v>
      </c>
      <c r="C10" s="370"/>
      <c r="D10" s="370"/>
      <c r="E10" s="371"/>
      <c r="F10" s="369">
        <v>2</v>
      </c>
      <c r="G10" s="370"/>
      <c r="H10" s="370"/>
      <c r="I10" s="371"/>
      <c r="J10" s="369">
        <v>3</v>
      </c>
      <c r="K10" s="370"/>
      <c r="L10" s="370"/>
      <c r="M10" s="371"/>
      <c r="N10" s="369">
        <v>4</v>
      </c>
      <c r="O10" s="370"/>
      <c r="P10" s="370"/>
      <c r="Q10" s="371"/>
      <c r="R10" s="369">
        <v>5</v>
      </c>
      <c r="S10" s="370"/>
      <c r="T10" s="370"/>
      <c r="U10" s="371"/>
      <c r="V10" s="369">
        <v>6</v>
      </c>
      <c r="W10" s="370"/>
      <c r="X10" s="370"/>
      <c r="Y10" s="371"/>
      <c r="Z10" s="369">
        <v>7</v>
      </c>
      <c r="AA10" s="370"/>
      <c r="AB10" s="370"/>
      <c r="AC10" s="371"/>
      <c r="AD10" s="369">
        <v>8</v>
      </c>
      <c r="AE10" s="370"/>
      <c r="AF10" s="370"/>
      <c r="AG10" s="371"/>
      <c r="AH10" s="372" t="s">
        <v>141</v>
      </c>
      <c r="AI10" s="373" t="s">
        <v>142</v>
      </c>
      <c r="AJ10" s="373"/>
      <c r="AK10" s="373"/>
      <c r="AL10" s="373"/>
      <c r="AM10" s="373"/>
      <c r="AN10" s="373"/>
      <c r="AO10" s="373"/>
      <c r="AP10" s="373"/>
      <c r="AQ10" s="373"/>
      <c r="AR10" s="373"/>
      <c r="AS10" s="373"/>
      <c r="AT10" s="373"/>
      <c r="AU10" s="373"/>
      <c r="AV10" s="373"/>
      <c r="AW10" s="373"/>
      <c r="AX10" s="373"/>
      <c r="AY10" s="373"/>
      <c r="AZ10" s="373"/>
      <c r="BA10" s="373"/>
      <c r="BB10" s="373"/>
      <c r="BC10" s="373"/>
      <c r="BD10" s="373"/>
      <c r="BE10" s="5"/>
    </row>
    <row r="11" spans="1:73" x14ac:dyDescent="0.25">
      <c r="A11" s="366"/>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72"/>
      <c r="AI11" s="367" t="s">
        <v>167</v>
      </c>
      <c r="AJ11" s="367" t="s">
        <v>168</v>
      </c>
      <c r="AK11" s="367" t="s">
        <v>169</v>
      </c>
      <c r="AL11" s="367" t="s">
        <v>170</v>
      </c>
      <c r="AM11" s="367" t="s">
        <v>171</v>
      </c>
      <c r="AN11" s="367" t="s">
        <v>172</v>
      </c>
      <c r="AO11" s="367" t="s">
        <v>173</v>
      </c>
      <c r="AP11" s="367" t="s">
        <v>174</v>
      </c>
      <c r="AQ11" s="367" t="s">
        <v>175</v>
      </c>
      <c r="AR11" s="367" t="s">
        <v>176</v>
      </c>
      <c r="AS11" s="367" t="s">
        <v>177</v>
      </c>
      <c r="AT11" s="367" t="s">
        <v>178</v>
      </c>
      <c r="AU11" s="367" t="s">
        <v>179</v>
      </c>
      <c r="AV11" s="367" t="s">
        <v>180</v>
      </c>
      <c r="AW11" s="367" t="s">
        <v>181</v>
      </c>
      <c r="AX11" s="367" t="s">
        <v>182</v>
      </c>
      <c r="AY11" s="367" t="s">
        <v>183</v>
      </c>
      <c r="AZ11" s="367" t="s">
        <v>184</v>
      </c>
      <c r="BA11" s="367" t="s">
        <v>105</v>
      </c>
      <c r="BB11" s="367" t="s">
        <v>185</v>
      </c>
      <c r="BC11" s="367" t="s">
        <v>186</v>
      </c>
      <c r="BD11" s="367" t="s">
        <v>187</v>
      </c>
      <c r="BE11" s="7"/>
    </row>
    <row r="12" spans="1:73" s="3" customFormat="1" ht="34.15" customHeight="1" x14ac:dyDescent="0.25">
      <c r="A12" s="366"/>
      <c r="B12" s="366"/>
      <c r="C12" s="366"/>
      <c r="D12" s="366"/>
      <c r="E12" s="366"/>
      <c r="F12" s="366"/>
      <c r="G12" s="366"/>
      <c r="H12" s="366"/>
      <c r="I12" s="366"/>
      <c r="J12" s="366"/>
      <c r="K12" s="366"/>
      <c r="L12" s="366"/>
      <c r="M12" s="366"/>
      <c r="N12" s="366"/>
      <c r="O12" s="366"/>
      <c r="P12" s="366"/>
      <c r="Q12" s="366"/>
      <c r="R12" s="366"/>
      <c r="S12" s="366"/>
      <c r="T12" s="366"/>
      <c r="U12" s="366"/>
      <c r="V12" s="366"/>
      <c r="W12" s="366"/>
      <c r="X12" s="366"/>
      <c r="Y12" s="366"/>
      <c r="Z12" s="366"/>
      <c r="AA12" s="366"/>
      <c r="AB12" s="366"/>
      <c r="AC12" s="366"/>
      <c r="AD12" s="366"/>
      <c r="AE12" s="366"/>
      <c r="AF12" s="366"/>
      <c r="AG12" s="366"/>
      <c r="AH12" s="372"/>
      <c r="AI12" s="367"/>
      <c r="AJ12" s="367"/>
      <c r="AK12" s="367"/>
      <c r="AL12" s="367"/>
      <c r="AM12" s="367"/>
      <c r="AN12" s="367"/>
      <c r="AO12" s="367"/>
      <c r="AP12" s="367"/>
      <c r="AQ12" s="367"/>
      <c r="AR12" s="367"/>
      <c r="AS12" s="367"/>
      <c r="AT12" s="367"/>
      <c r="AU12" s="367"/>
      <c r="AV12" s="367"/>
      <c r="AW12" s="367"/>
      <c r="AX12" s="367"/>
      <c r="AY12" s="367"/>
      <c r="AZ12" s="367"/>
      <c r="BA12" s="367"/>
      <c r="BB12" s="367"/>
      <c r="BC12" s="367"/>
      <c r="BD12" s="367"/>
      <c r="BE12" s="7"/>
    </row>
    <row r="13" spans="1:73" x14ac:dyDescent="0.25">
      <c r="A13" s="8" t="s">
        <v>188</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65.75" x14ac:dyDescent="0.2">
      <c r="A14" s="8" t="s">
        <v>189</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190</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14.75" x14ac:dyDescent="0.25">
      <c r="A15" s="8" t="s">
        <v>191</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192</v>
      </c>
      <c r="AI15" s="11">
        <v>0.8</v>
      </c>
      <c r="AJ15" s="11">
        <v>0.8</v>
      </c>
      <c r="AK15" s="11">
        <v>0.8</v>
      </c>
      <c r="AL15" s="11">
        <v>0.8</v>
      </c>
      <c r="AM15" s="11">
        <v>0.8</v>
      </c>
      <c r="AN15" s="11">
        <v>0.8</v>
      </c>
      <c r="AO15" s="11">
        <v>0.8</v>
      </c>
      <c r="AP15" s="11">
        <v>0.8</v>
      </c>
      <c r="AQ15" s="11">
        <v>0.8</v>
      </c>
      <c r="AR15" s="11">
        <v>0.8</v>
      </c>
      <c r="AS15" s="11" t="s">
        <v>193</v>
      </c>
      <c r="AT15" s="11">
        <v>0.8</v>
      </c>
      <c r="AU15" s="11">
        <v>0.8</v>
      </c>
      <c r="AV15" s="11">
        <v>0.8</v>
      </c>
      <c r="AW15" s="11">
        <v>0.8</v>
      </c>
      <c r="AX15" s="11" t="s">
        <v>193</v>
      </c>
      <c r="AY15" s="11" t="s">
        <v>193</v>
      </c>
      <c r="AZ15" s="11" t="s">
        <v>193</v>
      </c>
      <c r="BA15" s="11" t="s">
        <v>193</v>
      </c>
      <c r="BB15" s="11" t="s">
        <v>193</v>
      </c>
      <c r="BC15" s="11" t="s">
        <v>193</v>
      </c>
      <c r="BD15" s="11" t="s">
        <v>193</v>
      </c>
      <c r="BE15" s="14"/>
      <c r="BF15" s="15"/>
    </row>
    <row r="16" spans="1:73" ht="165.75" x14ac:dyDescent="0.25">
      <c r="A16" s="8" t="s">
        <v>194</v>
      </c>
      <c r="B16" s="9"/>
      <c r="C16" s="9"/>
      <c r="D16" s="9"/>
      <c r="E16" s="9">
        <v>1</v>
      </c>
      <c r="F16" s="9"/>
      <c r="G16" s="9"/>
      <c r="H16" s="9" t="s">
        <v>195</v>
      </c>
      <c r="I16" s="9">
        <v>1</v>
      </c>
      <c r="J16" s="9"/>
      <c r="K16" s="9" t="s">
        <v>195</v>
      </c>
      <c r="L16" s="9" t="s">
        <v>195</v>
      </c>
      <c r="M16" s="9">
        <v>1</v>
      </c>
      <c r="N16" s="9"/>
      <c r="O16" s="9" t="s">
        <v>195</v>
      </c>
      <c r="P16" s="9" t="s">
        <v>195</v>
      </c>
      <c r="Q16" s="9">
        <v>1</v>
      </c>
      <c r="R16" s="9"/>
      <c r="S16" s="9"/>
      <c r="T16" s="9"/>
      <c r="U16" s="9">
        <v>1</v>
      </c>
      <c r="V16" s="9"/>
      <c r="W16" s="9"/>
      <c r="X16" s="9" t="s">
        <v>195</v>
      </c>
      <c r="Y16" s="9">
        <v>1</v>
      </c>
      <c r="Z16" s="9"/>
      <c r="AA16" s="9" t="s">
        <v>195</v>
      </c>
      <c r="AB16" s="9" t="s">
        <v>195</v>
      </c>
      <c r="AC16" s="9">
        <v>1</v>
      </c>
      <c r="AD16" s="9"/>
      <c r="AE16" s="9" t="s">
        <v>195</v>
      </c>
      <c r="AF16" s="9" t="s">
        <v>195</v>
      </c>
      <c r="AG16" s="9">
        <v>1</v>
      </c>
      <c r="AH16" s="13" t="s">
        <v>190</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14.75" x14ac:dyDescent="0.25">
      <c r="A17" s="8" t="s">
        <v>196</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197</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14.75" x14ac:dyDescent="0.25">
      <c r="A18" s="8" t="s">
        <v>198</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197</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14.75" x14ac:dyDescent="0.25">
      <c r="A19" s="8" t="s">
        <v>199</v>
      </c>
      <c r="B19" s="9"/>
      <c r="C19" s="9"/>
      <c r="D19" s="9"/>
      <c r="E19" s="9"/>
      <c r="F19" s="9"/>
      <c r="G19" s="9"/>
      <c r="H19" s="9"/>
      <c r="I19" s="9" t="s">
        <v>195</v>
      </c>
      <c r="J19" s="9"/>
      <c r="K19" s="9"/>
      <c r="L19" s="9"/>
      <c r="M19" s="9" t="s">
        <v>195</v>
      </c>
      <c r="N19" s="9"/>
      <c r="O19" s="9"/>
      <c r="P19" s="9"/>
      <c r="Q19" s="9"/>
      <c r="R19" s="9"/>
      <c r="S19" s="9"/>
      <c r="T19" s="9"/>
      <c r="U19" s="9"/>
      <c r="V19" s="9"/>
      <c r="W19" s="9"/>
      <c r="X19" s="9"/>
      <c r="Y19" s="9" t="s">
        <v>195</v>
      </c>
      <c r="Z19" s="9"/>
      <c r="AA19" s="9"/>
      <c r="AB19" s="9"/>
      <c r="AC19" s="9" t="s">
        <v>195</v>
      </c>
      <c r="AD19" s="9"/>
      <c r="AE19" s="9"/>
      <c r="AF19" s="9"/>
      <c r="AG19" s="9"/>
      <c r="AH19" s="13" t="s">
        <v>200</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14.75" x14ac:dyDescent="0.25">
      <c r="A20" s="8" t="s">
        <v>201</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197</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25">
      <c r="A21" s="18" t="s">
        <v>195</v>
      </c>
      <c r="B21" s="364" t="s">
        <v>195</v>
      </c>
      <c r="C21" s="364"/>
      <c r="D21" s="364"/>
      <c r="E21" s="364"/>
      <c r="F21" s="364"/>
      <c r="G21" s="364"/>
      <c r="H21" s="364"/>
      <c r="I21" s="364"/>
      <c r="J21" s="364"/>
      <c r="K21" s="364"/>
      <c r="L21" s="364"/>
      <c r="M21" s="364"/>
      <c r="N21" s="364"/>
      <c r="O21" s="364"/>
      <c r="P21" s="364"/>
      <c r="Q21" s="364"/>
      <c r="R21" s="364" t="s">
        <v>195</v>
      </c>
      <c r="S21" s="364"/>
      <c r="T21" s="364"/>
      <c r="U21" s="364"/>
      <c r="V21" s="364"/>
      <c r="W21" s="364"/>
      <c r="X21" s="364"/>
      <c r="Y21" s="364"/>
      <c r="Z21" s="364"/>
      <c r="AA21" s="364"/>
      <c r="AB21" s="364"/>
      <c r="AC21" s="364"/>
      <c r="AD21" s="364"/>
      <c r="AE21" s="364"/>
      <c r="AF21" s="364"/>
      <c r="AG21" s="364"/>
      <c r="AH21" s="19" t="s">
        <v>202</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25">
      <c r="A22" s="23"/>
      <c r="B22" s="365"/>
      <c r="C22" s="365"/>
      <c r="D22" s="365"/>
      <c r="E22" s="365"/>
      <c r="F22" s="365"/>
      <c r="G22" s="365"/>
      <c r="H22" s="365"/>
      <c r="I22" s="365"/>
      <c r="J22" s="365"/>
      <c r="K22" s="365"/>
      <c r="L22" s="365"/>
      <c r="M22" s="365"/>
      <c r="N22" s="365"/>
      <c r="O22" s="365"/>
      <c r="P22" s="365"/>
      <c r="Q22" s="365"/>
      <c r="R22" s="365"/>
      <c r="S22" s="365"/>
      <c r="T22" s="365"/>
      <c r="U22" s="365"/>
      <c r="V22" s="365"/>
      <c r="W22" s="365"/>
      <c r="X22" s="365"/>
      <c r="Y22" s="365"/>
      <c r="Z22" s="365"/>
      <c r="AA22" s="365"/>
      <c r="AB22" s="365"/>
      <c r="AC22" s="365"/>
      <c r="AD22" s="365"/>
      <c r="AE22" s="365"/>
      <c r="AF22" s="365"/>
      <c r="AG22" s="365"/>
      <c r="AH22" s="19" t="s">
        <v>158</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25">
      <c r="AH23" s="1" t="s">
        <v>195</v>
      </c>
      <c r="AI23" s="25" t="s">
        <v>203</v>
      </c>
      <c r="AJ23" s="25" t="s">
        <v>203</v>
      </c>
      <c r="AK23" s="25" t="s">
        <v>203</v>
      </c>
      <c r="AL23" s="25" t="s">
        <v>203</v>
      </c>
      <c r="AM23" s="25" t="s">
        <v>203</v>
      </c>
      <c r="AN23" s="25" t="s">
        <v>203</v>
      </c>
      <c r="AO23" s="25" t="s">
        <v>203</v>
      </c>
      <c r="AP23" s="25" t="s">
        <v>203</v>
      </c>
      <c r="AQ23" s="25" t="s">
        <v>203</v>
      </c>
      <c r="AR23" s="25" t="s">
        <v>203</v>
      </c>
      <c r="AS23" s="25" t="s">
        <v>203</v>
      </c>
      <c r="AT23" s="25" t="s">
        <v>204</v>
      </c>
      <c r="AU23" s="25" t="s">
        <v>204</v>
      </c>
      <c r="AV23" s="25" t="s">
        <v>203</v>
      </c>
      <c r="AW23" s="25" t="s">
        <v>203</v>
      </c>
      <c r="AX23" s="25" t="s">
        <v>203</v>
      </c>
      <c r="AY23" s="25" t="s">
        <v>203</v>
      </c>
      <c r="AZ23" s="25" t="s">
        <v>203</v>
      </c>
      <c r="BA23" s="25" t="s">
        <v>203</v>
      </c>
      <c r="BB23" s="25" t="s">
        <v>203</v>
      </c>
      <c r="BC23" s="25" t="s">
        <v>203</v>
      </c>
      <c r="BD23" s="25" t="s">
        <v>203</v>
      </c>
    </row>
    <row r="24" spans="1:58" x14ac:dyDescent="0.25">
      <c r="AQ24" s="3"/>
      <c r="AR24" s="3"/>
      <c r="AS24" s="3"/>
      <c r="AT24" s="3"/>
      <c r="AU24" s="3"/>
      <c r="AV24" s="3"/>
      <c r="AW24" s="3"/>
      <c r="AX24" s="3"/>
      <c r="AY24" s="3"/>
      <c r="AZ24" s="3"/>
      <c r="BA24" s="3"/>
      <c r="BB24" s="3"/>
      <c r="BC24" s="3"/>
      <c r="BD24" s="3"/>
    </row>
    <row r="26" spans="1:58" x14ac:dyDescent="0.25">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25">
      <c r="A27" s="361"/>
      <c r="B27" s="361"/>
      <c r="C27" s="361"/>
      <c r="D27" s="361"/>
      <c r="E27" s="361"/>
      <c r="F27" s="361"/>
      <c r="G27" s="361"/>
      <c r="H27" s="361"/>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25">
      <c r="A28" s="362" t="s">
        <v>205</v>
      </c>
      <c r="B28" s="362"/>
      <c r="C28" s="362"/>
      <c r="D28" s="362"/>
      <c r="E28" s="362"/>
      <c r="F28" s="362"/>
      <c r="G28" s="362"/>
      <c r="H28" s="362"/>
      <c r="R28" s="363" t="s">
        <v>206</v>
      </c>
      <c r="S28" s="363"/>
      <c r="T28" s="363"/>
      <c r="U28" s="363"/>
      <c r="V28" s="363"/>
      <c r="W28" s="363"/>
      <c r="X28" s="363"/>
      <c r="Y28" s="363"/>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25">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25">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25">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25">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25">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25">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25">
      <c r="AI35" s="14"/>
      <c r="AJ35" s="14"/>
      <c r="AL35" s="14"/>
    </row>
    <row r="36" spans="35:56" x14ac:dyDescent="0.25">
      <c r="AI36" s="14"/>
      <c r="AJ36" s="14"/>
      <c r="AL36" s="14"/>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7109375" defaultRowHeight="15" x14ac:dyDescent="0.25"/>
  <cols>
    <col min="1" max="1" width="31.42578125" customWidth="1"/>
    <col min="2" max="2" width="26.42578125" customWidth="1"/>
    <col min="3" max="3" width="24.42578125" customWidth="1"/>
  </cols>
  <sheetData>
    <row r="1" spans="1:3" ht="15.75" thickBot="1" x14ac:dyDescent="0.3">
      <c r="A1" s="33" t="s">
        <v>207</v>
      </c>
      <c r="B1" s="376" t="s">
        <v>208</v>
      </c>
      <c r="C1" s="377"/>
    </row>
    <row r="2" spans="1:3" ht="28.9" customHeight="1" thickBot="1" x14ac:dyDescent="0.3">
      <c r="A2" s="34"/>
      <c r="B2" s="378" t="s">
        <v>209</v>
      </c>
      <c r="C2" s="379"/>
    </row>
    <row r="3" spans="1:3" x14ac:dyDescent="0.25">
      <c r="A3" s="36" t="s">
        <v>207</v>
      </c>
      <c r="B3" s="37" t="s">
        <v>210</v>
      </c>
      <c r="C3" s="38" t="s">
        <v>211</v>
      </c>
    </row>
    <row r="4" spans="1:3" x14ac:dyDescent="0.25">
      <c r="A4" s="39" t="s">
        <v>25</v>
      </c>
      <c r="B4" s="35">
        <v>7750000</v>
      </c>
      <c r="C4" s="40">
        <v>7900000</v>
      </c>
    </row>
    <row r="5" spans="1:3" x14ac:dyDescent="0.25">
      <c r="A5" s="39" t="s">
        <v>26</v>
      </c>
      <c r="B5" s="35">
        <v>6000000</v>
      </c>
      <c r="C5" s="40">
        <v>6145000</v>
      </c>
    </row>
    <row r="6" spans="1:3" x14ac:dyDescent="0.25">
      <c r="A6" s="39" t="s">
        <v>103</v>
      </c>
      <c r="B6" s="35">
        <v>3920000</v>
      </c>
      <c r="C6" s="40">
        <v>4050000</v>
      </c>
    </row>
    <row r="7" spans="1:3" x14ac:dyDescent="0.25">
      <c r="A7" s="39" t="s">
        <v>212</v>
      </c>
      <c r="B7" s="35">
        <v>6000000</v>
      </c>
      <c r="C7" s="40">
        <v>6145000</v>
      </c>
    </row>
    <row r="8" spans="1:3" x14ac:dyDescent="0.25">
      <c r="A8" s="39" t="s">
        <v>213</v>
      </c>
      <c r="B8" s="35">
        <v>3920000</v>
      </c>
      <c r="C8" s="40">
        <v>4050000</v>
      </c>
    </row>
    <row r="9" spans="1:3" x14ac:dyDescent="0.25">
      <c r="A9" s="39" t="s">
        <v>105</v>
      </c>
      <c r="B9" s="35">
        <v>7090000</v>
      </c>
      <c r="C9" s="40">
        <v>7240000</v>
      </c>
    </row>
    <row r="10" spans="1:3" ht="24" x14ac:dyDescent="0.25">
      <c r="A10" s="39" t="s">
        <v>30</v>
      </c>
      <c r="B10" s="35">
        <v>7090000</v>
      </c>
      <c r="C10" s="40">
        <v>7240000</v>
      </c>
    </row>
    <row r="11" spans="1:3" x14ac:dyDescent="0.25">
      <c r="A11" s="39" t="s">
        <v>104</v>
      </c>
      <c r="B11" s="35">
        <v>7090000</v>
      </c>
      <c r="C11" s="40">
        <v>7240000</v>
      </c>
    </row>
    <row r="12" spans="1:3" x14ac:dyDescent="0.25">
      <c r="A12" s="39" t="s">
        <v>185</v>
      </c>
      <c r="B12" s="35">
        <v>7090000</v>
      </c>
      <c r="C12" s="40">
        <v>7240000</v>
      </c>
    </row>
    <row r="13" spans="1:3" x14ac:dyDescent="0.25">
      <c r="A13" s="39" t="s">
        <v>214</v>
      </c>
      <c r="B13" s="35">
        <v>7090000</v>
      </c>
      <c r="C13" s="40">
        <v>7240000</v>
      </c>
    </row>
    <row r="14" spans="1:3" ht="24" x14ac:dyDescent="0.25">
      <c r="A14" s="39" t="s">
        <v>32</v>
      </c>
      <c r="B14" s="35">
        <v>7090000</v>
      </c>
      <c r="C14" s="40">
        <v>7240000</v>
      </c>
    </row>
    <row r="15" spans="1:3" x14ac:dyDescent="0.25">
      <c r="A15" s="39" t="s">
        <v>215</v>
      </c>
      <c r="B15" s="35">
        <v>7090000</v>
      </c>
      <c r="C15" s="40">
        <v>7240000</v>
      </c>
    </row>
    <row r="16" spans="1:3" x14ac:dyDescent="0.25">
      <c r="A16" s="39" t="s">
        <v>216</v>
      </c>
      <c r="B16" s="35">
        <v>7090000</v>
      </c>
      <c r="C16" s="40">
        <v>7240000</v>
      </c>
    </row>
    <row r="17" spans="1:3" x14ac:dyDescent="0.25">
      <c r="A17" s="39" t="s">
        <v>217</v>
      </c>
      <c r="B17" s="35">
        <v>6000000</v>
      </c>
      <c r="C17" s="40">
        <v>6145000</v>
      </c>
    </row>
    <row r="18" spans="1:3" x14ac:dyDescent="0.25">
      <c r="A18" s="39" t="s">
        <v>218</v>
      </c>
      <c r="B18" s="35">
        <v>6550000</v>
      </c>
      <c r="C18" s="40">
        <v>6700000</v>
      </c>
    </row>
    <row r="19" spans="1:3" x14ac:dyDescent="0.25">
      <c r="A19" s="39" t="s">
        <v>219</v>
      </c>
      <c r="B19" s="35">
        <v>6550000</v>
      </c>
      <c r="C19" s="40">
        <v>6700000</v>
      </c>
    </row>
    <row r="20" spans="1:3" x14ac:dyDescent="0.25">
      <c r="A20" s="39" t="s">
        <v>220</v>
      </c>
      <c r="B20" s="35">
        <v>4450000</v>
      </c>
      <c r="C20" s="40">
        <v>4600000</v>
      </c>
    </row>
    <row r="21" spans="1:3" x14ac:dyDescent="0.25">
      <c r="A21" s="39" t="s">
        <v>221</v>
      </c>
      <c r="B21" s="35">
        <v>4450000</v>
      </c>
      <c r="C21" s="40">
        <v>4600000</v>
      </c>
    </row>
    <row r="22" spans="1:3" x14ac:dyDescent="0.25">
      <c r="A22" s="39" t="s">
        <v>112</v>
      </c>
      <c r="B22" s="35">
        <v>4450000</v>
      </c>
      <c r="C22" s="40">
        <v>4600000</v>
      </c>
    </row>
    <row r="23" spans="1:3" x14ac:dyDescent="0.25">
      <c r="A23" s="39" t="s">
        <v>114</v>
      </c>
      <c r="B23" s="35">
        <v>4450000</v>
      </c>
      <c r="C23" s="40">
        <v>4600000</v>
      </c>
    </row>
    <row r="24" spans="1:3" ht="24" x14ac:dyDescent="0.25">
      <c r="A24" s="39" t="s">
        <v>115</v>
      </c>
      <c r="B24" s="35">
        <v>4450000</v>
      </c>
      <c r="C24" s="40">
        <v>4600000</v>
      </c>
    </row>
    <row r="25" spans="1:3" x14ac:dyDescent="0.25">
      <c r="A25" s="39" t="s">
        <v>222</v>
      </c>
      <c r="B25" s="35">
        <v>4450000</v>
      </c>
      <c r="C25" s="40">
        <v>4600000</v>
      </c>
    </row>
    <row r="26" spans="1:3" x14ac:dyDescent="0.25">
      <c r="A26" s="39" t="s">
        <v>223</v>
      </c>
      <c r="B26" s="35">
        <v>4450000</v>
      </c>
      <c r="C26" s="40">
        <v>4600000</v>
      </c>
    </row>
    <row r="27" spans="1:3" x14ac:dyDescent="0.25">
      <c r="A27" s="39" t="s">
        <v>224</v>
      </c>
      <c r="B27" s="35">
        <v>4450000</v>
      </c>
      <c r="C27" s="40">
        <v>4600000</v>
      </c>
    </row>
    <row r="28" spans="1:3" x14ac:dyDescent="0.25">
      <c r="A28" s="39" t="s">
        <v>225</v>
      </c>
      <c r="B28" s="35">
        <v>4450000</v>
      </c>
      <c r="C28" s="40">
        <v>4600000</v>
      </c>
    </row>
    <row r="29" spans="1:3" x14ac:dyDescent="0.25">
      <c r="A29" s="39" t="s">
        <v>226</v>
      </c>
      <c r="B29" s="35">
        <v>4450000</v>
      </c>
      <c r="C29" s="40">
        <v>4600000</v>
      </c>
    </row>
    <row r="30" spans="1:3" x14ac:dyDescent="0.25">
      <c r="A30" s="39" t="s">
        <v>227</v>
      </c>
      <c r="B30" s="35">
        <v>6000000</v>
      </c>
      <c r="C30" s="40">
        <v>6145000</v>
      </c>
    </row>
    <row r="31" spans="1:3" x14ac:dyDescent="0.25">
      <c r="A31" s="39" t="s">
        <v>119</v>
      </c>
      <c r="B31" s="35">
        <v>2260000</v>
      </c>
      <c r="C31" s="40">
        <v>2290000</v>
      </c>
    </row>
    <row r="32" spans="1:3" x14ac:dyDescent="0.25">
      <c r="A32" s="39" t="s">
        <v>117</v>
      </c>
      <c r="B32" s="35">
        <v>2370000</v>
      </c>
      <c r="C32" s="40">
        <v>2400000</v>
      </c>
    </row>
    <row r="33" spans="1:3" x14ac:dyDescent="0.25">
      <c r="A33" s="39" t="s">
        <v>118</v>
      </c>
      <c r="B33" s="35">
        <v>2370000</v>
      </c>
      <c r="C33" s="40">
        <v>2400000</v>
      </c>
    </row>
    <row r="34" spans="1:3" x14ac:dyDescent="0.25">
      <c r="A34" s="39" t="s">
        <v>228</v>
      </c>
      <c r="B34" s="35">
        <v>2370000</v>
      </c>
      <c r="C34" s="40">
        <v>2400000</v>
      </c>
    </row>
    <row r="35" spans="1:3" x14ac:dyDescent="0.25">
      <c r="A35" s="39" t="s">
        <v>229</v>
      </c>
      <c r="B35" s="35">
        <v>2370000</v>
      </c>
      <c r="C35" s="40">
        <v>2400000</v>
      </c>
    </row>
    <row r="36" spans="1:3" x14ac:dyDescent="0.25">
      <c r="A36" s="39" t="s">
        <v>120</v>
      </c>
      <c r="B36" s="35">
        <v>2260000</v>
      </c>
      <c r="C36" s="40">
        <v>2290000</v>
      </c>
    </row>
    <row r="37" spans="1:3" x14ac:dyDescent="0.25">
      <c r="A37" s="39" t="s">
        <v>122</v>
      </c>
      <c r="B37" s="35">
        <v>1470000</v>
      </c>
      <c r="C37" s="40">
        <v>1520000</v>
      </c>
    </row>
    <row r="38" spans="1:3" x14ac:dyDescent="0.25">
      <c r="A38" s="39" t="s">
        <v>230</v>
      </c>
      <c r="B38" s="35">
        <v>1470000</v>
      </c>
      <c r="C38" s="40">
        <v>1520000</v>
      </c>
    </row>
    <row r="39" spans="1:3" x14ac:dyDescent="0.25">
      <c r="A39" s="39" t="s">
        <v>231</v>
      </c>
      <c r="B39" s="35">
        <v>1240000</v>
      </c>
      <c r="C39" s="40">
        <v>1250000</v>
      </c>
    </row>
    <row r="40" spans="1:3" x14ac:dyDescent="0.25">
      <c r="A40" s="39" t="s">
        <v>232</v>
      </c>
      <c r="B40" s="35">
        <v>1200000</v>
      </c>
      <c r="C40" s="40">
        <v>1210000</v>
      </c>
    </row>
    <row r="41" spans="1:3" x14ac:dyDescent="0.25">
      <c r="A41" s="39" t="s">
        <v>125</v>
      </c>
      <c r="B41" s="35">
        <v>1250000</v>
      </c>
      <c r="C41" s="40">
        <v>1260000</v>
      </c>
    </row>
    <row r="42" spans="1:3" x14ac:dyDescent="0.25">
      <c r="A42" s="39" t="s">
        <v>53</v>
      </c>
      <c r="B42" s="35">
        <v>235000</v>
      </c>
      <c r="C42" s="40">
        <v>250000</v>
      </c>
    </row>
    <row r="43" spans="1:3" ht="60" x14ac:dyDescent="0.25">
      <c r="A43" s="39" t="s">
        <v>233</v>
      </c>
      <c r="B43" s="35">
        <v>4990000</v>
      </c>
      <c r="C43" s="40">
        <v>5145000</v>
      </c>
    </row>
    <row r="44" spans="1:3" ht="72" x14ac:dyDescent="0.25">
      <c r="A44" s="39" t="s">
        <v>234</v>
      </c>
      <c r="B44" s="35">
        <v>5650000</v>
      </c>
      <c r="C44" s="40">
        <v>5770000</v>
      </c>
    </row>
    <row r="45" spans="1:3" ht="36" x14ac:dyDescent="0.25">
      <c r="A45" s="39" t="s">
        <v>235</v>
      </c>
      <c r="B45" s="35">
        <v>805000</v>
      </c>
      <c r="C45" s="40">
        <v>830000</v>
      </c>
    </row>
    <row r="46" spans="1:3" ht="60" x14ac:dyDescent="0.25">
      <c r="A46" s="39" t="s">
        <v>236</v>
      </c>
      <c r="B46" s="35">
        <v>4990000</v>
      </c>
      <c r="C46" s="40">
        <v>5145000</v>
      </c>
    </row>
    <row r="47" spans="1:3" x14ac:dyDescent="0.25">
      <c r="A47" s="39" t="s">
        <v>237</v>
      </c>
      <c r="B47" s="35">
        <v>2440000</v>
      </c>
      <c r="C47" s="40">
        <v>2550000</v>
      </c>
    </row>
    <row r="48" spans="1:3" ht="24" x14ac:dyDescent="0.25">
      <c r="A48" s="39" t="s">
        <v>238</v>
      </c>
      <c r="B48" s="35">
        <v>6570000</v>
      </c>
      <c r="C48" s="40">
        <v>6690000</v>
      </c>
    </row>
    <row r="49" spans="1:3" ht="36" x14ac:dyDescent="0.25">
      <c r="A49" s="39" t="s">
        <v>239</v>
      </c>
      <c r="B49" s="35">
        <v>2440000</v>
      </c>
      <c r="C49" s="40">
        <v>2550000</v>
      </c>
    </row>
    <row r="50" spans="1:3" ht="24" x14ac:dyDescent="0.25">
      <c r="A50" s="39" t="s">
        <v>240</v>
      </c>
      <c r="B50" s="35">
        <v>595000</v>
      </c>
      <c r="C50" s="40">
        <v>610000</v>
      </c>
    </row>
    <row r="51" spans="1:3" ht="24" x14ac:dyDescent="0.25">
      <c r="A51" s="39" t="s">
        <v>241</v>
      </c>
      <c r="B51" s="35">
        <v>1800000</v>
      </c>
      <c r="C51" s="40">
        <v>1950000</v>
      </c>
    </row>
    <row r="52" spans="1:3" ht="24" x14ac:dyDescent="0.25">
      <c r="A52" s="39" t="s">
        <v>242</v>
      </c>
      <c r="B52" s="35">
        <v>2340000</v>
      </c>
      <c r="C52" s="40">
        <v>2490000</v>
      </c>
    </row>
    <row r="53" spans="1:3" ht="36" x14ac:dyDescent="0.25">
      <c r="A53" s="39" t="s">
        <v>243</v>
      </c>
      <c r="B53" s="35">
        <v>905000</v>
      </c>
      <c r="C53" s="40">
        <v>980000</v>
      </c>
    </row>
    <row r="54" spans="1:3" ht="24.75" thickBot="1" x14ac:dyDescent="0.3">
      <c r="A54" s="41" t="s">
        <v>244</v>
      </c>
      <c r="B54" s="42">
        <v>905000</v>
      </c>
      <c r="C54" s="43">
        <v>980000</v>
      </c>
    </row>
    <row r="55" spans="1:3" x14ac:dyDescent="0.25">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Formulario n° 1</vt:lpstr>
      <vt:lpstr>Presupuesto Oficial</vt:lpstr>
      <vt:lpstr>Presupuesto Oficial V GUIA</vt:lpstr>
      <vt:lpstr>PLAN DE CARGAS</vt:lpstr>
      <vt:lpstr>Cronograma y plan de cargas</vt:lpstr>
      <vt:lpstr>Hoja2</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Santiago González Vega</cp:lastModifiedBy>
  <cp:revision/>
  <dcterms:created xsi:type="dcterms:W3CDTF">2023-01-13T16:39:29Z</dcterms:created>
  <dcterms:modified xsi:type="dcterms:W3CDTF">2026-05-12T22:34:17Z</dcterms:modified>
  <cp:category/>
  <cp:contentStatus/>
</cp:coreProperties>
</file>