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yulia\Desktop\SENA\CONTRATACION 2026\ROPA EMPLEADOS PUBLICOS\"/>
    </mc:Choice>
  </mc:AlternateContent>
  <xr:revisionPtr revIDLastSave="0" documentId="8_{3CCDE713-604D-41F7-87D2-429DC007F8AD}" xr6:coauthVersionLast="47" xr6:coauthVersionMax="47" xr10:uidLastSave="{00000000-0000-0000-0000-000000000000}"/>
  <bookViews>
    <workbookView xWindow="-108" yWindow="-108" windowWidth="23256" windowHeight="12456" tabRatio="900" xr2:uid="{E0AD4C0B-1F78-46BB-9A8B-9E93ADFA25ED}"/>
  </bookViews>
  <sheets>
    <sheet name="FORMATO  COTIZAC L1" sheetId="2" r:id="rId1"/>
    <sheet name="FORMATO  COTIZAC L2" sheetId="3" r:id="rId2"/>
    <sheet name="FORMATO COTIZAC L3" sheetId="4" r:id="rId3"/>
    <sheet name="FORMATO COTIZAC L4" sheetId="5" r:id="rId4"/>
    <sheet name="FORMATO COTIZAC L5" sheetId="6" r:id="rId5"/>
    <sheet name="RESUMEN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8" l="1"/>
  <c r="B5" i="8"/>
  <c r="B4" i="8"/>
  <c r="B3" i="8"/>
  <c r="B2" i="8"/>
  <c r="P3" i="2"/>
  <c r="O3" i="2"/>
  <c r="N3" i="2"/>
  <c r="N8" i="2"/>
  <c r="O8" i="2" s="1"/>
  <c r="L8" i="2"/>
  <c r="M8" i="2" s="1"/>
  <c r="I8" i="2"/>
  <c r="J8" i="2" s="1"/>
  <c r="F8" i="2"/>
  <c r="G8" i="2" s="1"/>
  <c r="N4" i="6"/>
  <c r="N3" i="6"/>
  <c r="N4" i="5"/>
  <c r="N5" i="5"/>
  <c r="N3" i="5"/>
  <c r="N4" i="4"/>
  <c r="N5" i="4"/>
  <c r="N6" i="4"/>
  <c r="N3" i="4"/>
  <c r="N4" i="3"/>
  <c r="N5" i="3"/>
  <c r="N6" i="3"/>
  <c r="N7" i="3"/>
  <c r="N8" i="3"/>
  <c r="O8" i="3" s="1"/>
  <c r="P8" i="3" s="1"/>
  <c r="N9" i="3"/>
  <c r="N10" i="3"/>
  <c r="N11" i="3"/>
  <c r="N12" i="3"/>
  <c r="N13" i="3"/>
  <c r="N14" i="3"/>
  <c r="N15" i="3"/>
  <c r="N16" i="3"/>
  <c r="N3" i="3"/>
  <c r="F8" i="3"/>
  <c r="G8" i="3" s="1"/>
  <c r="I8" i="3"/>
  <c r="J8" i="3" s="1"/>
  <c r="L8" i="3"/>
  <c r="P8" i="2" l="1"/>
  <c r="M8" i="3"/>
  <c r="N4" i="2" l="1"/>
  <c r="N5" i="2"/>
  <c r="N6" i="2"/>
  <c r="N7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O4" i="6"/>
  <c r="P4" i="6" s="1"/>
  <c r="O3" i="6"/>
  <c r="O4" i="4"/>
  <c r="O5" i="4"/>
  <c r="O6" i="4"/>
  <c r="O3" i="4"/>
  <c r="O5" i="3"/>
  <c r="P5" i="3" s="1"/>
  <c r="O7" i="3"/>
  <c r="O9" i="3"/>
  <c r="O10" i="3"/>
  <c r="O12" i="3"/>
  <c r="L4" i="6"/>
  <c r="M4" i="6" s="1"/>
  <c r="L3" i="6"/>
  <c r="M3" i="6" s="1"/>
  <c r="M5" i="6" s="1"/>
  <c r="L4" i="3"/>
  <c r="L5" i="3"/>
  <c r="L6" i="3"/>
  <c r="L7" i="3"/>
  <c r="L9" i="3"/>
  <c r="L10" i="3"/>
  <c r="L11" i="3"/>
  <c r="L12" i="3"/>
  <c r="L13" i="3"/>
  <c r="L14" i="3"/>
  <c r="L15" i="3"/>
  <c r="L16" i="3"/>
  <c r="L3" i="3"/>
  <c r="M3" i="3" s="1"/>
  <c r="L4" i="2"/>
  <c r="M4" i="2" s="1"/>
  <c r="L5" i="2"/>
  <c r="M5" i="2" s="1"/>
  <c r="L6" i="2"/>
  <c r="M6" i="2" s="1"/>
  <c r="L7" i="2"/>
  <c r="M7" i="2" s="1"/>
  <c r="L9" i="2"/>
  <c r="M9" i="2" s="1"/>
  <c r="L10" i="2"/>
  <c r="M10" i="2" s="1"/>
  <c r="L11" i="2"/>
  <c r="M11" i="2" s="1"/>
  <c r="L12" i="2"/>
  <c r="M12" i="2" s="1"/>
  <c r="L13" i="2"/>
  <c r="M13" i="2" s="1"/>
  <c r="L14" i="2"/>
  <c r="M14" i="2" s="1"/>
  <c r="L15" i="2"/>
  <c r="M15" i="2" s="1"/>
  <c r="L16" i="2"/>
  <c r="M16" i="2" s="1"/>
  <c r="L17" i="2"/>
  <c r="M17" i="2" s="1"/>
  <c r="L18" i="2"/>
  <c r="M18" i="2" s="1"/>
  <c r="L19" i="2"/>
  <c r="M19" i="2" s="1"/>
  <c r="L20" i="2"/>
  <c r="M20" i="2" s="1"/>
  <c r="L21" i="2"/>
  <c r="M21" i="2" s="1"/>
  <c r="O16" i="3" l="1"/>
  <c r="P16" i="3" s="1"/>
  <c r="P10" i="3"/>
  <c r="P7" i="3"/>
  <c r="P5" i="4"/>
  <c r="P12" i="3"/>
  <c r="P9" i="3"/>
  <c r="P3" i="4"/>
  <c r="O6" i="3"/>
  <c r="P6" i="3" s="1"/>
  <c r="P4" i="4"/>
  <c r="P6" i="4"/>
  <c r="O3" i="3"/>
  <c r="P3" i="3" s="1"/>
  <c r="O15" i="3"/>
  <c r="P15" i="3" s="1"/>
  <c r="O3" i="5"/>
  <c r="P3" i="5" s="1"/>
  <c r="O14" i="3"/>
  <c r="P14" i="3" s="1"/>
  <c r="O5" i="5"/>
  <c r="P5" i="5" s="1"/>
  <c r="O4" i="5"/>
  <c r="P4" i="5" s="1"/>
  <c r="O13" i="3"/>
  <c r="P13" i="3" s="1"/>
  <c r="O4" i="3"/>
  <c r="P4" i="3" s="1"/>
  <c r="O11" i="3"/>
  <c r="P11" i="3" s="1"/>
  <c r="P3" i="6"/>
  <c r="P17" i="3" l="1"/>
  <c r="B7" i="8" s="1"/>
  <c r="P6" i="5"/>
  <c r="P7" i="4"/>
  <c r="L3" i="2"/>
  <c r="M3" i="2" s="1"/>
  <c r="M22" i="2" s="1"/>
  <c r="M5" i="4"/>
  <c r="M6" i="4"/>
  <c r="M3" i="4"/>
  <c r="L4" i="4"/>
  <c r="M4" i="4" s="1"/>
  <c r="L5" i="4"/>
  <c r="L6" i="4"/>
  <c r="L3" i="4"/>
  <c r="L4" i="5"/>
  <c r="M4" i="5" s="1"/>
  <c r="L5" i="5"/>
  <c r="M5" i="5" s="1"/>
  <c r="L3" i="5"/>
  <c r="M3" i="5" s="1"/>
  <c r="I4" i="6"/>
  <c r="I3" i="6"/>
  <c r="I4" i="5"/>
  <c r="I5" i="5"/>
  <c r="I3" i="5"/>
  <c r="I4" i="4"/>
  <c r="I5" i="4"/>
  <c r="I6" i="4"/>
  <c r="I3" i="4"/>
  <c r="J3" i="4" s="1"/>
  <c r="I4" i="3"/>
  <c r="I5" i="3"/>
  <c r="I6" i="3"/>
  <c r="I7" i="3"/>
  <c r="I9" i="3"/>
  <c r="I10" i="3"/>
  <c r="I11" i="3"/>
  <c r="I12" i="3"/>
  <c r="I13" i="3"/>
  <c r="I14" i="3"/>
  <c r="I15" i="3"/>
  <c r="I16" i="3"/>
  <c r="I3" i="3"/>
  <c r="J3" i="3" s="1"/>
  <c r="I4" i="2"/>
  <c r="I5" i="2"/>
  <c r="I6" i="2"/>
  <c r="I7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3" i="2"/>
  <c r="O12" i="2" l="1"/>
  <c r="P12" i="2" s="1"/>
  <c r="O21" i="2"/>
  <c r="P21" i="2" s="1"/>
  <c r="O6" i="2"/>
  <c r="P6" i="2" s="1"/>
  <c r="O13" i="2"/>
  <c r="P13" i="2"/>
  <c r="O11" i="2"/>
  <c r="P11" i="2"/>
  <c r="O20" i="2"/>
  <c r="P20" i="2" s="1"/>
  <c r="O9" i="2"/>
  <c r="P9" i="2" s="1"/>
  <c r="O7" i="2"/>
  <c r="P7" i="2" s="1"/>
  <c r="O18" i="2"/>
  <c r="P18" i="2" s="1"/>
  <c r="J6" i="5"/>
  <c r="O5" i="2"/>
  <c r="P5" i="2" s="1"/>
  <c r="M7" i="4"/>
  <c r="O10" i="2"/>
  <c r="P10" i="2" s="1"/>
  <c r="O19" i="2"/>
  <c r="P19" i="2" s="1"/>
  <c r="O17" i="2"/>
  <c r="P17" i="2" s="1"/>
  <c r="O16" i="2"/>
  <c r="P16" i="2" s="1"/>
  <c r="O4" i="2"/>
  <c r="P4" i="2" s="1"/>
  <c r="O15" i="2"/>
  <c r="P15" i="2" s="1"/>
  <c r="O14" i="2"/>
  <c r="P14" i="2" s="1"/>
  <c r="M6" i="5"/>
  <c r="P5" i="6"/>
  <c r="J4" i="6"/>
  <c r="J3" i="6"/>
  <c r="J5" i="6" s="1"/>
  <c r="J5" i="5"/>
  <c r="J4" i="5"/>
  <c r="J3" i="5"/>
  <c r="J6" i="4"/>
  <c r="J5" i="4"/>
  <c r="J4" i="4"/>
  <c r="J7" i="4" s="1"/>
  <c r="J16" i="3"/>
  <c r="J15" i="3"/>
  <c r="J14" i="3"/>
  <c r="J13" i="3"/>
  <c r="J12" i="3"/>
  <c r="J11" i="3"/>
  <c r="J10" i="3"/>
  <c r="J9" i="3"/>
  <c r="J7" i="3"/>
  <c r="J6" i="3"/>
  <c r="J5" i="3"/>
  <c r="J4" i="3"/>
  <c r="J4" i="2"/>
  <c r="J5" i="2"/>
  <c r="J6" i="2"/>
  <c r="J7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3" i="2"/>
  <c r="J17" i="3" l="1"/>
  <c r="P22" i="2"/>
  <c r="J22" i="2"/>
  <c r="F3" i="4" l="1"/>
  <c r="F4" i="3" l="1"/>
  <c r="F5" i="3"/>
  <c r="F6" i="3"/>
  <c r="F7" i="3"/>
  <c r="F9" i="3"/>
  <c r="F10" i="3"/>
  <c r="F11" i="3"/>
  <c r="F12" i="3"/>
  <c r="F13" i="3"/>
  <c r="F14" i="3"/>
  <c r="F15" i="3"/>
  <c r="F16" i="3"/>
  <c r="F3" i="3"/>
  <c r="G6" i="3" l="1"/>
  <c r="M6" i="3"/>
  <c r="G15" i="3"/>
  <c r="M15" i="3"/>
  <c r="G10" i="3"/>
  <c r="M10" i="3"/>
  <c r="G14" i="3"/>
  <c r="M14" i="3"/>
  <c r="G9" i="3"/>
  <c r="M9" i="3"/>
  <c r="G5" i="3"/>
  <c r="M5" i="3"/>
  <c r="G13" i="3"/>
  <c r="M13" i="3"/>
  <c r="G4" i="3"/>
  <c r="M4" i="3"/>
  <c r="G3" i="3"/>
  <c r="G12" i="3"/>
  <c r="M12" i="3"/>
  <c r="G7" i="3"/>
  <c r="M7" i="3"/>
  <c r="G16" i="3"/>
  <c r="M16" i="3"/>
  <c r="G11" i="3"/>
  <c r="M11" i="3"/>
  <c r="F4" i="2"/>
  <c r="F5" i="2"/>
  <c r="F6" i="2"/>
  <c r="F7" i="2"/>
  <c r="F9" i="2"/>
  <c r="F10" i="2"/>
  <c r="F11" i="2"/>
  <c r="F12" i="2"/>
  <c r="F13" i="2"/>
  <c r="F14" i="2"/>
  <c r="F15" i="2"/>
  <c r="F16" i="2"/>
  <c r="F17" i="2"/>
  <c r="F18" i="2"/>
  <c r="G18" i="2" s="1"/>
  <c r="F19" i="2"/>
  <c r="F20" i="2"/>
  <c r="F21" i="2"/>
  <c r="F3" i="2"/>
  <c r="M17" i="3" l="1"/>
  <c r="G17" i="3"/>
  <c r="G21" i="2"/>
  <c r="G20" i="2"/>
  <c r="G16" i="2"/>
  <c r="G12" i="2"/>
  <c r="G7" i="2"/>
  <c r="G19" i="2"/>
  <c r="G15" i="2"/>
  <c r="G11" i="2"/>
  <c r="G6" i="2"/>
  <c r="G3" i="2"/>
  <c r="G14" i="2"/>
  <c r="G10" i="2"/>
  <c r="G5" i="2"/>
  <c r="G9" i="2"/>
  <c r="G4" i="2"/>
  <c r="G17" i="2"/>
  <c r="G13" i="2"/>
  <c r="G3" i="4"/>
  <c r="F4" i="4"/>
  <c r="F5" i="4"/>
  <c r="F6" i="4"/>
  <c r="G22" i="2" l="1"/>
  <c r="G6" i="4"/>
  <c r="G5" i="4"/>
  <c r="G4" i="4"/>
  <c r="G7" i="4" s="1"/>
  <c r="F4" i="5"/>
  <c r="F5" i="5"/>
  <c r="F3" i="5"/>
  <c r="G3" i="5" l="1"/>
  <c r="G5" i="5"/>
  <c r="G4" i="5"/>
  <c r="F4" i="6"/>
  <c r="F3" i="6"/>
  <c r="G6" i="5" l="1"/>
  <c r="G3" i="6"/>
  <c r="G4" i="6"/>
  <c r="G5" i="6" l="1"/>
</calcChain>
</file>

<file path=xl/sharedStrings.xml><?xml version="1.0" encoding="utf-8"?>
<sst xmlns="http://schemas.openxmlformats.org/spreadsheetml/2006/main" count="191" uniqueCount="63">
  <si>
    <t>LOTE 1. ROPA PARA DAMA Y CABALLERO EMPLEADOS PUBLICOS</t>
  </si>
  <si>
    <t>UNSPSC</t>
  </si>
  <si>
    <t>TIPO DE BIEN</t>
  </si>
  <si>
    <t>CANTIDAD</t>
  </si>
  <si>
    <t>UNIDAD DE MEDIDA</t>
  </si>
  <si>
    <t>PRECIO UNITARIO</t>
  </si>
  <si>
    <t>IVA</t>
  </si>
  <si>
    <t>PRECIO TOTAL</t>
  </si>
  <si>
    <t>Camisa Clásica Caballero instructor 11510042 Tela 1: 85 % poliéster y 15 % algodón.</t>
  </si>
  <si>
    <t>Unidad</t>
  </si>
  <si>
    <t>Vestido Caballero instructor 11510225 Tela 1: 96% poliéster y 4% lycra.</t>
  </si>
  <si>
    <t>Conjunto</t>
  </si>
  <si>
    <t>Pantalón Clásico Hombre instructor 11510230 Tela 1: 96% poliéster y 4% Lycra.</t>
  </si>
  <si>
    <t>Vestido Dama Falda o Pantalón instructor 11510220 Tela 1: 96% poliéster y 4% lycra</t>
  </si>
  <si>
    <t>Falda o Pantalones Dama instructor 11510228 Tela 1: 96% poliéster y 4% lycra</t>
  </si>
  <si>
    <t>Blusa clásica dama instructor 11510045 Tela 1: 85% filamentos de poliéster y 15% algodón</t>
  </si>
  <si>
    <t>Camisa Clásica Caballero Administrativo 11510042 Tela 1: 85% filamentos de poliéster y 15% algodón</t>
  </si>
  <si>
    <t>Vestido Caballero Administrativo 11510225: Tela 1: 96% poliéster y 4% lycra</t>
  </si>
  <si>
    <t>Blusa clásica dama Administrativo 11510025 Tela 1: por 85% filamentos de poliéster y 15% algodón</t>
  </si>
  <si>
    <t>Vestido Dama Falda o Pantalón Administrativo 11510220 Tela 1: 96% poliéster y 4% lycra</t>
  </si>
  <si>
    <t>Conjunto jean caballero 11510046 Tela 1: Indigo 100% algodón</t>
  </si>
  <si>
    <t>Conjunto jean dama 11510045 Tela 1: Indigo 100% algodón</t>
  </si>
  <si>
    <t>Blue jean dama 11510161 Tela 1: Indigo 100% algodón</t>
  </si>
  <si>
    <t>Jean clásico Dama45789012 Tela 1: Indigo 100% algodón.</t>
  </si>
  <si>
    <t>Blue jean caballero 11510161 Tela 1: Indigo 100% algodón</t>
  </si>
  <si>
    <t>Jean clásico Caballero 45789012 Tela 1: Indigo 100% algodón</t>
  </si>
  <si>
    <t>Camisa de jean 11510044 Tela 1: Indigo 100% algodón</t>
  </si>
  <si>
    <t>Camiseta Tipo polo 24750425 Tela 1: 100% filamento dde poliéster</t>
  </si>
  <si>
    <t>LOTE 2. ROPA DEPORTIVA PARA DAMA Y CABALLERO EMPLEADOS PUBLICOS</t>
  </si>
  <si>
    <t>Medias 11550413</t>
  </si>
  <si>
    <t>Par</t>
  </si>
  <si>
    <t>Impermeable 11580425</t>
  </si>
  <si>
    <t>Sombrero Dril 15679321</t>
  </si>
  <si>
    <t>Calcetines canilla 11550460</t>
  </si>
  <si>
    <t>LOTE 3. CALZADO PARA DAMA Y CABALLERO EMPLEADOS PUBLICOS</t>
  </si>
  <si>
    <t>Calzado calle Caballero Instructor 11580405</t>
  </si>
  <si>
    <t>Calzado Calle Dama Instructor 11580400</t>
  </si>
  <si>
    <t>Calzado calle Caballero Administrativo</t>
  </si>
  <si>
    <t>Calzado Calle Dama Administrativo</t>
  </si>
  <si>
    <t>LOTE 4. CALZADO DEPORTIVO DAMA Y CABALLERO EMPLEADOS PUBLICOS</t>
  </si>
  <si>
    <t>LOTE 5. BOTAS PARA DAMA Y CABALLERO EMPLEADOS PUBLICOS</t>
  </si>
  <si>
    <t>Bota caucho 11520030</t>
  </si>
  <si>
    <t>Bota Cuero 11580025</t>
  </si>
  <si>
    <t>Agencia Grupo Brand S.A.S</t>
  </si>
  <si>
    <t>AURIQ S.A.S</t>
  </si>
  <si>
    <t>DOTACION INTEGRAL</t>
  </si>
  <si>
    <t>PROMEDIO</t>
  </si>
  <si>
    <t>Cachucha Unisex11510040 Tela : Drill 100% algodón o poliéster</t>
  </si>
  <si>
    <t>Sudadera para dama 11550250 Tela: 100% poliéster o Mezcla de poliéster con Algodón</t>
  </si>
  <si>
    <t>Sudadera para caballero 11550250 Tela: 100% poliéster o Mezcla de poliéster</t>
  </si>
  <si>
    <t>Camiseta para caballero 11550260 Tela: 100% algodón o franela</t>
  </si>
  <si>
    <t>Camiseta para dama 11550260: Tela 100% algodón o Franela</t>
  </si>
  <si>
    <t>Pantaloneta para dama 11510170 Tela: 100% poliéster o  Mezcla de poliéster y algodón</t>
  </si>
  <si>
    <t>Pantaloneta para caballero 11510169 Tela: 100% poliéster o Mezcla de poliéster y algodón</t>
  </si>
  <si>
    <t>Buzo 11550261 Tela :Franela o  Algodón</t>
  </si>
  <si>
    <t>Chaqueta impermeable 25618125 Tela: Franela o Poliéster 100%</t>
  </si>
  <si>
    <t xml:space="preserve">Tenis Dama Material sintético y/o textil Y/o cuero con características de ligereza y flexibilidad, y/o con micromallas. </t>
  </si>
  <si>
    <t xml:space="preserve">Tenis Caballero Material sintético y/o textil Y/o cuero con características de ligereza y flexibilidad, y/o con micromallas. </t>
  </si>
  <si>
    <t xml:space="preserve">Tenis de Hombre en cuero, o material sintético tipo microfibra con base poliuretano 100% o material sintético tipo microfibra con base poliuretano combinado 80% con textil   micro   mallas 20% o Material sintético tipo microfibra con base poliuretano 80% con cuero 20% </t>
  </si>
  <si>
    <t>Lote</t>
  </si>
  <si>
    <t>Valor</t>
  </si>
  <si>
    <t>Camiseta 12461123 Tela 1: Franela o Camiseta 12461124 Tela 2: 100% algodón</t>
  </si>
  <si>
    <t>Falda o pantalon dama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</si>
</sst>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 applyProtection="1">
      <alignment vertical="center" wrapText="1"/>
      <protection locked="0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3" fillId="5" borderId="1" xfId="1" applyNumberFormat="1" applyFont="1" applyFill="1" applyBorder="1" applyAlignment="1" applyProtection="1">
      <alignment vertical="center" wrapText="1"/>
      <protection locked="0"/>
    </xf>
    <xf numFmtId="164" fontId="3" fillId="5" borderId="1" xfId="1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64" fontId="3" fillId="6" borderId="1" xfId="1" applyNumberFormat="1" applyFont="1" applyFill="1" applyBorder="1" applyAlignment="1" applyProtection="1">
      <alignment vertical="center" wrapText="1"/>
      <protection locked="0"/>
    </xf>
    <xf numFmtId="164" fontId="3" fillId="6" borderId="1" xfId="1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vertical="center" wrapText="1"/>
      <protection locked="0"/>
    </xf>
    <xf numFmtId="164" fontId="3" fillId="7" borderId="1" xfId="1" applyNumberFormat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 applyProtection="1">
      <alignment vertical="center" wrapText="1"/>
      <protection locked="0"/>
    </xf>
    <xf numFmtId="164" fontId="3" fillId="3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44" fontId="2" fillId="3" borderId="1" xfId="1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 wrapText="1"/>
    </xf>
    <xf numFmtId="44" fontId="3" fillId="0" borderId="0" xfId="1" applyFont="1"/>
    <xf numFmtId="44" fontId="0" fillId="0" borderId="0" xfId="1" applyFont="1"/>
    <xf numFmtId="164" fontId="3" fillId="0" borderId="0" xfId="0" applyNumberFormat="1" applyFont="1"/>
    <xf numFmtId="164" fontId="3" fillId="4" borderId="4" xfId="1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 applyProtection="1">
      <alignment vertical="center" wrapText="1"/>
      <protection locked="0"/>
    </xf>
    <xf numFmtId="44" fontId="3" fillId="6" borderId="1" xfId="1" applyFont="1" applyFill="1" applyBorder="1" applyAlignment="1" applyProtection="1">
      <alignment vertical="center" wrapText="1"/>
      <protection locked="0"/>
    </xf>
    <xf numFmtId="44" fontId="3" fillId="6" borderId="1" xfId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164" fontId="0" fillId="0" borderId="0" xfId="1" applyNumberFormat="1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0" borderId="0" xfId="1" applyNumberFormat="1" applyFont="1"/>
    <xf numFmtId="0" fontId="3" fillId="8" borderId="1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vertical="center" wrapText="1"/>
    </xf>
    <xf numFmtId="0" fontId="5" fillId="10" borderId="0" xfId="0" applyFont="1" applyFill="1"/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2D6DE-BBFE-4CB9-829F-FCFB237C4447}">
  <dimension ref="A1:P22"/>
  <sheetViews>
    <sheetView tabSelected="1" topLeftCell="A13" zoomScale="90" zoomScaleNormal="90" workbookViewId="0">
      <selection activeCell="R3" sqref="R3"/>
    </sheetView>
  </sheetViews>
  <sheetFormatPr baseColWidth="10" defaultColWidth="11.44140625" defaultRowHeight="14.4" x14ac:dyDescent="0.3"/>
  <cols>
    <col min="2" max="2" width="37.44140625" customWidth="1"/>
    <col min="3" max="3" width="8" customWidth="1"/>
    <col min="5" max="6" width="11.5546875" bestFit="1" customWidth="1"/>
    <col min="7" max="7" width="12.77734375" customWidth="1"/>
    <col min="8" max="9" width="11.5546875" bestFit="1" customWidth="1"/>
    <col min="10" max="10" width="12.5546875" bestFit="1" customWidth="1"/>
    <col min="13" max="13" width="13.77734375" customWidth="1"/>
    <col min="15" max="15" width="11.44140625" style="32"/>
    <col min="16" max="16" width="14.44140625" customWidth="1"/>
  </cols>
  <sheetData>
    <row r="1" spans="1:16" ht="26.25" customHeight="1" x14ac:dyDescent="0.3">
      <c r="A1" s="59" t="s">
        <v>0</v>
      </c>
      <c r="B1" s="60"/>
      <c r="C1" s="60"/>
      <c r="D1" s="61"/>
      <c r="E1" s="56" t="s">
        <v>43</v>
      </c>
      <c r="F1" s="57"/>
      <c r="G1" s="58"/>
      <c r="H1" s="62" t="s">
        <v>44</v>
      </c>
      <c r="I1" s="63"/>
      <c r="J1" s="64"/>
      <c r="K1" s="50" t="s">
        <v>45</v>
      </c>
      <c r="L1" s="51"/>
      <c r="M1" s="52"/>
      <c r="N1" s="53" t="s">
        <v>46</v>
      </c>
      <c r="O1" s="54"/>
      <c r="P1" s="55"/>
    </row>
    <row r="2" spans="1:16" ht="26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9" t="s">
        <v>5</v>
      </c>
      <c r="F2" s="9" t="s">
        <v>6</v>
      </c>
      <c r="G2" s="9" t="s">
        <v>7</v>
      </c>
      <c r="H2" s="13" t="s">
        <v>5</v>
      </c>
      <c r="I2" s="13" t="s">
        <v>6</v>
      </c>
      <c r="J2" s="13" t="s">
        <v>7</v>
      </c>
      <c r="K2" s="17" t="s">
        <v>5</v>
      </c>
      <c r="L2" s="17" t="s">
        <v>6</v>
      </c>
      <c r="M2" s="17" t="s">
        <v>7</v>
      </c>
      <c r="N2" s="25" t="s">
        <v>5</v>
      </c>
      <c r="O2" s="29" t="s">
        <v>6</v>
      </c>
      <c r="P2" s="25" t="s">
        <v>7</v>
      </c>
    </row>
    <row r="3" spans="1:16" ht="26.25" customHeight="1" x14ac:dyDescent="0.3">
      <c r="A3" s="2">
        <v>53101602</v>
      </c>
      <c r="B3" s="3" t="s">
        <v>8</v>
      </c>
      <c r="C3" s="2">
        <v>898</v>
      </c>
      <c r="D3" s="2" t="s">
        <v>9</v>
      </c>
      <c r="E3" s="10">
        <v>121923</v>
      </c>
      <c r="F3" s="11">
        <f>+E3*19%</f>
        <v>23165.37</v>
      </c>
      <c r="G3" s="12">
        <f t="shared" ref="G3:G21" si="0">+(E3+F3)*C3</f>
        <v>130289356.25999999</v>
      </c>
      <c r="H3" s="14">
        <v>140000</v>
      </c>
      <c r="I3" s="15">
        <f>H3*0.19</f>
        <v>26600</v>
      </c>
      <c r="J3" s="16">
        <f>+(H3+I3)*C3</f>
        <v>149606800</v>
      </c>
      <c r="K3" s="18">
        <v>170420</v>
      </c>
      <c r="L3" s="19">
        <f>K3*0.19</f>
        <v>32379.8</v>
      </c>
      <c r="M3" s="20">
        <f>(K3+L3)*C3</f>
        <v>182114220.39999998</v>
      </c>
      <c r="N3" s="26">
        <f>MIN(E3,H3,K3)</f>
        <v>121923</v>
      </c>
      <c r="O3" s="30">
        <f>N3*0.19</f>
        <v>23165.37</v>
      </c>
      <c r="P3" s="8">
        <f>(N3+O3)*C3</f>
        <v>130289356.25999999</v>
      </c>
    </row>
    <row r="4" spans="1:16" ht="26.25" customHeight="1" x14ac:dyDescent="0.3">
      <c r="A4" s="2">
        <v>53101902</v>
      </c>
      <c r="B4" s="3" t="s">
        <v>10</v>
      </c>
      <c r="C4" s="2">
        <v>81</v>
      </c>
      <c r="D4" s="2" t="s">
        <v>11</v>
      </c>
      <c r="E4" s="10">
        <v>706800</v>
      </c>
      <c r="F4" s="11">
        <f t="shared" ref="F4:F21" si="1">+E4*19%</f>
        <v>134292</v>
      </c>
      <c r="G4" s="12">
        <f t="shared" si="0"/>
        <v>68128452</v>
      </c>
      <c r="H4" s="14">
        <v>812000</v>
      </c>
      <c r="I4" s="15">
        <f t="shared" ref="I4:I21" si="2">H4*0.19</f>
        <v>154280</v>
      </c>
      <c r="J4" s="16">
        <f t="shared" ref="J4:J21" si="3">+(H4+I4)*C4</f>
        <v>78268680</v>
      </c>
      <c r="K4" s="18">
        <v>815966</v>
      </c>
      <c r="L4" s="19">
        <f t="shared" ref="L4:L21" si="4">K4*0.19</f>
        <v>155033.54</v>
      </c>
      <c r="M4" s="20">
        <f t="shared" ref="M4:M21" si="5">(K4+L4)*C4</f>
        <v>78650962.74000001</v>
      </c>
      <c r="N4" s="26">
        <f t="shared" ref="N4:N21" si="6">MIN(E4,H4,K4)</f>
        <v>706800</v>
      </c>
      <c r="O4" s="30">
        <f t="shared" ref="O4:O21" si="7">N4*0.19</f>
        <v>134292</v>
      </c>
      <c r="P4" s="8">
        <f t="shared" ref="P4:P21" si="8">(N4+O4)*C4</f>
        <v>68128452</v>
      </c>
    </row>
    <row r="5" spans="1:16" ht="26.25" customHeight="1" x14ac:dyDescent="0.3">
      <c r="A5" s="2">
        <v>53101502</v>
      </c>
      <c r="B5" s="3" t="s">
        <v>12</v>
      </c>
      <c r="C5" s="2">
        <v>161</v>
      </c>
      <c r="D5" s="2" t="s">
        <v>11</v>
      </c>
      <c r="E5" s="10">
        <v>153729</v>
      </c>
      <c r="F5" s="11">
        <f t="shared" si="1"/>
        <v>29208.510000000002</v>
      </c>
      <c r="G5" s="12">
        <f t="shared" si="0"/>
        <v>29452939.110000003</v>
      </c>
      <c r="H5" s="14">
        <v>176000</v>
      </c>
      <c r="I5" s="15">
        <f t="shared" si="2"/>
        <v>33440</v>
      </c>
      <c r="J5" s="16">
        <f t="shared" si="3"/>
        <v>33719840</v>
      </c>
      <c r="K5" s="18">
        <v>218487</v>
      </c>
      <c r="L5" s="19">
        <f t="shared" si="4"/>
        <v>41512.53</v>
      </c>
      <c r="M5" s="20">
        <f t="shared" si="5"/>
        <v>41859924.329999998</v>
      </c>
      <c r="N5" s="26">
        <f t="shared" si="6"/>
        <v>153729</v>
      </c>
      <c r="O5" s="30">
        <f t="shared" si="7"/>
        <v>29208.510000000002</v>
      </c>
      <c r="P5" s="8">
        <f t="shared" si="8"/>
        <v>29452939.110000003</v>
      </c>
    </row>
    <row r="6" spans="1:16" ht="26.25" customHeight="1" x14ac:dyDescent="0.3">
      <c r="A6" s="2">
        <v>53101904</v>
      </c>
      <c r="B6" s="3" t="s">
        <v>13</v>
      </c>
      <c r="C6" s="2">
        <v>42</v>
      </c>
      <c r="D6" s="2" t="s">
        <v>9</v>
      </c>
      <c r="E6" s="10">
        <v>689130</v>
      </c>
      <c r="F6" s="11">
        <f t="shared" si="1"/>
        <v>130934.7</v>
      </c>
      <c r="G6" s="12">
        <f t="shared" si="0"/>
        <v>34442717.399999999</v>
      </c>
      <c r="H6" s="14">
        <v>792000</v>
      </c>
      <c r="I6" s="15">
        <f t="shared" si="2"/>
        <v>150480</v>
      </c>
      <c r="J6" s="16">
        <f t="shared" si="3"/>
        <v>39584160</v>
      </c>
      <c r="K6" s="18">
        <v>436807</v>
      </c>
      <c r="L6" s="19">
        <f t="shared" si="4"/>
        <v>82993.33</v>
      </c>
      <c r="M6" s="20">
        <f t="shared" si="5"/>
        <v>21831613.859999999</v>
      </c>
      <c r="N6" s="26">
        <f t="shared" si="6"/>
        <v>436807</v>
      </c>
      <c r="O6" s="30">
        <f t="shared" si="7"/>
        <v>82993.33</v>
      </c>
      <c r="P6" s="8">
        <f t="shared" si="8"/>
        <v>21831613.859999999</v>
      </c>
    </row>
    <row r="7" spans="1:16" ht="26.25" customHeight="1" x14ac:dyDescent="0.3">
      <c r="A7" s="2">
        <v>53101504</v>
      </c>
      <c r="B7" s="3" t="s">
        <v>14</v>
      </c>
      <c r="C7" s="2">
        <v>147</v>
      </c>
      <c r="D7" s="2" t="s">
        <v>9</v>
      </c>
      <c r="E7" s="10">
        <v>159030</v>
      </c>
      <c r="F7" s="11">
        <f t="shared" si="1"/>
        <v>30215.7</v>
      </c>
      <c r="G7" s="12">
        <f t="shared" si="0"/>
        <v>27819117.900000002</v>
      </c>
      <c r="H7" s="14">
        <v>182000</v>
      </c>
      <c r="I7" s="15">
        <f t="shared" si="2"/>
        <v>34580</v>
      </c>
      <c r="J7" s="16">
        <f t="shared" si="3"/>
        <v>31837260</v>
      </c>
      <c r="K7" s="18">
        <v>218487</v>
      </c>
      <c r="L7" s="19">
        <f t="shared" si="4"/>
        <v>41512.53</v>
      </c>
      <c r="M7" s="20">
        <f t="shared" si="5"/>
        <v>38219930.909999996</v>
      </c>
      <c r="N7" s="26">
        <f t="shared" si="6"/>
        <v>159030</v>
      </c>
      <c r="O7" s="30">
        <f t="shared" si="7"/>
        <v>30215.7</v>
      </c>
      <c r="P7" s="8">
        <f t="shared" si="8"/>
        <v>27819117.900000002</v>
      </c>
    </row>
    <row r="8" spans="1:16" s="49" customFormat="1" ht="26.25" customHeight="1" x14ac:dyDescent="0.3">
      <c r="A8" s="2">
        <v>53101504</v>
      </c>
      <c r="B8" s="48" t="s">
        <v>62</v>
      </c>
      <c r="C8" s="47">
        <v>10</v>
      </c>
      <c r="D8" s="2" t="s">
        <v>9</v>
      </c>
      <c r="E8" s="10">
        <v>159030</v>
      </c>
      <c r="F8" s="11">
        <f t="shared" ref="F8" si="9">+E8*19%</f>
        <v>30215.7</v>
      </c>
      <c r="G8" s="12">
        <f t="shared" ref="G8" si="10">+(E8+F8)*C8</f>
        <v>1892457</v>
      </c>
      <c r="H8" s="14">
        <v>182000</v>
      </c>
      <c r="I8" s="15">
        <f t="shared" ref="I8" si="11">H8*0.19</f>
        <v>34580</v>
      </c>
      <c r="J8" s="16">
        <f t="shared" ref="J8" si="12">+(H8+I8)*C8</f>
        <v>2165800</v>
      </c>
      <c r="K8" s="18">
        <v>218487</v>
      </c>
      <c r="L8" s="19">
        <f t="shared" ref="L8" si="13">K8*0.19</f>
        <v>41512.53</v>
      </c>
      <c r="M8" s="20">
        <f t="shared" ref="M8" si="14">(K8+L8)*C8</f>
        <v>2599995.2999999998</v>
      </c>
      <c r="N8" s="26">
        <f t="shared" ref="N8" si="15">MIN(E8,H8,K8)</f>
        <v>159030</v>
      </c>
      <c r="O8" s="30">
        <f t="shared" ref="O8" si="16">N8*0.19</f>
        <v>30215.7</v>
      </c>
      <c r="P8" s="8">
        <f t="shared" ref="P8" si="17">(N8+O8)*C8</f>
        <v>1892457</v>
      </c>
    </row>
    <row r="9" spans="1:16" ht="26.25" customHeight="1" x14ac:dyDescent="0.3">
      <c r="A9" s="2">
        <v>53101604</v>
      </c>
      <c r="B9" s="3" t="s">
        <v>15</v>
      </c>
      <c r="C9" s="2">
        <v>413</v>
      </c>
      <c r="D9" s="2" t="s">
        <v>9</v>
      </c>
      <c r="E9" s="10">
        <v>136059</v>
      </c>
      <c r="F9" s="11">
        <f t="shared" si="1"/>
        <v>25851.21</v>
      </c>
      <c r="G9" s="12">
        <f t="shared" si="0"/>
        <v>66868916.729999997</v>
      </c>
      <c r="H9" s="14">
        <v>156000</v>
      </c>
      <c r="I9" s="15">
        <f t="shared" si="2"/>
        <v>29640</v>
      </c>
      <c r="J9" s="16">
        <f t="shared" si="3"/>
        <v>76669320</v>
      </c>
      <c r="K9" s="18">
        <v>181428.57</v>
      </c>
      <c r="L9" s="19">
        <f t="shared" si="4"/>
        <v>34471.4283</v>
      </c>
      <c r="M9" s="20">
        <f t="shared" si="5"/>
        <v>89166699.297900006</v>
      </c>
      <c r="N9" s="26">
        <f t="shared" si="6"/>
        <v>136059</v>
      </c>
      <c r="O9" s="30">
        <f t="shared" si="7"/>
        <v>25851.21</v>
      </c>
      <c r="P9" s="8">
        <f t="shared" si="8"/>
        <v>66868916.729999997</v>
      </c>
    </row>
    <row r="10" spans="1:16" ht="26.25" customHeight="1" x14ac:dyDescent="0.3">
      <c r="A10" s="2">
        <v>53101602</v>
      </c>
      <c r="B10" s="3" t="s">
        <v>16</v>
      </c>
      <c r="C10" s="2">
        <v>60</v>
      </c>
      <c r="D10" s="2" t="s">
        <v>9</v>
      </c>
      <c r="E10" s="10">
        <v>121923</v>
      </c>
      <c r="F10" s="11">
        <f t="shared" si="1"/>
        <v>23165.37</v>
      </c>
      <c r="G10" s="12">
        <f t="shared" si="0"/>
        <v>8705302.1999999993</v>
      </c>
      <c r="H10" s="14">
        <v>140000</v>
      </c>
      <c r="I10" s="15">
        <f t="shared" si="2"/>
        <v>26600</v>
      </c>
      <c r="J10" s="16">
        <f t="shared" si="3"/>
        <v>9996000</v>
      </c>
      <c r="K10" s="18">
        <v>170420</v>
      </c>
      <c r="L10" s="19">
        <f t="shared" si="4"/>
        <v>32379.8</v>
      </c>
      <c r="M10" s="20">
        <f t="shared" si="5"/>
        <v>12167988</v>
      </c>
      <c r="N10" s="26">
        <f t="shared" si="6"/>
        <v>121923</v>
      </c>
      <c r="O10" s="30">
        <f t="shared" si="7"/>
        <v>23165.37</v>
      </c>
      <c r="P10" s="8">
        <f t="shared" si="8"/>
        <v>8705302.1999999993</v>
      </c>
    </row>
    <row r="11" spans="1:16" ht="26.25" customHeight="1" x14ac:dyDescent="0.3">
      <c r="A11" s="2">
        <v>53101902</v>
      </c>
      <c r="B11" s="3" t="s">
        <v>17</v>
      </c>
      <c r="C11" s="2">
        <v>60</v>
      </c>
      <c r="D11" s="2" t="s">
        <v>9</v>
      </c>
      <c r="E11" s="10">
        <v>689130</v>
      </c>
      <c r="F11" s="11">
        <f t="shared" si="1"/>
        <v>130934.7</v>
      </c>
      <c r="G11" s="12">
        <f t="shared" si="0"/>
        <v>49203882</v>
      </c>
      <c r="H11" s="14">
        <v>792000</v>
      </c>
      <c r="I11" s="15">
        <f t="shared" si="2"/>
        <v>150480</v>
      </c>
      <c r="J11" s="16">
        <f t="shared" si="3"/>
        <v>56548800</v>
      </c>
      <c r="K11" s="18">
        <v>815966</v>
      </c>
      <c r="L11" s="19">
        <f t="shared" si="4"/>
        <v>155033.54</v>
      </c>
      <c r="M11" s="20">
        <f t="shared" si="5"/>
        <v>58259972.400000006</v>
      </c>
      <c r="N11" s="26">
        <f t="shared" si="6"/>
        <v>689130</v>
      </c>
      <c r="O11" s="30">
        <f t="shared" si="7"/>
        <v>130934.7</v>
      </c>
      <c r="P11" s="8">
        <f t="shared" si="8"/>
        <v>49203882</v>
      </c>
    </row>
    <row r="12" spans="1:16" ht="26.25" customHeight="1" x14ac:dyDescent="0.3">
      <c r="A12" s="2">
        <v>53101604</v>
      </c>
      <c r="B12" s="3" t="s">
        <v>18</v>
      </c>
      <c r="C12" s="2">
        <v>153</v>
      </c>
      <c r="D12" s="2" t="s">
        <v>11</v>
      </c>
      <c r="E12" s="10">
        <v>141360</v>
      </c>
      <c r="F12" s="11">
        <f t="shared" si="1"/>
        <v>26858.400000000001</v>
      </c>
      <c r="G12" s="12">
        <f t="shared" si="0"/>
        <v>25737415.199999999</v>
      </c>
      <c r="H12" s="14">
        <v>162000</v>
      </c>
      <c r="I12" s="15">
        <f t="shared" si="2"/>
        <v>30780</v>
      </c>
      <c r="J12" s="16">
        <f t="shared" si="3"/>
        <v>29495340</v>
      </c>
      <c r="K12" s="18">
        <v>181428.57</v>
      </c>
      <c r="L12" s="19">
        <f t="shared" si="4"/>
        <v>34471.4283</v>
      </c>
      <c r="M12" s="20">
        <f t="shared" si="5"/>
        <v>33032699.7399</v>
      </c>
      <c r="N12" s="26">
        <f t="shared" si="6"/>
        <v>141360</v>
      </c>
      <c r="O12" s="30">
        <f t="shared" si="7"/>
        <v>26858.400000000001</v>
      </c>
      <c r="P12" s="8">
        <f t="shared" si="8"/>
        <v>25737415.199999999</v>
      </c>
    </row>
    <row r="13" spans="1:16" ht="26.25" customHeight="1" x14ac:dyDescent="0.3">
      <c r="A13" s="2">
        <v>53101904</v>
      </c>
      <c r="B13" s="3" t="s">
        <v>19</v>
      </c>
      <c r="C13" s="2">
        <v>153</v>
      </c>
      <c r="D13" s="2" t="s">
        <v>9</v>
      </c>
      <c r="E13" s="10">
        <v>671460</v>
      </c>
      <c r="F13" s="11">
        <f t="shared" si="1"/>
        <v>127577.40000000001</v>
      </c>
      <c r="G13" s="12">
        <f t="shared" si="0"/>
        <v>122252722.2</v>
      </c>
      <c r="H13" s="14">
        <v>772000</v>
      </c>
      <c r="I13" s="15">
        <f t="shared" si="2"/>
        <v>146680</v>
      </c>
      <c r="J13" s="16">
        <f t="shared" si="3"/>
        <v>140558040</v>
      </c>
      <c r="K13" s="18">
        <v>436807</v>
      </c>
      <c r="L13" s="19">
        <f t="shared" si="4"/>
        <v>82993.33</v>
      </c>
      <c r="M13" s="20">
        <f t="shared" si="5"/>
        <v>79529450.49000001</v>
      </c>
      <c r="N13" s="26">
        <f t="shared" si="6"/>
        <v>436807</v>
      </c>
      <c r="O13" s="30">
        <f t="shared" si="7"/>
        <v>82993.33</v>
      </c>
      <c r="P13" s="8">
        <f t="shared" si="8"/>
        <v>79529450.49000001</v>
      </c>
    </row>
    <row r="14" spans="1:16" ht="26.25" customHeight="1" x14ac:dyDescent="0.3">
      <c r="A14" s="2">
        <v>53101902</v>
      </c>
      <c r="B14" s="3" t="s">
        <v>20</v>
      </c>
      <c r="C14" s="2">
        <v>143</v>
      </c>
      <c r="D14" s="2" t="s">
        <v>11</v>
      </c>
      <c r="E14" s="10">
        <v>662625</v>
      </c>
      <c r="F14" s="11">
        <f t="shared" si="1"/>
        <v>125898.75</v>
      </c>
      <c r="G14" s="12">
        <f t="shared" si="0"/>
        <v>112758896.25</v>
      </c>
      <c r="H14" s="14">
        <v>762000</v>
      </c>
      <c r="I14" s="15">
        <f t="shared" si="2"/>
        <v>144780</v>
      </c>
      <c r="J14" s="16">
        <f t="shared" si="3"/>
        <v>129669540</v>
      </c>
      <c r="K14" s="18">
        <v>712605</v>
      </c>
      <c r="L14" s="19">
        <f t="shared" si="4"/>
        <v>135394.95000000001</v>
      </c>
      <c r="M14" s="20">
        <f t="shared" si="5"/>
        <v>121263992.84999999</v>
      </c>
      <c r="N14" s="26">
        <f t="shared" si="6"/>
        <v>662625</v>
      </c>
      <c r="O14" s="30">
        <f t="shared" si="7"/>
        <v>125898.75</v>
      </c>
      <c r="P14" s="8">
        <f t="shared" si="8"/>
        <v>112758896.25</v>
      </c>
    </row>
    <row r="15" spans="1:16" ht="26.25" customHeight="1" x14ac:dyDescent="0.3">
      <c r="A15" s="2">
        <v>53101904</v>
      </c>
      <c r="B15" s="3" t="s">
        <v>21</v>
      </c>
      <c r="C15" s="2">
        <v>88</v>
      </c>
      <c r="D15" s="2" t="s">
        <v>11</v>
      </c>
      <c r="E15" s="10">
        <v>636120</v>
      </c>
      <c r="F15" s="11">
        <f t="shared" si="1"/>
        <v>120862.8</v>
      </c>
      <c r="G15" s="12">
        <f t="shared" si="0"/>
        <v>66614486.400000006</v>
      </c>
      <c r="H15" s="14">
        <v>731000</v>
      </c>
      <c r="I15" s="15">
        <f t="shared" si="2"/>
        <v>138890</v>
      </c>
      <c r="J15" s="16">
        <f t="shared" si="3"/>
        <v>76550320</v>
      </c>
      <c r="K15" s="18">
        <v>633613.05000000005</v>
      </c>
      <c r="L15" s="19">
        <f t="shared" si="4"/>
        <v>120386.47950000002</v>
      </c>
      <c r="M15" s="20">
        <f t="shared" si="5"/>
        <v>66351958.596000008</v>
      </c>
      <c r="N15" s="26">
        <f t="shared" si="6"/>
        <v>633613.05000000005</v>
      </c>
      <c r="O15" s="30">
        <f t="shared" si="7"/>
        <v>120386.47950000002</v>
      </c>
      <c r="P15" s="8">
        <f t="shared" si="8"/>
        <v>66351958.596000008</v>
      </c>
    </row>
    <row r="16" spans="1:16" ht="26.25" customHeight="1" x14ac:dyDescent="0.3">
      <c r="A16" s="2">
        <v>53101502</v>
      </c>
      <c r="B16" s="3" t="s">
        <v>22</v>
      </c>
      <c r="C16" s="2">
        <v>252</v>
      </c>
      <c r="D16" s="2" t="s">
        <v>11</v>
      </c>
      <c r="E16" s="10">
        <v>300390</v>
      </c>
      <c r="F16" s="11">
        <f t="shared" si="1"/>
        <v>57074.1</v>
      </c>
      <c r="G16" s="12">
        <f t="shared" si="0"/>
        <v>90080953.199999988</v>
      </c>
      <c r="H16" s="14">
        <v>345000</v>
      </c>
      <c r="I16" s="15">
        <f t="shared" si="2"/>
        <v>65550</v>
      </c>
      <c r="J16" s="16">
        <f t="shared" si="3"/>
        <v>103458600</v>
      </c>
      <c r="K16" s="18">
        <v>229412</v>
      </c>
      <c r="L16" s="19">
        <f t="shared" si="4"/>
        <v>43588.28</v>
      </c>
      <c r="M16" s="20">
        <f t="shared" si="5"/>
        <v>68796070.560000002</v>
      </c>
      <c r="N16" s="26">
        <f t="shared" si="6"/>
        <v>229412</v>
      </c>
      <c r="O16" s="30">
        <f t="shared" si="7"/>
        <v>43588.28</v>
      </c>
      <c r="P16" s="8">
        <f t="shared" si="8"/>
        <v>68796070.560000002</v>
      </c>
    </row>
    <row r="17" spans="1:16" ht="26.25" customHeight="1" x14ac:dyDescent="0.3">
      <c r="A17" s="2">
        <v>53101502</v>
      </c>
      <c r="B17" s="3" t="s">
        <v>23</v>
      </c>
      <c r="C17" s="2">
        <v>113</v>
      </c>
      <c r="D17" s="2" t="s">
        <v>9</v>
      </c>
      <c r="E17" s="10">
        <v>247380</v>
      </c>
      <c r="F17" s="11">
        <f t="shared" si="1"/>
        <v>47002.2</v>
      </c>
      <c r="G17" s="12">
        <f t="shared" si="0"/>
        <v>33265188.600000001</v>
      </c>
      <c r="H17" s="14">
        <v>284000</v>
      </c>
      <c r="I17" s="15">
        <f t="shared" si="2"/>
        <v>53960</v>
      </c>
      <c r="J17" s="16">
        <f t="shared" si="3"/>
        <v>38189480</v>
      </c>
      <c r="K17" s="18">
        <v>229412</v>
      </c>
      <c r="L17" s="19">
        <f t="shared" si="4"/>
        <v>43588.28</v>
      </c>
      <c r="M17" s="20">
        <f t="shared" si="5"/>
        <v>30849031.640000004</v>
      </c>
      <c r="N17" s="26">
        <f t="shared" si="6"/>
        <v>229412</v>
      </c>
      <c r="O17" s="30">
        <f t="shared" si="7"/>
        <v>43588.28</v>
      </c>
      <c r="P17" s="8">
        <f t="shared" si="8"/>
        <v>30849031.640000004</v>
      </c>
    </row>
    <row r="18" spans="1:16" ht="26.25" customHeight="1" x14ac:dyDescent="0.3">
      <c r="A18" s="2">
        <v>53101502</v>
      </c>
      <c r="B18" s="3" t="s">
        <v>24</v>
      </c>
      <c r="C18" s="2">
        <v>719</v>
      </c>
      <c r="D18" s="2" t="s">
        <v>9</v>
      </c>
      <c r="E18" s="10">
        <v>335730</v>
      </c>
      <c r="F18" s="11">
        <f t="shared" si="1"/>
        <v>63788.700000000004</v>
      </c>
      <c r="G18" s="12">
        <f>+(E18+F18)*C18</f>
        <v>287253945.30000001</v>
      </c>
      <c r="H18" s="14">
        <v>286000</v>
      </c>
      <c r="I18" s="15">
        <f t="shared" si="2"/>
        <v>54340</v>
      </c>
      <c r="J18" s="16">
        <f t="shared" si="3"/>
        <v>244704460</v>
      </c>
      <c r="K18" s="18">
        <v>210084</v>
      </c>
      <c r="L18" s="19">
        <f t="shared" si="4"/>
        <v>39915.96</v>
      </c>
      <c r="M18" s="20">
        <f t="shared" si="5"/>
        <v>179749971.23999998</v>
      </c>
      <c r="N18" s="26">
        <f t="shared" si="6"/>
        <v>210084</v>
      </c>
      <c r="O18" s="30">
        <f t="shared" si="7"/>
        <v>39915.96</v>
      </c>
      <c r="P18" s="8">
        <f t="shared" si="8"/>
        <v>179749971.23999998</v>
      </c>
    </row>
    <row r="19" spans="1:16" ht="26.25" customHeight="1" x14ac:dyDescent="0.3">
      <c r="A19" s="2">
        <v>53101502</v>
      </c>
      <c r="B19" s="3" t="s">
        <v>25</v>
      </c>
      <c r="C19" s="2">
        <v>77</v>
      </c>
      <c r="D19" s="2" t="s">
        <v>9</v>
      </c>
      <c r="E19" s="10">
        <v>265050</v>
      </c>
      <c r="F19" s="11">
        <f t="shared" si="1"/>
        <v>50359.5</v>
      </c>
      <c r="G19" s="12">
        <f t="shared" si="0"/>
        <v>24286531.5</v>
      </c>
      <c r="H19" s="14">
        <v>304000</v>
      </c>
      <c r="I19" s="15">
        <f t="shared" si="2"/>
        <v>57760</v>
      </c>
      <c r="J19" s="16">
        <f t="shared" si="3"/>
        <v>27855520</v>
      </c>
      <c r="K19" s="18">
        <v>210084</v>
      </c>
      <c r="L19" s="19">
        <f t="shared" si="4"/>
        <v>39915.96</v>
      </c>
      <c r="M19" s="20">
        <f t="shared" si="5"/>
        <v>19249996.919999998</v>
      </c>
      <c r="N19" s="26">
        <f t="shared" si="6"/>
        <v>210084</v>
      </c>
      <c r="O19" s="30">
        <f t="shared" si="7"/>
        <v>39915.96</v>
      </c>
      <c r="P19" s="8">
        <f t="shared" si="8"/>
        <v>19249996.919999998</v>
      </c>
    </row>
    <row r="20" spans="1:16" ht="26.25" customHeight="1" x14ac:dyDescent="0.3">
      <c r="A20" s="2">
        <v>53101602</v>
      </c>
      <c r="B20" s="3" t="s">
        <v>26</v>
      </c>
      <c r="C20" s="2">
        <v>5</v>
      </c>
      <c r="D20" s="2" t="s">
        <v>9</v>
      </c>
      <c r="E20" s="10">
        <v>247380</v>
      </c>
      <c r="F20" s="11">
        <f t="shared" si="1"/>
        <v>47002.2</v>
      </c>
      <c r="G20" s="12">
        <f t="shared" si="0"/>
        <v>1471911</v>
      </c>
      <c r="H20" s="14">
        <v>284000</v>
      </c>
      <c r="I20" s="15">
        <f t="shared" si="2"/>
        <v>53960</v>
      </c>
      <c r="J20" s="16">
        <f t="shared" si="3"/>
        <v>1689800</v>
      </c>
      <c r="K20" s="18">
        <v>205882</v>
      </c>
      <c r="L20" s="19">
        <f t="shared" si="4"/>
        <v>39117.58</v>
      </c>
      <c r="M20" s="20">
        <f t="shared" si="5"/>
        <v>1224997.9000000001</v>
      </c>
      <c r="N20" s="26">
        <f t="shared" si="6"/>
        <v>205882</v>
      </c>
      <c r="O20" s="30">
        <f t="shared" si="7"/>
        <v>39117.58</v>
      </c>
      <c r="P20" s="8">
        <f t="shared" si="8"/>
        <v>1224997.9000000001</v>
      </c>
    </row>
    <row r="21" spans="1:16" ht="26.25" customHeight="1" x14ac:dyDescent="0.3">
      <c r="A21" s="2">
        <v>53101600</v>
      </c>
      <c r="B21" s="3" t="s">
        <v>27</v>
      </c>
      <c r="C21" s="2">
        <v>96</v>
      </c>
      <c r="D21" s="2" t="s">
        <v>9</v>
      </c>
      <c r="E21" s="10">
        <v>106020</v>
      </c>
      <c r="F21" s="11">
        <f t="shared" si="1"/>
        <v>20143.8</v>
      </c>
      <c r="G21" s="12">
        <f t="shared" si="0"/>
        <v>12111724.800000001</v>
      </c>
      <c r="H21" s="14">
        <v>121000</v>
      </c>
      <c r="I21" s="15">
        <f t="shared" si="2"/>
        <v>22990</v>
      </c>
      <c r="J21" s="16">
        <f t="shared" si="3"/>
        <v>13823040</v>
      </c>
      <c r="K21" s="18">
        <v>158319</v>
      </c>
      <c r="L21" s="19">
        <f t="shared" si="4"/>
        <v>30080.61</v>
      </c>
      <c r="M21" s="20">
        <f t="shared" si="5"/>
        <v>18086362.559999999</v>
      </c>
      <c r="N21" s="26">
        <f t="shared" si="6"/>
        <v>106020</v>
      </c>
      <c r="O21" s="30">
        <f t="shared" si="7"/>
        <v>20143.8</v>
      </c>
      <c r="P21" s="8">
        <f t="shared" si="8"/>
        <v>12111724.800000001</v>
      </c>
    </row>
    <row r="22" spans="1:16" ht="13.5" customHeight="1" x14ac:dyDescent="0.3">
      <c r="A22" s="4"/>
      <c r="B22" s="5"/>
      <c r="C22" s="4"/>
      <c r="D22" s="4"/>
      <c r="E22" s="6"/>
      <c r="F22" s="6"/>
      <c r="G22" s="7">
        <f>SUM(G3:G21)</f>
        <v>1192636915.05</v>
      </c>
      <c r="H22" s="6"/>
      <c r="I22" s="6"/>
      <c r="J22" s="7">
        <f>SUM(J3:J21)</f>
        <v>1284390800</v>
      </c>
      <c r="K22" s="28"/>
      <c r="L22" s="28"/>
      <c r="M22" s="7">
        <f>SUM(M3:M21)</f>
        <v>1143005839.7337999</v>
      </c>
      <c r="N22" s="28"/>
      <c r="O22" s="31"/>
      <c r="P22" s="7">
        <f>SUM(P3:P21)</f>
        <v>1000551550.6559998</v>
      </c>
    </row>
  </sheetData>
  <mergeCells count="5">
    <mergeCell ref="K1:M1"/>
    <mergeCell ref="N1:P1"/>
    <mergeCell ref="E1:G1"/>
    <mergeCell ref="A1:D1"/>
    <mergeCell ref="H1:J1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FD6F6-0C17-45CC-BBB7-A0A5095E0A91}">
  <dimension ref="A1:P17"/>
  <sheetViews>
    <sheetView zoomScale="90" zoomScaleNormal="90" zoomScaleSheetLayoutView="100" workbookViewId="0">
      <selection activeCell="C15" sqref="C15"/>
    </sheetView>
  </sheetViews>
  <sheetFormatPr baseColWidth="10" defaultColWidth="11.44140625" defaultRowHeight="14.4" x14ac:dyDescent="0.3"/>
  <cols>
    <col min="2" max="2" width="37.44140625" customWidth="1"/>
    <col min="3" max="3" width="8" customWidth="1"/>
    <col min="7" max="7" width="11.44140625" bestFit="1" customWidth="1"/>
    <col min="8" max="9" width="11.5546875" bestFit="1" customWidth="1"/>
    <col min="10" max="10" width="11.44140625" bestFit="1" customWidth="1"/>
    <col min="11" max="12" width="11.5546875" bestFit="1" customWidth="1"/>
    <col min="13" max="13" width="17.77734375" customWidth="1"/>
    <col min="14" max="15" width="11.5546875" bestFit="1" customWidth="1"/>
    <col min="16" max="16" width="17.77734375" customWidth="1"/>
  </cols>
  <sheetData>
    <row r="1" spans="1:16" ht="26.25" customHeight="1" x14ac:dyDescent="0.3">
      <c r="A1" s="68" t="s">
        <v>28</v>
      </c>
      <c r="B1" s="69"/>
      <c r="C1" s="69"/>
      <c r="D1" s="70"/>
      <c r="E1" s="65" t="s">
        <v>43</v>
      </c>
      <c r="F1" s="66"/>
      <c r="G1" s="67"/>
      <c r="H1" s="62" t="s">
        <v>44</v>
      </c>
      <c r="I1" s="63"/>
      <c r="J1" s="64"/>
      <c r="K1" s="50" t="s">
        <v>45</v>
      </c>
      <c r="L1" s="51"/>
      <c r="M1" s="52"/>
      <c r="N1" s="53" t="s">
        <v>46</v>
      </c>
      <c r="O1" s="54"/>
      <c r="P1" s="55"/>
    </row>
    <row r="2" spans="1:16" ht="26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9" t="s">
        <v>5</v>
      </c>
      <c r="F2" s="9" t="s">
        <v>6</v>
      </c>
      <c r="G2" s="9" t="s">
        <v>7</v>
      </c>
      <c r="H2" s="13" t="s">
        <v>5</v>
      </c>
      <c r="I2" s="13" t="s">
        <v>6</v>
      </c>
      <c r="J2" s="13" t="s">
        <v>7</v>
      </c>
      <c r="K2" s="17" t="s">
        <v>5</v>
      </c>
      <c r="L2" s="17" t="s">
        <v>6</v>
      </c>
      <c r="M2" s="17" t="s">
        <v>7</v>
      </c>
      <c r="N2" s="25" t="s">
        <v>5</v>
      </c>
      <c r="O2" s="25" t="s">
        <v>6</v>
      </c>
      <c r="P2" s="25" t="s">
        <v>7</v>
      </c>
    </row>
    <row r="3" spans="1:16" ht="26.25" customHeight="1" x14ac:dyDescent="0.3">
      <c r="A3" s="2">
        <v>53102500</v>
      </c>
      <c r="B3" s="3" t="s">
        <v>47</v>
      </c>
      <c r="C3" s="2">
        <v>406</v>
      </c>
      <c r="D3" s="2" t="s">
        <v>9</v>
      </c>
      <c r="E3" s="10">
        <v>37637.1</v>
      </c>
      <c r="F3" s="11">
        <f>+E3*19%</f>
        <v>7151.049</v>
      </c>
      <c r="G3" s="12">
        <f t="shared" ref="G3:G7" si="0">+(E3+F3)*C3</f>
        <v>18183988.493999999</v>
      </c>
      <c r="H3" s="14">
        <v>43200</v>
      </c>
      <c r="I3" s="15">
        <f>H3*0.19</f>
        <v>8208</v>
      </c>
      <c r="J3" s="16">
        <f>+(H3+I3)*C3</f>
        <v>20871648</v>
      </c>
      <c r="K3" s="36">
        <v>117647.05882352941</v>
      </c>
      <c r="L3" s="37">
        <f>K3*0.19</f>
        <v>22352.941176470587</v>
      </c>
      <c r="M3" s="20">
        <f>(K3+L3)*C3</f>
        <v>56840000</v>
      </c>
      <c r="N3" s="26">
        <f>MIN(E3,H3,K3)</f>
        <v>37637.1</v>
      </c>
      <c r="O3" s="27">
        <f>N3*0.19</f>
        <v>7151.049</v>
      </c>
      <c r="P3" s="8">
        <f>(N3+O3)*C3</f>
        <v>18183988.493999999</v>
      </c>
    </row>
    <row r="4" spans="1:16" ht="26.25" customHeight="1" x14ac:dyDescent="0.3">
      <c r="A4" s="2">
        <v>53102901</v>
      </c>
      <c r="B4" s="3" t="s">
        <v>48</v>
      </c>
      <c r="C4" s="2">
        <v>9</v>
      </c>
      <c r="D4" s="2" t="s">
        <v>11</v>
      </c>
      <c r="E4" s="10">
        <v>305691</v>
      </c>
      <c r="F4" s="11">
        <f t="shared" ref="F4:F16" si="1">+E4*19%</f>
        <v>58081.29</v>
      </c>
      <c r="G4" s="12">
        <f t="shared" si="0"/>
        <v>3273950.61</v>
      </c>
      <c r="H4" s="14">
        <v>351000</v>
      </c>
      <c r="I4" s="15">
        <f t="shared" ref="I4:I16" si="2">H4*0.19</f>
        <v>66690</v>
      </c>
      <c r="J4" s="16">
        <f t="shared" ref="J4:J16" si="3">+(H4+I4)*C4</f>
        <v>3759210</v>
      </c>
      <c r="K4" s="36">
        <v>529352.9411764706</v>
      </c>
      <c r="L4" s="37">
        <f t="shared" ref="L4:L16" si="4">K4*0.19</f>
        <v>100577.05882352941</v>
      </c>
      <c r="M4" s="20">
        <f t="shared" ref="M4:M16" si="5">+(K4+L4)*F4</f>
        <v>36587147009.699997</v>
      </c>
      <c r="N4" s="26">
        <f t="shared" ref="N4:N16" si="6">MIN(E4,H4,K4)</f>
        <v>305691</v>
      </c>
      <c r="O4" s="27">
        <f t="shared" ref="O4:O16" si="7">N4*0.19</f>
        <v>58081.29</v>
      </c>
      <c r="P4" s="8">
        <f t="shared" ref="P4:P16" si="8">(N4+O4)*C4</f>
        <v>3273950.61</v>
      </c>
    </row>
    <row r="5" spans="1:16" ht="26.25" customHeight="1" x14ac:dyDescent="0.3">
      <c r="A5" s="2">
        <v>53102902</v>
      </c>
      <c r="B5" s="3" t="s">
        <v>49</v>
      </c>
      <c r="C5" s="2">
        <v>33</v>
      </c>
      <c r="D5" s="2" t="s">
        <v>11</v>
      </c>
      <c r="E5" s="10">
        <v>335730</v>
      </c>
      <c r="F5" s="11">
        <f t="shared" si="1"/>
        <v>63788.700000000004</v>
      </c>
      <c r="G5" s="12">
        <f t="shared" si="0"/>
        <v>13184117.1</v>
      </c>
      <c r="H5" s="14">
        <v>386000</v>
      </c>
      <c r="I5" s="15">
        <f t="shared" si="2"/>
        <v>73340</v>
      </c>
      <c r="J5" s="16">
        <f t="shared" si="3"/>
        <v>15158220</v>
      </c>
      <c r="K5" s="36">
        <v>529352.9411764706</v>
      </c>
      <c r="L5" s="37">
        <f t="shared" si="4"/>
        <v>100577.05882352941</v>
      </c>
      <c r="M5" s="20">
        <f t="shared" si="5"/>
        <v>40182415791</v>
      </c>
      <c r="N5" s="26">
        <f t="shared" si="6"/>
        <v>335730</v>
      </c>
      <c r="O5" s="27">
        <f t="shared" si="7"/>
        <v>63788.700000000004</v>
      </c>
      <c r="P5" s="8">
        <f t="shared" si="8"/>
        <v>13184117.1</v>
      </c>
    </row>
    <row r="6" spans="1:16" ht="26.25" customHeight="1" x14ac:dyDescent="0.3">
      <c r="A6" s="2">
        <v>53103001</v>
      </c>
      <c r="B6" s="3" t="s">
        <v>51</v>
      </c>
      <c r="C6" s="2">
        <v>5</v>
      </c>
      <c r="D6" s="2" t="s">
        <v>9</v>
      </c>
      <c r="E6" s="10">
        <v>106020</v>
      </c>
      <c r="F6" s="11">
        <f t="shared" si="1"/>
        <v>20143.8</v>
      </c>
      <c r="G6" s="12">
        <f t="shared" si="0"/>
        <v>630819</v>
      </c>
      <c r="H6" s="14">
        <v>121000</v>
      </c>
      <c r="I6" s="15">
        <f t="shared" si="2"/>
        <v>22990</v>
      </c>
      <c r="J6" s="16">
        <f t="shared" si="3"/>
        <v>719950</v>
      </c>
      <c r="K6" s="36">
        <v>211764.70588235295</v>
      </c>
      <c r="L6" s="37">
        <f t="shared" si="4"/>
        <v>40235.294117647063</v>
      </c>
      <c r="M6" s="20">
        <f t="shared" si="5"/>
        <v>5076237600</v>
      </c>
      <c r="N6" s="26">
        <f t="shared" si="6"/>
        <v>106020</v>
      </c>
      <c r="O6" s="27">
        <f t="shared" si="7"/>
        <v>20143.8</v>
      </c>
      <c r="P6" s="8">
        <f t="shared" si="8"/>
        <v>630819</v>
      </c>
    </row>
    <row r="7" spans="1:16" ht="26.25" customHeight="1" x14ac:dyDescent="0.3">
      <c r="A7" s="2">
        <v>53103001</v>
      </c>
      <c r="B7" s="3" t="s">
        <v>50</v>
      </c>
      <c r="C7" s="2">
        <v>39</v>
      </c>
      <c r="D7" s="2" t="s">
        <v>9</v>
      </c>
      <c r="E7" s="10">
        <v>114855</v>
      </c>
      <c r="F7" s="11">
        <f t="shared" si="1"/>
        <v>21822.45</v>
      </c>
      <c r="G7" s="12">
        <f t="shared" si="0"/>
        <v>5330420.5500000007</v>
      </c>
      <c r="H7" s="14">
        <v>132000</v>
      </c>
      <c r="I7" s="15">
        <f t="shared" si="2"/>
        <v>25080</v>
      </c>
      <c r="J7" s="16">
        <f t="shared" si="3"/>
        <v>6126120</v>
      </c>
      <c r="K7" s="36">
        <v>211764.70588235295</v>
      </c>
      <c r="L7" s="37">
        <f t="shared" si="4"/>
        <v>40235.294117647063</v>
      </c>
      <c r="M7" s="20">
        <f t="shared" si="5"/>
        <v>5499257400</v>
      </c>
      <c r="N7" s="26">
        <f t="shared" si="6"/>
        <v>114855</v>
      </c>
      <c r="O7" s="27">
        <f t="shared" si="7"/>
        <v>21822.45</v>
      </c>
      <c r="P7" s="8">
        <f t="shared" si="8"/>
        <v>5330420.5500000007</v>
      </c>
    </row>
    <row r="8" spans="1:16" ht="26.25" customHeight="1" x14ac:dyDescent="0.3">
      <c r="A8" s="2">
        <v>53103001</v>
      </c>
      <c r="B8" s="38" t="s">
        <v>61</v>
      </c>
      <c r="C8" s="46">
        <v>0</v>
      </c>
      <c r="D8" s="2" t="s">
        <v>9</v>
      </c>
      <c r="E8" s="10">
        <v>98185</v>
      </c>
      <c r="F8" s="11">
        <f t="shared" si="1"/>
        <v>18655.150000000001</v>
      </c>
      <c r="G8" s="12">
        <f>E8+F8</f>
        <v>116840.15</v>
      </c>
      <c r="H8" s="14">
        <v>112000</v>
      </c>
      <c r="I8" s="15">
        <f t="shared" si="2"/>
        <v>21280</v>
      </c>
      <c r="J8" s="16">
        <f>+(H8+I8)</f>
        <v>133280</v>
      </c>
      <c r="K8" s="36">
        <v>211764.70588235295</v>
      </c>
      <c r="L8" s="37">
        <f t="shared" si="4"/>
        <v>40235.294117647063</v>
      </c>
      <c r="M8" s="20">
        <f t="shared" si="5"/>
        <v>4701097800</v>
      </c>
      <c r="N8" s="26">
        <f t="shared" si="6"/>
        <v>98185</v>
      </c>
      <c r="O8" s="27">
        <f t="shared" si="7"/>
        <v>18655.150000000001</v>
      </c>
      <c r="P8" s="8">
        <f>(N8+O8)</f>
        <v>116840.15</v>
      </c>
    </row>
    <row r="9" spans="1:16" ht="26.25" customHeight="1" x14ac:dyDescent="0.3">
      <c r="A9" s="2">
        <v>53101502</v>
      </c>
      <c r="B9" s="3" t="s">
        <v>52</v>
      </c>
      <c r="C9" s="2">
        <v>7</v>
      </c>
      <c r="D9" s="2" t="s">
        <v>9</v>
      </c>
      <c r="E9" s="10">
        <v>118389</v>
      </c>
      <c r="F9" s="11">
        <f t="shared" si="1"/>
        <v>22493.91</v>
      </c>
      <c r="G9" s="12">
        <f t="shared" ref="G9:G16" si="9">+(E9+F9)*C9</f>
        <v>986180.37</v>
      </c>
      <c r="H9" s="14">
        <v>136000</v>
      </c>
      <c r="I9" s="15">
        <f t="shared" si="2"/>
        <v>25840</v>
      </c>
      <c r="J9" s="16">
        <f t="shared" si="3"/>
        <v>1132880</v>
      </c>
      <c r="K9" s="36">
        <v>294117.64705882355</v>
      </c>
      <c r="L9" s="37">
        <f t="shared" si="4"/>
        <v>55882.352941176476</v>
      </c>
      <c r="M9" s="20">
        <f t="shared" si="5"/>
        <v>7872868500</v>
      </c>
      <c r="N9" s="26">
        <f t="shared" si="6"/>
        <v>118389</v>
      </c>
      <c r="O9" s="27">
        <f t="shared" si="7"/>
        <v>22493.91</v>
      </c>
      <c r="P9" s="8">
        <f t="shared" si="8"/>
        <v>986180.37</v>
      </c>
    </row>
    <row r="10" spans="1:16" ht="26.25" customHeight="1" x14ac:dyDescent="0.3">
      <c r="A10" s="2">
        <v>53101504</v>
      </c>
      <c r="B10" s="3" t="s">
        <v>53</v>
      </c>
      <c r="C10" s="2">
        <v>19</v>
      </c>
      <c r="D10" s="2" t="s">
        <v>9</v>
      </c>
      <c r="E10" s="10">
        <v>123690</v>
      </c>
      <c r="F10" s="11">
        <f t="shared" si="1"/>
        <v>23501.1</v>
      </c>
      <c r="G10" s="12">
        <f t="shared" si="9"/>
        <v>2796630.9</v>
      </c>
      <c r="H10" s="14">
        <v>142000</v>
      </c>
      <c r="I10" s="15">
        <f t="shared" si="2"/>
        <v>26980</v>
      </c>
      <c r="J10" s="16">
        <f t="shared" si="3"/>
        <v>3210620</v>
      </c>
      <c r="K10" s="36">
        <v>294117.64705882355</v>
      </c>
      <c r="L10" s="37">
        <f t="shared" si="4"/>
        <v>55882.352941176476</v>
      </c>
      <c r="M10" s="20">
        <f t="shared" si="5"/>
        <v>8225384999.999999</v>
      </c>
      <c r="N10" s="26">
        <f t="shared" si="6"/>
        <v>123690</v>
      </c>
      <c r="O10" s="27">
        <f t="shared" si="7"/>
        <v>23501.1</v>
      </c>
      <c r="P10" s="8">
        <f t="shared" si="8"/>
        <v>2796630.9</v>
      </c>
    </row>
    <row r="11" spans="1:16" ht="26.25" customHeight="1" x14ac:dyDescent="0.3">
      <c r="A11" s="2">
        <v>53102402</v>
      </c>
      <c r="B11" s="3" t="s">
        <v>29</v>
      </c>
      <c r="C11" s="2">
        <v>48</v>
      </c>
      <c r="D11" s="2" t="s">
        <v>30</v>
      </c>
      <c r="E11" s="10">
        <v>32689.5</v>
      </c>
      <c r="F11" s="11">
        <f t="shared" si="1"/>
        <v>6211.0050000000001</v>
      </c>
      <c r="G11" s="12">
        <f t="shared" si="9"/>
        <v>1867224.2399999998</v>
      </c>
      <c r="H11" s="14">
        <v>37000</v>
      </c>
      <c r="I11" s="15">
        <f t="shared" si="2"/>
        <v>7030</v>
      </c>
      <c r="J11" s="16">
        <f t="shared" si="3"/>
        <v>2113440</v>
      </c>
      <c r="K11" s="36">
        <v>52857.142857142862</v>
      </c>
      <c r="L11" s="37">
        <f t="shared" si="4"/>
        <v>10042.857142857143</v>
      </c>
      <c r="M11" s="20">
        <f t="shared" si="5"/>
        <v>390672214.50000006</v>
      </c>
      <c r="N11" s="26">
        <f t="shared" si="6"/>
        <v>32689.5</v>
      </c>
      <c r="O11" s="27">
        <f t="shared" si="7"/>
        <v>6211.0050000000001</v>
      </c>
      <c r="P11" s="8">
        <f t="shared" si="8"/>
        <v>1867224.2399999998</v>
      </c>
    </row>
    <row r="12" spans="1:16" ht="26.25" customHeight="1" x14ac:dyDescent="0.3">
      <c r="A12" s="2">
        <v>46181546</v>
      </c>
      <c r="B12" s="45" t="s">
        <v>31</v>
      </c>
      <c r="C12" s="2">
        <v>236</v>
      </c>
      <c r="D12" s="2" t="s">
        <v>9</v>
      </c>
      <c r="E12" s="10">
        <v>157439.70000000001</v>
      </c>
      <c r="F12" s="11">
        <f t="shared" si="1"/>
        <v>29913.543000000001</v>
      </c>
      <c r="G12" s="12">
        <f t="shared" si="9"/>
        <v>44215365.348000005</v>
      </c>
      <c r="H12" s="14">
        <v>181000</v>
      </c>
      <c r="I12" s="15">
        <f t="shared" si="2"/>
        <v>34390</v>
      </c>
      <c r="J12" s="16">
        <f t="shared" si="3"/>
        <v>50832040</v>
      </c>
      <c r="K12" s="36">
        <v>96638.655462184877</v>
      </c>
      <c r="L12" s="37">
        <f t="shared" si="4"/>
        <v>18361.344537815126</v>
      </c>
      <c r="M12" s="20">
        <f t="shared" si="5"/>
        <v>3440057445</v>
      </c>
      <c r="N12" s="26">
        <f t="shared" si="6"/>
        <v>96638.655462184877</v>
      </c>
      <c r="O12" s="27">
        <f t="shared" si="7"/>
        <v>18361.344537815126</v>
      </c>
      <c r="P12" s="8">
        <f t="shared" si="8"/>
        <v>27140000</v>
      </c>
    </row>
    <row r="13" spans="1:16" ht="26.25" customHeight="1" x14ac:dyDescent="0.3">
      <c r="A13" s="2">
        <v>53102500</v>
      </c>
      <c r="B13" s="3" t="s">
        <v>32</v>
      </c>
      <c r="C13" s="2">
        <v>6</v>
      </c>
      <c r="D13" s="2" t="s">
        <v>9</v>
      </c>
      <c r="E13" s="10">
        <v>49476</v>
      </c>
      <c r="F13" s="11">
        <f t="shared" si="1"/>
        <v>9400.44</v>
      </c>
      <c r="G13" s="12">
        <f t="shared" si="9"/>
        <v>353258.64</v>
      </c>
      <c r="H13" s="14">
        <v>56000</v>
      </c>
      <c r="I13" s="15">
        <f t="shared" si="2"/>
        <v>10640</v>
      </c>
      <c r="J13" s="16">
        <f t="shared" si="3"/>
        <v>399840</v>
      </c>
      <c r="K13" s="36">
        <v>77731.092436974795</v>
      </c>
      <c r="L13" s="37">
        <f t="shared" si="4"/>
        <v>14768.907563025212</v>
      </c>
      <c r="M13" s="20">
        <f t="shared" si="5"/>
        <v>869540700</v>
      </c>
      <c r="N13" s="26">
        <f t="shared" si="6"/>
        <v>49476</v>
      </c>
      <c r="O13" s="27">
        <f t="shared" si="7"/>
        <v>9400.44</v>
      </c>
      <c r="P13" s="8">
        <f t="shared" si="8"/>
        <v>353258.64</v>
      </c>
    </row>
    <row r="14" spans="1:16" ht="26.25" customHeight="1" x14ac:dyDescent="0.3">
      <c r="A14" s="2">
        <v>53101600</v>
      </c>
      <c r="B14" s="3" t="s">
        <v>54</v>
      </c>
      <c r="C14" s="2">
        <v>21</v>
      </c>
      <c r="D14" s="2" t="s">
        <v>9</v>
      </c>
      <c r="E14" s="10">
        <v>220875</v>
      </c>
      <c r="F14" s="11">
        <f t="shared" si="1"/>
        <v>41966.25</v>
      </c>
      <c r="G14" s="12">
        <f t="shared" si="9"/>
        <v>5519666.25</v>
      </c>
      <c r="H14" s="14">
        <v>254000</v>
      </c>
      <c r="I14" s="15">
        <f t="shared" si="2"/>
        <v>48260</v>
      </c>
      <c r="J14" s="16">
        <f t="shared" si="3"/>
        <v>6347460</v>
      </c>
      <c r="K14" s="36">
        <v>394033.61344537814</v>
      </c>
      <c r="L14" s="37">
        <f t="shared" si="4"/>
        <v>74866.386554621844</v>
      </c>
      <c r="M14" s="20">
        <f t="shared" si="5"/>
        <v>19677974625</v>
      </c>
      <c r="N14" s="26">
        <f t="shared" si="6"/>
        <v>220875</v>
      </c>
      <c r="O14" s="27">
        <f t="shared" si="7"/>
        <v>41966.25</v>
      </c>
      <c r="P14" s="8">
        <f t="shared" si="8"/>
        <v>5519666.25</v>
      </c>
    </row>
    <row r="15" spans="1:16" ht="26.25" customHeight="1" x14ac:dyDescent="0.3">
      <c r="A15" s="2">
        <v>46181545</v>
      </c>
      <c r="B15" s="3" t="s">
        <v>55</v>
      </c>
      <c r="C15" s="2">
        <v>24</v>
      </c>
      <c r="D15" s="2" t="s">
        <v>9</v>
      </c>
      <c r="E15" s="10">
        <v>203205</v>
      </c>
      <c r="F15" s="11">
        <f t="shared" si="1"/>
        <v>38608.949999999997</v>
      </c>
      <c r="G15" s="12">
        <f t="shared" si="9"/>
        <v>5803534.8000000007</v>
      </c>
      <c r="H15" s="14">
        <v>233000</v>
      </c>
      <c r="I15" s="15">
        <f t="shared" si="2"/>
        <v>44270</v>
      </c>
      <c r="J15" s="16">
        <f t="shared" si="3"/>
        <v>6654480</v>
      </c>
      <c r="K15" s="36">
        <v>310924.36974789918</v>
      </c>
      <c r="L15" s="37">
        <f t="shared" si="4"/>
        <v>59075.630252100847</v>
      </c>
      <c r="M15" s="20">
        <f t="shared" si="5"/>
        <v>14285311499.999998</v>
      </c>
      <c r="N15" s="26">
        <f t="shared" si="6"/>
        <v>203205</v>
      </c>
      <c r="O15" s="27">
        <f t="shared" si="7"/>
        <v>38608.949999999997</v>
      </c>
      <c r="P15" s="8">
        <f t="shared" si="8"/>
        <v>5803534.8000000007</v>
      </c>
    </row>
    <row r="16" spans="1:16" ht="26.25" customHeight="1" x14ac:dyDescent="0.3">
      <c r="A16" s="2">
        <v>53102402</v>
      </c>
      <c r="B16" s="3" t="s">
        <v>33</v>
      </c>
      <c r="C16" s="2">
        <v>12</v>
      </c>
      <c r="D16" s="2" t="s">
        <v>30</v>
      </c>
      <c r="E16" s="10">
        <v>32689.5</v>
      </c>
      <c r="F16" s="11">
        <f t="shared" si="1"/>
        <v>6211.0050000000001</v>
      </c>
      <c r="G16" s="12">
        <f t="shared" si="9"/>
        <v>466806.05999999994</v>
      </c>
      <c r="H16" s="14">
        <v>37000</v>
      </c>
      <c r="I16" s="15">
        <f t="shared" si="2"/>
        <v>7030</v>
      </c>
      <c r="J16" s="16">
        <f t="shared" si="3"/>
        <v>528360</v>
      </c>
      <c r="K16" s="36">
        <v>52857.142857142862</v>
      </c>
      <c r="L16" s="37">
        <f t="shared" si="4"/>
        <v>10042.857142857143</v>
      </c>
      <c r="M16" s="20">
        <f t="shared" si="5"/>
        <v>390672214.50000006</v>
      </c>
      <c r="N16" s="26">
        <f t="shared" si="6"/>
        <v>32689.5</v>
      </c>
      <c r="O16" s="27">
        <f t="shared" si="7"/>
        <v>6211.0050000000001</v>
      </c>
      <c r="P16" s="8">
        <f t="shared" si="8"/>
        <v>466806.05999999994</v>
      </c>
    </row>
    <row r="17" spans="1:16" x14ac:dyDescent="0.3">
      <c r="A17" s="28"/>
      <c r="B17" s="28"/>
      <c r="C17" s="28"/>
      <c r="D17" s="28"/>
      <c r="E17" s="28"/>
      <c r="F17" s="28"/>
      <c r="G17" s="33">
        <f>SUM(G3:G16)</f>
        <v>102728802.51199999</v>
      </c>
      <c r="H17" s="28"/>
      <c r="I17" s="28"/>
      <c r="J17" s="33">
        <f>SUM(J3:J16)</f>
        <v>117987548</v>
      </c>
      <c r="K17" s="28"/>
      <c r="L17" s="28"/>
      <c r="M17" s="33">
        <f>SUM(M3:M16)</f>
        <v>147255477799.69998</v>
      </c>
      <c r="N17" s="28"/>
      <c r="O17" s="28"/>
      <c r="P17" s="33">
        <f>SUM(P3:P16)</f>
        <v>85653437.16399999</v>
      </c>
    </row>
  </sheetData>
  <mergeCells count="5">
    <mergeCell ref="K1:M1"/>
    <mergeCell ref="N1:P1"/>
    <mergeCell ref="E1:G1"/>
    <mergeCell ref="A1:D1"/>
    <mergeCell ref="H1:J1"/>
  </mergeCells>
  <pageMargins left="0.7" right="0.7" top="0.75" bottom="0.75" header="0.3" footer="0.3"/>
  <pageSetup paperSize="9" scale="5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138B-8C2A-48EE-B05C-2F1D4459D85A}">
  <dimension ref="A1:P7"/>
  <sheetViews>
    <sheetView workbookViewId="0">
      <selection activeCell="I22" sqref="I22"/>
    </sheetView>
  </sheetViews>
  <sheetFormatPr baseColWidth="10" defaultColWidth="11.44140625" defaultRowHeight="14.4" x14ac:dyDescent="0.3"/>
  <cols>
    <col min="2" max="2" width="30" customWidth="1"/>
    <col min="3" max="3" width="8" customWidth="1"/>
    <col min="7" max="7" width="14.44140625" customWidth="1"/>
    <col min="8" max="8" width="16" customWidth="1"/>
    <col min="10" max="10" width="15" customWidth="1"/>
  </cols>
  <sheetData>
    <row r="1" spans="1:16" ht="26.25" customHeight="1" x14ac:dyDescent="0.3">
      <c r="A1" s="68" t="s">
        <v>34</v>
      </c>
      <c r="B1" s="69"/>
      <c r="C1" s="69"/>
      <c r="D1" s="70"/>
      <c r="E1" s="65" t="s">
        <v>43</v>
      </c>
      <c r="F1" s="66"/>
      <c r="G1" s="67"/>
      <c r="H1" s="62" t="s">
        <v>44</v>
      </c>
      <c r="I1" s="63"/>
      <c r="J1" s="64"/>
      <c r="K1" s="50" t="s">
        <v>45</v>
      </c>
      <c r="L1" s="51"/>
      <c r="M1" s="52"/>
      <c r="N1" s="53" t="s">
        <v>46</v>
      </c>
      <c r="O1" s="54"/>
      <c r="P1" s="55"/>
    </row>
    <row r="2" spans="1:16" ht="26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9" t="s">
        <v>5</v>
      </c>
      <c r="F2" s="9" t="s">
        <v>6</v>
      </c>
      <c r="G2" s="9" t="s">
        <v>7</v>
      </c>
      <c r="H2" s="13" t="s">
        <v>5</v>
      </c>
      <c r="I2" s="13" t="s">
        <v>6</v>
      </c>
      <c r="J2" s="13" t="s">
        <v>7</v>
      </c>
      <c r="K2" s="21" t="s">
        <v>5</v>
      </c>
      <c r="L2" s="21" t="s">
        <v>6</v>
      </c>
      <c r="M2" s="21" t="s">
        <v>7</v>
      </c>
      <c r="N2" s="25" t="s">
        <v>5</v>
      </c>
      <c r="O2" s="25" t="s">
        <v>6</v>
      </c>
      <c r="P2" s="25" t="s">
        <v>7</v>
      </c>
    </row>
    <row r="3" spans="1:16" ht="26.25" customHeight="1" x14ac:dyDescent="0.3">
      <c r="A3" s="2">
        <v>53111601</v>
      </c>
      <c r="B3" s="3" t="s">
        <v>35</v>
      </c>
      <c r="C3" s="2">
        <v>176</v>
      </c>
      <c r="D3" s="2" t="s">
        <v>30</v>
      </c>
      <c r="E3" s="10">
        <v>406410</v>
      </c>
      <c r="F3" s="11">
        <f>+E3*19%</f>
        <v>77217.899999999994</v>
      </c>
      <c r="G3" s="12">
        <f>+(E3+F3)*C3</f>
        <v>85118510.400000006</v>
      </c>
      <c r="H3" s="14">
        <v>467000</v>
      </c>
      <c r="I3" s="15">
        <f>H3*0.19</f>
        <v>88730</v>
      </c>
      <c r="J3" s="16">
        <f>+(H3+I3)*C3</f>
        <v>97808480</v>
      </c>
      <c r="K3" s="22">
        <v>411765</v>
      </c>
      <c r="L3" s="23">
        <f>K3*0.19</f>
        <v>78235.350000000006</v>
      </c>
      <c r="M3" s="24">
        <f>+(K3+L3)*C3</f>
        <v>86240061.599999994</v>
      </c>
      <c r="N3" s="26">
        <f>MIN(E3,H3,K3)</f>
        <v>406410</v>
      </c>
      <c r="O3" s="27">
        <f>N3*0.19</f>
        <v>77217.899999999994</v>
      </c>
      <c r="P3" s="8">
        <f>(N3+O3)*C3</f>
        <v>85118510.400000006</v>
      </c>
    </row>
    <row r="4" spans="1:16" ht="26.25" customHeight="1" x14ac:dyDescent="0.3">
      <c r="A4" s="2">
        <v>53111602</v>
      </c>
      <c r="B4" s="3" t="s">
        <v>36</v>
      </c>
      <c r="C4" s="2">
        <v>133</v>
      </c>
      <c r="D4" s="2" t="s">
        <v>30</v>
      </c>
      <c r="E4" s="10">
        <v>441750</v>
      </c>
      <c r="F4" s="11">
        <f t="shared" ref="F4:F6" si="0">+E4*19%</f>
        <v>83932.5</v>
      </c>
      <c r="G4" s="12">
        <f>+(E4+F4)*C4</f>
        <v>69915772.5</v>
      </c>
      <c r="H4" s="14">
        <v>508000</v>
      </c>
      <c r="I4" s="15">
        <f t="shared" ref="I4:I6" si="1">H4*0.19</f>
        <v>96520</v>
      </c>
      <c r="J4" s="16">
        <f t="shared" ref="J4:J5" si="2">+(H4+I4)*C4</f>
        <v>80401160</v>
      </c>
      <c r="K4" s="22">
        <v>386555</v>
      </c>
      <c r="L4" s="23">
        <f t="shared" ref="L4:L6" si="3">K4*0.19</f>
        <v>73445.45</v>
      </c>
      <c r="M4" s="24">
        <f t="shared" ref="M4:M6" si="4">+(K4+L4)*C4</f>
        <v>61180059.850000001</v>
      </c>
      <c r="N4" s="26">
        <f t="shared" ref="N4:N6" si="5">MIN(E4,H4,K4)</f>
        <v>386555</v>
      </c>
      <c r="O4" s="27">
        <f t="shared" ref="O4:O6" si="6">N4*0.19</f>
        <v>73445.45</v>
      </c>
      <c r="P4" s="8">
        <f t="shared" ref="P4:P6" si="7">(N4+O4)*C4</f>
        <v>61180059.850000001</v>
      </c>
    </row>
    <row r="5" spans="1:16" ht="26.25" customHeight="1" x14ac:dyDescent="0.3">
      <c r="A5" s="2">
        <v>53111601</v>
      </c>
      <c r="B5" s="3" t="s">
        <v>37</v>
      </c>
      <c r="C5" s="2">
        <v>40</v>
      </c>
      <c r="D5" s="2" t="s">
        <v>30</v>
      </c>
      <c r="E5" s="10">
        <v>406410</v>
      </c>
      <c r="F5" s="11">
        <f t="shared" si="0"/>
        <v>77217.899999999994</v>
      </c>
      <c r="G5" s="12">
        <f>+(E5+F5)*C5</f>
        <v>19345116</v>
      </c>
      <c r="H5" s="14">
        <v>467000</v>
      </c>
      <c r="I5" s="15">
        <f t="shared" si="1"/>
        <v>88730</v>
      </c>
      <c r="J5" s="16">
        <f t="shared" si="2"/>
        <v>22229200</v>
      </c>
      <c r="K5" s="22">
        <v>411765</v>
      </c>
      <c r="L5" s="23">
        <f t="shared" si="3"/>
        <v>78235.350000000006</v>
      </c>
      <c r="M5" s="24">
        <f t="shared" si="4"/>
        <v>19600014</v>
      </c>
      <c r="N5" s="26">
        <f t="shared" si="5"/>
        <v>406410</v>
      </c>
      <c r="O5" s="27">
        <f t="shared" si="6"/>
        <v>77217.899999999994</v>
      </c>
      <c r="P5" s="8">
        <f t="shared" si="7"/>
        <v>19345116</v>
      </c>
    </row>
    <row r="6" spans="1:16" ht="26.25" customHeight="1" x14ac:dyDescent="0.3">
      <c r="A6" s="2">
        <v>53111602</v>
      </c>
      <c r="B6" s="3" t="s">
        <v>38</v>
      </c>
      <c r="C6" s="2">
        <v>102</v>
      </c>
      <c r="D6" s="2" t="s">
        <v>30</v>
      </c>
      <c r="E6" s="10">
        <v>441750</v>
      </c>
      <c r="F6" s="11">
        <f t="shared" si="0"/>
        <v>83932.5</v>
      </c>
      <c r="G6" s="12">
        <f>+(E6+F6)*C6</f>
        <v>53619615</v>
      </c>
      <c r="H6" s="14">
        <v>508000</v>
      </c>
      <c r="I6" s="15">
        <f t="shared" si="1"/>
        <v>96520</v>
      </c>
      <c r="J6" s="16">
        <f t="shared" ref="J6" si="8">+(H6+I6)*C6</f>
        <v>61661040</v>
      </c>
      <c r="K6" s="22">
        <v>386555</v>
      </c>
      <c r="L6" s="23">
        <f t="shared" si="3"/>
        <v>73445.45</v>
      </c>
      <c r="M6" s="24">
        <f t="shared" si="4"/>
        <v>46920045.899999999</v>
      </c>
      <c r="N6" s="26">
        <f t="shared" si="5"/>
        <v>386555</v>
      </c>
      <c r="O6" s="27">
        <f t="shared" si="6"/>
        <v>73445.45</v>
      </c>
      <c r="P6" s="8">
        <f t="shared" si="7"/>
        <v>46920045.899999999</v>
      </c>
    </row>
    <row r="7" spans="1:16" x14ac:dyDescent="0.3">
      <c r="A7" s="28"/>
      <c r="B7" s="28"/>
      <c r="C7" s="28"/>
      <c r="D7" s="28"/>
      <c r="E7" s="28"/>
      <c r="F7" s="28"/>
      <c r="G7" s="33">
        <f>SUM(G3:G6)</f>
        <v>227999013.90000001</v>
      </c>
      <c r="H7" s="28"/>
      <c r="I7" s="28"/>
      <c r="J7" s="33">
        <f>SUM(J3:J6)</f>
        <v>262099880</v>
      </c>
      <c r="K7" s="28"/>
      <c r="L7" s="28"/>
      <c r="M7" s="33">
        <f>SUM(M3:M6)</f>
        <v>213940181.34999999</v>
      </c>
      <c r="N7" s="28"/>
      <c r="O7" s="28"/>
      <c r="P7" s="33">
        <f>SUM(P3:P6)</f>
        <v>212563732.15000001</v>
      </c>
    </row>
  </sheetData>
  <mergeCells count="5">
    <mergeCell ref="K1:M1"/>
    <mergeCell ref="N1:P1"/>
    <mergeCell ref="E1:G1"/>
    <mergeCell ref="A1:D1"/>
    <mergeCell ref="H1:J1"/>
  </mergeCells>
  <pageMargins left="0.7" right="0.7" top="0.75" bottom="0.75" header="0.3" footer="0.3"/>
  <pageSetup paperSize="9" orientation="portrait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88F0-A41C-4FE0-A1D9-12D9BB34077A}">
  <dimension ref="A1:P6"/>
  <sheetViews>
    <sheetView workbookViewId="0">
      <selection activeCell="P6" sqref="P6"/>
    </sheetView>
  </sheetViews>
  <sheetFormatPr baseColWidth="10" defaultColWidth="11.44140625" defaultRowHeight="14.4" x14ac:dyDescent="0.3"/>
  <cols>
    <col min="2" max="2" width="37.44140625" customWidth="1"/>
    <col min="3" max="3" width="8" customWidth="1"/>
    <col min="7" max="7" width="13.44140625" customWidth="1"/>
    <col min="8" max="8" width="13.5546875" bestFit="1" customWidth="1"/>
  </cols>
  <sheetData>
    <row r="1" spans="1:16" ht="26.25" customHeight="1" x14ac:dyDescent="0.3">
      <c r="A1" s="68" t="s">
        <v>39</v>
      </c>
      <c r="B1" s="69"/>
      <c r="C1" s="69"/>
      <c r="D1" s="70"/>
      <c r="E1" s="65" t="s">
        <v>43</v>
      </c>
      <c r="F1" s="66"/>
      <c r="G1" s="67"/>
      <c r="H1" s="62" t="s">
        <v>44</v>
      </c>
      <c r="I1" s="63"/>
      <c r="J1" s="64"/>
      <c r="K1" s="50" t="s">
        <v>45</v>
      </c>
      <c r="L1" s="51"/>
      <c r="M1" s="52"/>
      <c r="N1" s="53" t="s">
        <v>46</v>
      </c>
      <c r="O1" s="54"/>
      <c r="P1" s="55"/>
    </row>
    <row r="2" spans="1:16" ht="26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9" t="s">
        <v>5</v>
      </c>
      <c r="F2" s="9" t="s">
        <v>6</v>
      </c>
      <c r="G2" s="9" t="s">
        <v>7</v>
      </c>
      <c r="H2" s="13" t="s">
        <v>5</v>
      </c>
      <c r="I2" s="13" t="s">
        <v>6</v>
      </c>
      <c r="J2" s="13" t="s">
        <v>7</v>
      </c>
      <c r="K2" s="21" t="s">
        <v>5</v>
      </c>
      <c r="L2" s="21" t="s">
        <v>6</v>
      </c>
      <c r="M2" s="21" t="s">
        <v>7</v>
      </c>
      <c r="N2" s="25" t="s">
        <v>5</v>
      </c>
      <c r="O2" s="25" t="s">
        <v>6</v>
      </c>
      <c r="P2" s="25" t="s">
        <v>7</v>
      </c>
    </row>
    <row r="3" spans="1:16" ht="38.1" customHeight="1" x14ac:dyDescent="0.3">
      <c r="A3" s="2">
        <v>53111902</v>
      </c>
      <c r="B3" s="3" t="s">
        <v>56</v>
      </c>
      <c r="C3" s="2">
        <v>8</v>
      </c>
      <c r="D3" s="2" t="s">
        <v>30</v>
      </c>
      <c r="E3" s="10">
        <v>424080</v>
      </c>
      <c r="F3" s="11">
        <f>+E3*19%</f>
        <v>80575.199999999997</v>
      </c>
      <c r="G3" s="34">
        <f>+(E3+F3)*C3</f>
        <v>4037241.6</v>
      </c>
      <c r="H3" s="14">
        <v>487000</v>
      </c>
      <c r="I3" s="15">
        <f>H3*0.19</f>
        <v>92530</v>
      </c>
      <c r="J3" s="16">
        <f>+(H3+I3)*C3</f>
        <v>4636240</v>
      </c>
      <c r="K3" s="22">
        <v>411765</v>
      </c>
      <c r="L3" s="23">
        <f>K3*0.19</f>
        <v>78235.350000000006</v>
      </c>
      <c r="M3" s="24">
        <f>+(K3+L3)*C3</f>
        <v>3920002.8</v>
      </c>
      <c r="N3" s="26">
        <f>MIN(E3,H3,K3)</f>
        <v>411765</v>
      </c>
      <c r="O3" s="27">
        <f>N3*0.19</f>
        <v>78235.350000000006</v>
      </c>
      <c r="P3" s="8">
        <f>(N3+O3)*C3</f>
        <v>3920002.8</v>
      </c>
    </row>
    <row r="4" spans="1:16" ht="36" customHeight="1" x14ac:dyDescent="0.3">
      <c r="A4" s="2">
        <v>53111901</v>
      </c>
      <c r="B4" s="3" t="s">
        <v>57</v>
      </c>
      <c r="C4" s="2">
        <v>26</v>
      </c>
      <c r="D4" s="2" t="s">
        <v>30</v>
      </c>
      <c r="E4" s="10">
        <v>424080</v>
      </c>
      <c r="F4" s="11">
        <f t="shared" ref="F4:F5" si="0">+E4*19%</f>
        <v>80575.199999999997</v>
      </c>
      <c r="G4" s="34">
        <f>+(E4+F4)*C4</f>
        <v>13121035.200000001</v>
      </c>
      <c r="H4" s="14">
        <v>487000</v>
      </c>
      <c r="I4" s="15">
        <f t="shared" ref="I4:I5" si="1">H4*0.19</f>
        <v>92530</v>
      </c>
      <c r="J4" s="16">
        <f t="shared" ref="J4:J5" si="2">+(H4+I4)*C4</f>
        <v>15067780</v>
      </c>
      <c r="K4" s="22">
        <v>411765</v>
      </c>
      <c r="L4" s="23">
        <f t="shared" ref="L4:L5" si="3">K4*0.19</f>
        <v>78235.350000000006</v>
      </c>
      <c r="M4" s="24">
        <f t="shared" ref="M4:M5" si="4">+(K4+L4)*C4</f>
        <v>12740009.1</v>
      </c>
      <c r="N4" s="26">
        <f t="shared" ref="N4:N5" si="5">MIN(E4,H4,K4)</f>
        <v>411765</v>
      </c>
      <c r="O4" s="27">
        <f t="shared" ref="O4:O5" si="6">N4*0.19</f>
        <v>78235.350000000006</v>
      </c>
      <c r="P4" s="8">
        <f t="shared" ref="P4:P5" si="7">(N4+O4)*C4</f>
        <v>12740009.1</v>
      </c>
    </row>
    <row r="5" spans="1:16" ht="55.5" customHeight="1" x14ac:dyDescent="0.3">
      <c r="A5" s="2">
        <v>53111901</v>
      </c>
      <c r="B5" s="3" t="s">
        <v>58</v>
      </c>
      <c r="C5" s="2">
        <v>2</v>
      </c>
      <c r="D5" s="2" t="s">
        <v>30</v>
      </c>
      <c r="E5" s="10">
        <v>424080</v>
      </c>
      <c r="F5" s="11">
        <f t="shared" si="0"/>
        <v>80575.199999999997</v>
      </c>
      <c r="G5" s="34">
        <f>+(E5+F5)*C5</f>
        <v>1009310.4</v>
      </c>
      <c r="H5" s="14">
        <v>487000</v>
      </c>
      <c r="I5" s="15">
        <f t="shared" si="1"/>
        <v>92530</v>
      </c>
      <c r="J5" s="16">
        <f t="shared" si="2"/>
        <v>1159060</v>
      </c>
      <c r="K5" s="22">
        <v>386555</v>
      </c>
      <c r="L5" s="23">
        <f t="shared" si="3"/>
        <v>73445.45</v>
      </c>
      <c r="M5" s="24">
        <f t="shared" si="4"/>
        <v>920000.9</v>
      </c>
      <c r="N5" s="26">
        <f t="shared" si="5"/>
        <v>386555</v>
      </c>
      <c r="O5" s="27">
        <f t="shared" si="6"/>
        <v>73445.45</v>
      </c>
      <c r="P5" s="8">
        <f t="shared" si="7"/>
        <v>920000.9</v>
      </c>
    </row>
    <row r="6" spans="1:16" x14ac:dyDescent="0.3">
      <c r="A6" s="28"/>
      <c r="B6" s="28"/>
      <c r="C6" s="28"/>
      <c r="D6" s="28"/>
      <c r="E6" s="28"/>
      <c r="F6" s="28"/>
      <c r="G6" s="33">
        <f>SUM(G3:G5)</f>
        <v>18167587.199999999</v>
      </c>
      <c r="H6" s="28"/>
      <c r="I6" s="28"/>
      <c r="J6" s="33">
        <f>SUM(J3:J5)</f>
        <v>20863080</v>
      </c>
      <c r="K6" s="28"/>
      <c r="L6" s="28"/>
      <c r="M6" s="33">
        <f>SUM(M3:M5)</f>
        <v>17580012.799999997</v>
      </c>
      <c r="N6" s="28"/>
      <c r="O6" s="28"/>
      <c r="P6" s="33">
        <f>SUM(P3:P5)</f>
        <v>17580012.799999997</v>
      </c>
    </row>
  </sheetData>
  <mergeCells count="5">
    <mergeCell ref="K1:M1"/>
    <mergeCell ref="N1:P1"/>
    <mergeCell ref="E1:G1"/>
    <mergeCell ref="A1:D1"/>
    <mergeCell ref="H1:J1"/>
  </mergeCells>
  <pageMargins left="0.7" right="0.7" top="0.75" bottom="0.75" header="0.3" footer="0.3"/>
  <pageSetup paperSize="9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E51E5-3CE8-4806-8950-8F6924AEB979}">
  <dimension ref="A1:P5"/>
  <sheetViews>
    <sheetView workbookViewId="0">
      <selection activeCell="C5" sqref="C5"/>
    </sheetView>
  </sheetViews>
  <sheetFormatPr baseColWidth="10" defaultColWidth="11.44140625" defaultRowHeight="10.199999999999999" x14ac:dyDescent="0.2"/>
  <cols>
    <col min="1" max="1" width="11.5546875" style="28" bestFit="1" customWidth="1"/>
    <col min="2" max="2" width="37.44140625" style="28" customWidth="1"/>
    <col min="3" max="3" width="8" style="28" customWidth="1"/>
    <col min="4" max="4" width="11.44140625" style="28"/>
    <col min="5" max="6" width="11.77734375" style="28" bestFit="1" customWidth="1"/>
    <col min="7" max="7" width="12.77734375" style="28" customWidth="1"/>
    <col min="8" max="8" width="16" style="28" customWidth="1"/>
    <col min="9" max="9" width="11.5546875" style="28" bestFit="1" customWidth="1"/>
    <col min="10" max="10" width="15.21875" style="28" bestFit="1" customWidth="1"/>
    <col min="11" max="12" width="11.44140625" style="28"/>
    <col min="13" max="13" width="11.5546875" style="28" bestFit="1" customWidth="1"/>
    <col min="14" max="15" width="11.44140625" style="28"/>
    <col min="16" max="16" width="11.5546875" style="28" bestFit="1" customWidth="1"/>
    <col min="17" max="16384" width="11.44140625" style="28"/>
  </cols>
  <sheetData>
    <row r="1" spans="1:16" ht="26.25" customHeight="1" x14ac:dyDescent="0.2">
      <c r="A1" s="68" t="s">
        <v>40</v>
      </c>
      <c r="B1" s="69"/>
      <c r="C1" s="69"/>
      <c r="D1" s="70"/>
      <c r="E1" s="65" t="s">
        <v>43</v>
      </c>
      <c r="F1" s="66"/>
      <c r="G1" s="67"/>
      <c r="H1" s="62" t="s">
        <v>44</v>
      </c>
      <c r="I1" s="63"/>
      <c r="J1" s="64"/>
      <c r="K1" s="50" t="s">
        <v>45</v>
      </c>
      <c r="L1" s="51"/>
      <c r="M1" s="52"/>
      <c r="N1" s="53" t="s">
        <v>46</v>
      </c>
      <c r="O1" s="54"/>
      <c r="P1" s="55"/>
    </row>
    <row r="2" spans="1:16" ht="26.25" customHeight="1" x14ac:dyDescent="0.2">
      <c r="A2" s="1" t="s">
        <v>1</v>
      </c>
      <c r="B2" s="1" t="s">
        <v>2</v>
      </c>
      <c r="C2" s="1" t="s">
        <v>3</v>
      </c>
      <c r="D2" s="1" t="s">
        <v>4</v>
      </c>
      <c r="E2" s="9" t="s">
        <v>5</v>
      </c>
      <c r="F2" s="9" t="s">
        <v>6</v>
      </c>
      <c r="G2" s="9" t="s">
        <v>7</v>
      </c>
      <c r="H2" s="13" t="s">
        <v>5</v>
      </c>
      <c r="I2" s="13" t="s">
        <v>6</v>
      </c>
      <c r="J2" s="13" t="s">
        <v>7</v>
      </c>
      <c r="K2" s="21" t="s">
        <v>5</v>
      </c>
      <c r="L2" s="21" t="s">
        <v>6</v>
      </c>
      <c r="M2" s="21" t="s">
        <v>7</v>
      </c>
      <c r="N2" s="25" t="s">
        <v>5</v>
      </c>
      <c r="O2" s="25" t="s">
        <v>6</v>
      </c>
      <c r="P2" s="25" t="s">
        <v>7</v>
      </c>
    </row>
    <row r="3" spans="1:16" ht="26.25" customHeight="1" x14ac:dyDescent="0.2">
      <c r="A3" s="2">
        <v>53111501</v>
      </c>
      <c r="B3" s="3" t="s">
        <v>41</v>
      </c>
      <c r="C3" s="2">
        <v>148</v>
      </c>
      <c r="D3" s="2" t="s">
        <v>30</v>
      </c>
      <c r="E3" s="35">
        <v>229710</v>
      </c>
      <c r="F3" s="11">
        <f>+E3*19%</f>
        <v>43644.9</v>
      </c>
      <c r="G3" s="12">
        <f>+(E3+F3)*C3</f>
        <v>40456525.200000003</v>
      </c>
      <c r="H3" s="14">
        <v>264000</v>
      </c>
      <c r="I3" s="15">
        <f>H3*0.19</f>
        <v>50160</v>
      </c>
      <c r="J3" s="16">
        <f>+(H3+I3)*C3</f>
        <v>46495680</v>
      </c>
      <c r="K3" s="22">
        <v>117647</v>
      </c>
      <c r="L3" s="23">
        <f>K3*0.19</f>
        <v>22352.93</v>
      </c>
      <c r="M3" s="24">
        <f>(K3+L3)*C3</f>
        <v>20719989.640000001</v>
      </c>
      <c r="N3" s="26">
        <f>MIN(E3,H3,K3)</f>
        <v>117647</v>
      </c>
      <c r="O3" s="27">
        <f>N3*0.19</f>
        <v>22352.93</v>
      </c>
      <c r="P3" s="8">
        <f>(N3+O3)*C3</f>
        <v>20719989.640000001</v>
      </c>
    </row>
    <row r="4" spans="1:16" ht="26.25" customHeight="1" x14ac:dyDescent="0.2">
      <c r="A4" s="2">
        <v>53111501</v>
      </c>
      <c r="B4" s="3" t="s">
        <v>42</v>
      </c>
      <c r="C4" s="2">
        <v>527</v>
      </c>
      <c r="D4" s="2" t="s">
        <v>30</v>
      </c>
      <c r="E4" s="35">
        <v>547770</v>
      </c>
      <c r="F4" s="11">
        <f>+E4*19%</f>
        <v>104076.3</v>
      </c>
      <c r="G4" s="12">
        <f>+(E4+F4)*C4</f>
        <v>343523000.10000002</v>
      </c>
      <c r="H4" s="14">
        <v>629000</v>
      </c>
      <c r="I4" s="15">
        <f>H4*0.19</f>
        <v>119510</v>
      </c>
      <c r="J4" s="16">
        <f t="shared" ref="J4" si="0">+(H4+I4)*C4</f>
        <v>394464770</v>
      </c>
      <c r="K4" s="22">
        <v>436975</v>
      </c>
      <c r="L4" s="23">
        <f>K4*0.19</f>
        <v>83025.25</v>
      </c>
      <c r="M4" s="24">
        <f>(K4+L4)*C4</f>
        <v>274040131.75</v>
      </c>
      <c r="N4" s="26">
        <f>MIN(E4,H4,K4)</f>
        <v>436975</v>
      </c>
      <c r="O4" s="27">
        <f>N4*0.19</f>
        <v>83025.25</v>
      </c>
      <c r="P4" s="8">
        <f>(N4+O4)*C4</f>
        <v>274040131.75</v>
      </c>
    </row>
    <row r="5" spans="1:16" x14ac:dyDescent="0.2">
      <c r="G5" s="33">
        <f>SUM(G3:G4)</f>
        <v>383979525.30000001</v>
      </c>
      <c r="J5" s="33">
        <f>SUM(J3:J4)</f>
        <v>440960450</v>
      </c>
      <c r="M5" s="33">
        <f>SUM(M3:M4)</f>
        <v>294760121.38999999</v>
      </c>
      <c r="P5" s="33">
        <f>SUM(P3:P4)</f>
        <v>294760121.38999999</v>
      </c>
    </row>
  </sheetData>
  <mergeCells count="5">
    <mergeCell ref="K1:M1"/>
    <mergeCell ref="N1:P1"/>
    <mergeCell ref="E1:G1"/>
    <mergeCell ref="A1:D1"/>
    <mergeCell ref="H1:J1"/>
  </mergeCells>
  <pageMargins left="0.7" right="0.7" top="0.75" bottom="0.75" header="0.3" footer="0.3"/>
  <pageSetup paperSize="9" orientation="portrait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55D16-E25A-4956-98B2-B3CD26CC8945}">
  <dimension ref="A1:B7"/>
  <sheetViews>
    <sheetView workbookViewId="0">
      <selection sqref="A1:B7"/>
    </sheetView>
  </sheetViews>
  <sheetFormatPr baseColWidth="10" defaultRowHeight="14.4" x14ac:dyDescent="0.3"/>
  <cols>
    <col min="1" max="1" width="10.77734375" style="43"/>
    <col min="2" max="2" width="17.5546875" style="41" customWidth="1"/>
  </cols>
  <sheetData>
    <row r="1" spans="1:2" s="39" customFormat="1" x14ac:dyDescent="0.3">
      <c r="A1" s="42" t="s">
        <v>59</v>
      </c>
      <c r="B1" s="40" t="s">
        <v>60</v>
      </c>
    </row>
    <row r="2" spans="1:2" x14ac:dyDescent="0.3">
      <c r="A2" s="43">
        <v>1</v>
      </c>
      <c r="B2" s="41">
        <f>'FORMATO  COTIZAC L1'!P22</f>
        <v>1000551550.6559998</v>
      </c>
    </row>
    <row r="3" spans="1:2" x14ac:dyDescent="0.3">
      <c r="A3" s="43">
        <v>2</v>
      </c>
      <c r="B3" s="41">
        <f>'FORMATO  COTIZAC L2'!P17</f>
        <v>85653437.16399999</v>
      </c>
    </row>
    <row r="4" spans="1:2" x14ac:dyDescent="0.3">
      <c r="A4" s="43">
        <v>3</v>
      </c>
      <c r="B4" s="41">
        <f>'FORMATO COTIZAC L3'!P7</f>
        <v>212563732.15000001</v>
      </c>
    </row>
    <row r="5" spans="1:2" x14ac:dyDescent="0.3">
      <c r="A5" s="43">
        <v>4</v>
      </c>
      <c r="B5" s="41">
        <f>'FORMATO COTIZAC L4'!P6</f>
        <v>17580012.799999997</v>
      </c>
    </row>
    <row r="6" spans="1:2" x14ac:dyDescent="0.3">
      <c r="A6" s="43">
        <v>5</v>
      </c>
      <c r="B6" s="41">
        <f>'FORMATO COTIZAC L5'!P5</f>
        <v>294760121.38999999</v>
      </c>
    </row>
    <row r="7" spans="1:2" x14ac:dyDescent="0.3">
      <c r="B7" s="44">
        <f>SUM(B2:B6)</f>
        <v>1611108854.1599998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344020201B7446A17D9278713A3846" ma:contentTypeVersion="12" ma:contentTypeDescription="Create a new document." ma:contentTypeScope="" ma:versionID="4ed935df3436b2973943aaef31301c57">
  <xsd:schema xmlns:xsd="http://www.w3.org/2001/XMLSchema" xmlns:xs="http://www.w3.org/2001/XMLSchema" xmlns:p="http://schemas.microsoft.com/office/2006/metadata/properties" xmlns:ns3="97f25f54-e35a-4dec-87ae-570d69986781" targetNamespace="http://schemas.microsoft.com/office/2006/metadata/properties" ma:root="true" ma:fieldsID="951fbc2d672e6916070611a70a221cd1" ns3:_="">
    <xsd:import namespace="97f25f54-e35a-4dec-87ae-570d6998678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f25f54-e35a-4dec-87ae-570d6998678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7f25f54-e35a-4dec-87ae-570d69986781" xsi:nil="true"/>
  </documentManagement>
</p:properties>
</file>

<file path=customXml/itemProps1.xml><?xml version="1.0" encoding="utf-8"?>
<ds:datastoreItem xmlns:ds="http://schemas.openxmlformats.org/officeDocument/2006/customXml" ds:itemID="{BF42063B-7FE5-458E-9EDE-0289F18580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f25f54-e35a-4dec-87ae-570d699867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58046C-9E1B-46C9-BD63-FB5FA7456D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F843C3-6A82-4C8E-85D9-A27169782315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  <ds:schemaRef ds:uri="97f25f54-e35a-4dec-87ae-570d69986781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FORMATO  COTIZAC L1</vt:lpstr>
      <vt:lpstr>FORMATO  COTIZAC L2</vt:lpstr>
      <vt:lpstr>FORMATO COTIZAC L3</vt:lpstr>
      <vt:lpstr>FORMATO COTIZAC L4</vt:lpstr>
      <vt:lpstr>FORMATO COTIZAC L5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kikapy@outlook.es</dc:creator>
  <cp:lastModifiedBy>Julieth Acevedo Quintero</cp:lastModifiedBy>
  <cp:lastPrinted>2026-03-25T14:34:20Z</cp:lastPrinted>
  <dcterms:created xsi:type="dcterms:W3CDTF">2026-03-02T18:32:24Z</dcterms:created>
  <dcterms:modified xsi:type="dcterms:W3CDTF">2026-05-19T23:41:06Z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0x01010006344020201B7446A17D9278713A3846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2026-04-14T23:26:41Z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ab5e1c1d-c074-4446-aa91-531490682e78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