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cremil-my.sharepoint.com/personal/dlondono_cremil_gov_co/Documents/MODERNIZACION LOCALES COMERCIALES/OBRA/"/>
    </mc:Choice>
  </mc:AlternateContent>
  <xr:revisionPtr revIDLastSave="297" documentId="13_ncr:1_{70A6BD5F-4BE9-487D-BAC5-7A0639DF7B26}" xr6:coauthVersionLast="47" xr6:coauthVersionMax="47" xr10:uidLastSave="{33B7C06A-0A52-47A7-AB29-CBC99BC00E66}"/>
  <bookViews>
    <workbookView xWindow="-110" yWindow="-110" windowWidth="19420" windowHeight="11500" xr2:uid="{8E616526-2E16-49E6-8D37-638FE95D49C8}"/>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 i="1" l="1"/>
  <c r="M14" i="1"/>
  <c r="M13" i="1"/>
  <c r="M12" i="1"/>
  <c r="M10" i="1"/>
  <c r="K9" i="1"/>
  <c r="J9" i="1"/>
  <c r="M9" i="1" s="1"/>
  <c r="I9" i="1"/>
  <c r="H9" i="1"/>
  <c r="H12" i="1"/>
  <c r="I12" i="1"/>
  <c r="J12" i="1"/>
  <c r="K12" i="1"/>
  <c r="H13" i="1"/>
  <c r="I13" i="1"/>
  <c r="J13" i="1"/>
  <c r="K13" i="1"/>
  <c r="K11" i="1"/>
  <c r="J11" i="1"/>
  <c r="I11" i="1"/>
  <c r="H6" i="1"/>
  <c r="I6" i="1"/>
  <c r="J6" i="1"/>
  <c r="M6" i="1" s="1"/>
  <c r="K6" i="1"/>
  <c r="L6" i="1" s="1"/>
  <c r="H7" i="1"/>
  <c r="I7" i="1"/>
  <c r="J7" i="1"/>
  <c r="M7" i="1" s="1"/>
  <c r="K7" i="1"/>
  <c r="L7" i="1" s="1"/>
  <c r="H8" i="1"/>
  <c r="M8" i="1" s="1"/>
  <c r="I8" i="1"/>
  <c r="J8" i="1"/>
  <c r="K8" i="1"/>
  <c r="L8" i="1" s="1"/>
  <c r="K5" i="1"/>
  <c r="J5" i="1"/>
  <c r="M5" i="1" s="1"/>
  <c r="I5" i="1"/>
  <c r="H5" i="1"/>
  <c r="M15" i="1" l="1"/>
  <c r="L9" i="1"/>
  <c r="L5" i="1"/>
  <c r="F10" i="1" l="1"/>
  <c r="G13" i="1" s="1"/>
  <c r="G14" i="1" s="1"/>
  <c r="E10" i="1"/>
  <c r="D10" i="1"/>
  <c r="D13" i="1" s="1"/>
  <c r="D14" i="1" s="1"/>
  <c r="G11" i="1" l="1"/>
  <c r="G12" i="1"/>
  <c r="G15" i="1" s="1"/>
  <c r="D11" i="1"/>
  <c r="D12" i="1"/>
  <c r="D15" i="1" l="1"/>
</calcChain>
</file>

<file path=xl/sharedStrings.xml><?xml version="1.0" encoding="utf-8"?>
<sst xmlns="http://schemas.openxmlformats.org/spreadsheetml/2006/main" count="37" uniqueCount="32">
  <si>
    <t>ITEMS</t>
  </si>
  <si>
    <t xml:space="preserve">VALOR </t>
  </si>
  <si>
    <t>1.1</t>
  </si>
  <si>
    <t>Modernización de local comercial en la Carrera 13 #27-30 (210,29 m²)
Ejecución de obras de modernización del local comercial que incluye: construcción de rampa de accesibilidad con pasamanos, adecuación de baño accesible con reposición de aparatos y acabado, remodelación de cocineta, instalación de piso SPC con guarda escobas, pintura de muros y cielo raso, y suministro e instalación de puerta de acceso con sistema de seguridad.
Diagnóstico, diseño, adecuación y certificación de redes eléctricas internas, conforme a RETIE y normativa vigente.</t>
  </si>
  <si>
    <t>1.2</t>
  </si>
  <si>
    <t>Modernización de local comercial en la Carrera 13 #27-28 (220,00 m²)
Modernización del local comercial con desmonte de divisiones internas, construcción de rampa de accesibilidad a nivel inferior con pasamanos, adecuación de baños en diferentes niveles con criterios de accesibilidad, reposición de pasamanos, instalación de piso SPC con guardaescobas y suministro e instalación de puerta de acceso con sistema de seguridad.
Diagnóstico, diseño, adecuación y certificación de redes eléctricas internas, conforme a RETIE y normativa vigente.</t>
  </si>
  <si>
    <t>1.3</t>
  </si>
  <si>
    <t>Modernización de local comercial en la Carrera 13 #26-96 (273,72 m²)
Modernización del local que incluye demolición de divisiones internas, restitución de pisos con nivelación, pintura de muros y cielo raso, remodelación de baños con criterios de accesibilidad, reposición de elementos de escaleras, implementación de montacargas, remodelación de cocineta y adecuación de accesos y fachada interna.
Diagnóstico, diseño, adecuación y certificación de redes eléctricas internas, conforme a RETIE y normativa vigente.</t>
  </si>
  <si>
    <t>1.4</t>
  </si>
  <si>
    <t>Modernización de local comercial en la Carrera 13 #26-94 (353,42 m²)
Modernización del local que incluye restitución de pisos, construcción de rampas de accesibilidad con pasamanos, reposición de cielo raso, pintura general, adecuación de acceso posterior con puerta, demolición de elementos de cocina y remodelación de baños con criterios de accesibilidad.
Diagnóstico, diseño, adecuación y certificación de redes eléctricas internas, conforme a RETIE y normativa vigente.</t>
  </si>
  <si>
    <t>1.5</t>
  </si>
  <si>
    <t>Modernización de local comercial en la Carrera 13 #26-74 (849,85 m²)
Modernización del local de gran área que incluye reposición de cielo raso, restitución de pisos con nivelación, remodelación de cocineta y baños, demolición de divisiones internas, reposición de pasamanos y adecuación de rampa, garantizando condiciones de funcionalidad, seguridad y accesibilidad.</t>
  </si>
  <si>
    <t>subtotal costo directo</t>
  </si>
  <si>
    <t>Administración</t>
  </si>
  <si>
    <t xml:space="preserve">Imprevistos </t>
  </si>
  <si>
    <t>Utilidad</t>
  </si>
  <si>
    <t>IVA sobre utilidad</t>
  </si>
  <si>
    <t>Total</t>
  </si>
  <si>
    <t>THA INGENIERIA SAS
NIT: 901.830.602-3</t>
  </si>
  <si>
    <t>INGENIERIA V&amp;L SAS
NIT: 900.358.850-6</t>
  </si>
  <si>
    <t>CIVILPARQ CONSTRUCTORES S.A.S
NIT.900.466.569-3</t>
  </si>
  <si>
    <t>ANALISIS COTIZACIONES</t>
  </si>
  <si>
    <t xml:space="preserve">PROMEDIO (Unitario) </t>
  </si>
  <si>
    <t>MEDIA GEOMETRICA  (Unitario)</t>
  </si>
  <si>
    <t>MEDIANA (Unitario)</t>
  </si>
  <si>
    <t>DESVIACIÓN ESTÁNDAR (Unitario)</t>
  </si>
  <si>
    <t>DISPERCIÓN PRECIOS (Promedio)</t>
  </si>
  <si>
    <t xml:space="preserve">TOTAL </t>
  </si>
  <si>
    <t xml:space="preserve">VALOR TOTAL </t>
  </si>
  <si>
    <t xml:space="preserve">OBSERVACIONES </t>
  </si>
  <si>
    <t xml:space="preserve">SE TOMA LA MEDIANA POR VALORES EXTREMOS EN LAS COTIZACIONES </t>
  </si>
  <si>
    <t xml:space="preserve">VALOR NORMALIZADO PROMEDIO DE LAS COTIZACIONES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</si>
</sst>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0.00_-;\-&quot;$&quot;* #,##0.00_-;_-&quot;$&quot;* &quot;-&quot;??_-;_-@_-"/>
    <numFmt numFmtId="165" formatCode="_-&quot;$&quot;* #,##0_-;\-&quot;$&quot;* #,##0_-;_-&quot;$&quot;* &quot;-&quot;??_-;_-@_-"/>
    <numFmt numFmtId="166" formatCode="_-[$$-240A]\ * #,##0_-;\-[$$-240A]\ * #,##0_-;_-[$$-240A]\ * &quot;-&quot;??_-;_-@_-"/>
    <numFmt numFmtId="167" formatCode="_-&quot;$&quot;\ * #,##0_-;\-&quot;$&quot;\ * #,##0_-;_-&quot;$&quot;\ * &quot;-&quot;??_-;_-@_-"/>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rgb="FF000000"/>
      <name val="Arial Narrow"/>
      <family val="2"/>
    </font>
    <font>
      <b/>
      <sz val="11"/>
      <color rgb="FF000000"/>
      <name val="Arial Narrow"/>
      <family val="2"/>
    </font>
    <font>
      <sz val="8"/>
      <name val="Aptos Narrow"/>
      <family val="2"/>
      <scheme val="minor"/>
    </font>
    <font>
      <b/>
      <sz val="10"/>
      <color theme="1"/>
      <name val="Aptos Narrow"/>
      <scheme val="minor"/>
    </font>
    <font>
      <b/>
      <sz val="10"/>
      <color theme="1"/>
      <name val="Aptos Narrow"/>
      <family val="2"/>
      <scheme val="minor"/>
    </font>
    <font>
      <b/>
      <sz val="12"/>
      <color theme="1"/>
      <name val="Arial Narrow"/>
      <family val="2"/>
    </font>
    <font>
      <b/>
      <sz val="12"/>
      <name val="Arial Narrow"/>
      <family val="2"/>
    </font>
    <font>
      <sz val="11"/>
      <color theme="1"/>
      <name val="Arial Narrow"/>
      <family val="2"/>
    </font>
    <font>
      <sz val="12"/>
      <color theme="1"/>
      <name val="Arial Narrow"/>
      <family val="2"/>
    </font>
  </fonts>
  <fills count="8">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000000"/>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60">
    <xf numFmtId="0" fontId="0" fillId="0" borderId="0" xfId="0"/>
    <xf numFmtId="0" fontId="3" fillId="2"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4" fillId="2" borderId="1" xfId="0" applyFont="1" applyFill="1" applyBorder="1" applyAlignment="1">
      <alignment vertical="center" wrapText="1"/>
    </xf>
    <xf numFmtId="0" fontId="3" fillId="0" borderId="9" xfId="0" applyFont="1" applyBorder="1" applyAlignment="1">
      <alignment horizontal="center" vertical="center" wrapText="1"/>
    </xf>
    <xf numFmtId="44" fontId="4" fillId="0" borderId="5" xfId="1" applyFont="1" applyBorder="1" applyAlignment="1">
      <alignment vertical="center"/>
    </xf>
    <xf numFmtId="44" fontId="4" fillId="0" borderId="5" xfId="1" applyFont="1" applyBorder="1" applyAlignment="1">
      <alignment horizontal="center" vertical="center" wrapText="1"/>
    </xf>
    <xf numFmtId="44" fontId="0" fillId="0" borderId="0" xfId="1" applyFont="1"/>
    <xf numFmtId="9" fontId="4" fillId="3" borderId="5" xfId="0" applyNumberFormat="1" applyFont="1" applyFill="1" applyBorder="1" applyAlignment="1">
      <alignment vertical="center" wrapText="1"/>
    </xf>
    <xf numFmtId="44" fontId="4" fillId="2" borderId="2" xfId="1" applyFont="1" applyFill="1" applyBorder="1" applyAlignment="1">
      <alignment horizontal="center" vertical="center" wrapText="1"/>
    </xf>
    <xf numFmtId="44" fontId="3" fillId="0" borderId="5" xfId="1" applyFont="1" applyBorder="1" applyAlignment="1">
      <alignment horizontal="right" vertical="center" wrapText="1"/>
    </xf>
    <xf numFmtId="44" fontId="3" fillId="0" borderId="9" xfId="1" applyFont="1" applyBorder="1" applyAlignment="1">
      <alignment horizontal="right" vertical="center" wrapText="1"/>
    </xf>
    <xf numFmtId="44" fontId="4" fillId="0" borderId="8" xfId="1" applyFont="1" applyBorder="1" applyAlignment="1">
      <alignment horizontal="center" vertical="center"/>
    </xf>
    <xf numFmtId="44" fontId="3" fillId="0" borderId="1" xfId="1" applyFont="1" applyBorder="1" applyAlignment="1">
      <alignment horizontal="right" vertical="center" wrapText="1"/>
    </xf>
    <xf numFmtId="42" fontId="0" fillId="0" borderId="9" xfId="2" applyFont="1" applyBorder="1" applyAlignment="1">
      <alignment horizontal="center" vertical="center"/>
    </xf>
    <xf numFmtId="0" fontId="4" fillId="2" borderId="7" xfId="0" applyFont="1" applyFill="1" applyBorder="1" applyAlignment="1">
      <alignment vertical="center" wrapText="1"/>
    </xf>
    <xf numFmtId="0" fontId="4" fillId="2" borderId="3" xfId="0" applyFont="1" applyFill="1" applyBorder="1" applyAlignment="1">
      <alignment vertical="center" wrapText="1"/>
    </xf>
    <xf numFmtId="0" fontId="6" fillId="0" borderId="1" xfId="0" applyFont="1" applyBorder="1" applyAlignment="1">
      <alignment horizontal="center" vertical="center" wrapText="1"/>
    </xf>
    <xf numFmtId="9" fontId="0" fillId="0" borderId="10" xfId="3" applyFont="1" applyBorder="1"/>
    <xf numFmtId="0" fontId="0" fillId="0" borderId="10" xfId="0" applyBorder="1"/>
    <xf numFmtId="9" fontId="0" fillId="0" borderId="13" xfId="3" applyFont="1" applyBorder="1"/>
    <xf numFmtId="44" fontId="9" fillId="5" borderId="6" xfId="4" applyFont="1" applyFill="1" applyBorder="1" applyAlignment="1">
      <alignment horizontal="center" vertical="center" wrapText="1"/>
    </xf>
    <xf numFmtId="44" fontId="9" fillId="5" borderId="15" xfId="4" applyFont="1" applyFill="1" applyBorder="1" applyAlignment="1">
      <alignment horizontal="center" vertical="center" wrapText="1"/>
    </xf>
    <xf numFmtId="44" fontId="8" fillId="4" borderId="16" xfId="4" applyFont="1" applyFill="1" applyBorder="1" applyAlignment="1">
      <alignment horizontal="center" vertical="center" wrapText="1"/>
    </xf>
    <xf numFmtId="44" fontId="8" fillId="4" borderId="14" xfId="4" applyFont="1" applyFill="1" applyBorder="1" applyAlignment="1">
      <alignment horizontal="center" vertical="center" wrapText="1"/>
    </xf>
    <xf numFmtId="44" fontId="8" fillId="6" borderId="1" xfId="4" applyFont="1" applyFill="1" applyBorder="1" applyAlignment="1">
      <alignment horizontal="center" vertical="center" wrapText="1"/>
    </xf>
    <xf numFmtId="164" fontId="10" fillId="0" borderId="10" xfId="0" applyNumberFormat="1" applyFont="1" applyBorder="1" applyAlignment="1">
      <alignment horizontal="center" vertical="center"/>
    </xf>
    <xf numFmtId="165" fontId="10" fillId="0" borderId="10" xfId="1" applyNumberFormat="1" applyFont="1" applyBorder="1" applyAlignment="1">
      <alignment horizontal="center" vertical="center"/>
    </xf>
    <xf numFmtId="9" fontId="11" fillId="7" borderId="10" xfId="3" applyFont="1" applyFill="1" applyBorder="1" applyAlignment="1">
      <alignment horizontal="center" vertical="center"/>
    </xf>
    <xf numFmtId="166" fontId="10" fillId="7" borderId="13" xfId="0" applyNumberFormat="1" applyFont="1" applyFill="1" applyBorder="1" applyAlignment="1">
      <alignment horizontal="center" vertical="center"/>
    </xf>
    <xf numFmtId="9" fontId="10" fillId="0" borderId="10" xfId="3" applyFont="1" applyBorder="1" applyAlignment="1">
      <alignment horizontal="center" vertical="center"/>
    </xf>
    <xf numFmtId="9" fontId="8" fillId="7" borderId="10" xfId="3" applyFont="1" applyFill="1" applyBorder="1" applyAlignment="1">
      <alignment horizontal="center" vertical="center"/>
    </xf>
    <xf numFmtId="9" fontId="8" fillId="7" borderId="11" xfId="3" applyFont="1" applyFill="1" applyBorder="1" applyAlignment="1">
      <alignment horizontal="center" vertical="center"/>
    </xf>
    <xf numFmtId="9" fontId="10" fillId="0" borderId="17" xfId="3" applyFont="1" applyBorder="1" applyAlignment="1">
      <alignment horizontal="center" vertical="center"/>
    </xf>
    <xf numFmtId="9" fontId="8" fillId="7" borderId="17" xfId="3" applyFont="1" applyFill="1" applyBorder="1" applyAlignment="1">
      <alignment horizontal="center" vertical="center"/>
    </xf>
    <xf numFmtId="167" fontId="4" fillId="0" borderId="1" xfId="1" applyNumberFormat="1" applyFont="1" applyBorder="1" applyAlignment="1">
      <alignment vertical="center"/>
    </xf>
    <xf numFmtId="167" fontId="4" fillId="0" borderId="5" xfId="1" applyNumberFormat="1" applyFont="1" applyBorder="1" applyAlignment="1">
      <alignment vertical="center"/>
    </xf>
    <xf numFmtId="167" fontId="4" fillId="0" borderId="1" xfId="1" applyNumberFormat="1" applyFont="1" applyBorder="1" applyAlignment="1">
      <alignment horizontal="center" vertical="center" wrapText="1"/>
    </xf>
    <xf numFmtId="44" fontId="8" fillId="4" borderId="1" xfId="4" applyFont="1" applyFill="1" applyBorder="1" applyAlignment="1">
      <alignment horizontal="center" vertical="center" wrapText="1"/>
    </xf>
    <xf numFmtId="166" fontId="10" fillId="7" borderId="13" xfId="0" applyNumberFormat="1" applyFont="1" applyFill="1" applyBorder="1" applyAlignment="1">
      <alignment horizontal="center" vertical="center" wrapText="1"/>
    </xf>
    <xf numFmtId="0" fontId="2" fillId="4" borderId="7" xfId="0" applyFont="1" applyFill="1" applyBorder="1" applyAlignment="1">
      <alignment horizontal="center"/>
    </xf>
    <xf numFmtId="0" fontId="2" fillId="4" borderId="3" xfId="0" applyFont="1" applyFill="1" applyBorder="1" applyAlignment="1">
      <alignment horizontal="center"/>
    </xf>
    <xf numFmtId="0" fontId="2" fillId="4" borderId="8" xfId="0" applyFont="1" applyFill="1" applyBorder="1" applyAlignment="1">
      <alignment horizontal="center"/>
    </xf>
    <xf numFmtId="44" fontId="8" fillId="4" borderId="7" xfId="4" applyFont="1" applyFill="1" applyBorder="1" applyAlignment="1">
      <alignment horizontal="center" vertical="center" wrapText="1"/>
    </xf>
    <xf numFmtId="44" fontId="8" fillId="4" borderId="3" xfId="4" applyFont="1" applyFill="1" applyBorder="1" applyAlignment="1">
      <alignment horizontal="center" vertical="center" wrapText="1"/>
    </xf>
    <xf numFmtId="44" fontId="8" fillId="4" borderId="8" xfId="4" applyFont="1" applyFill="1" applyBorder="1" applyAlignment="1">
      <alignment horizontal="center" vertical="center" wrapText="1"/>
    </xf>
    <xf numFmtId="0" fontId="7" fillId="0" borderId="18" xfId="0" applyFont="1" applyBorder="1" applyAlignment="1">
      <alignment horizontal="center" vertical="center"/>
    </xf>
    <xf numFmtId="0" fontId="7" fillId="0" borderId="19" xfId="0" applyFont="1" applyBorder="1" applyAlignment="1">
      <alignment horizontal="center" vertical="center"/>
    </xf>
    <xf numFmtId="44" fontId="3" fillId="0" borderId="7" xfId="1" applyFont="1" applyBorder="1" applyAlignment="1">
      <alignment horizontal="center" vertical="center" wrapText="1"/>
    </xf>
    <xf numFmtId="44" fontId="3" fillId="0" borderId="8" xfId="1" applyFont="1" applyBorder="1" applyAlignment="1">
      <alignment horizontal="center" vertical="center" wrapText="1"/>
    </xf>
    <xf numFmtId="44" fontId="4" fillId="2" borderId="12" xfId="1" applyFont="1" applyFill="1" applyBorder="1" applyAlignment="1">
      <alignment horizontal="center" vertical="center" wrapText="1"/>
    </xf>
    <xf numFmtId="44" fontId="4" fillId="2" borderId="2" xfId="1" applyFont="1" applyFill="1" applyBorder="1" applyAlignment="1">
      <alignment horizontal="center" vertical="center" wrapText="1"/>
    </xf>
    <xf numFmtId="44" fontId="4" fillId="0" borderId="7" xfId="1" applyFont="1" applyBorder="1" applyAlignment="1">
      <alignment horizontal="center" vertical="center"/>
    </xf>
    <xf numFmtId="44" fontId="4" fillId="0" borderId="8" xfId="1" applyFont="1" applyBorder="1" applyAlignment="1">
      <alignment horizontal="center"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2" borderId="7" xfId="0" applyFont="1" applyFill="1" applyBorder="1" applyAlignment="1">
      <alignment horizontal="right" vertical="center" wrapText="1"/>
    </xf>
    <xf numFmtId="0" fontId="4" fillId="2" borderId="3" xfId="0" applyFont="1" applyFill="1" applyBorder="1" applyAlignment="1">
      <alignment horizontal="right" vertical="center" wrapText="1"/>
    </xf>
  </cellXfs>
  <cellStyles count="5">
    <cellStyle name="Moneda" xfId="1" builtinId="4"/>
    <cellStyle name="Moneda [0]" xfId="2" builtinId="7"/>
    <cellStyle name="Moneda 2 2" xfId="4" xr:uid="{C874E7A0-2932-4EBA-98AB-C884BCABC992}"/>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000D4-B33B-45F7-B7E3-5ECD699D69B2}">
  <dimension ref="B2:N15"/>
  <sheetViews>
    <sheetView showGridLines="0" tabSelected="1" topLeftCell="A5" zoomScale="41" zoomScaleNormal="41" workbookViewId="0">
      <selection activeCell="V8" sqref="V8"/>
    </sheetView>
  </sheetViews>
  <sheetFormatPr baseColWidth="10" defaultColWidth="11.453125" defaultRowHeight="14.5" x14ac:dyDescent="0.35"/>
  <cols>
    <col min="1" max="1" width="3.54296875" customWidth="1"/>
    <col min="2" max="2" width="14.1796875" customWidth="1"/>
    <col min="3" max="3" width="46.54296875" customWidth="1"/>
    <col min="4" max="4" width="19.7265625" style="9" customWidth="1"/>
    <col min="5" max="5" width="23.54296875" customWidth="1"/>
    <col min="6" max="6" width="6.7265625" customWidth="1"/>
    <col min="7" max="7" width="18.26953125" customWidth="1"/>
    <col min="8" max="8" width="19.36328125" customWidth="1"/>
    <col min="9" max="9" width="20.54296875" customWidth="1"/>
    <col min="10" max="10" width="20.90625" customWidth="1"/>
    <col min="11" max="11" width="17.54296875" customWidth="1"/>
    <col min="12" max="12" width="14.36328125" customWidth="1"/>
    <col min="13" max="13" width="25.54296875" customWidth="1"/>
    <col min="14" max="14" width="28.1796875" customWidth="1"/>
  </cols>
  <sheetData>
    <row r="2" spans="2:14" ht="15" thickBot="1" x14ac:dyDescent="0.4"/>
    <row r="3" spans="2:14" ht="45.5" customHeight="1" thickBot="1" x14ac:dyDescent="0.4">
      <c r="B3" s="48"/>
      <c r="C3" s="49"/>
      <c r="D3" s="19" t="s">
        <v>18</v>
      </c>
      <c r="E3" s="19" t="s">
        <v>19</v>
      </c>
      <c r="F3" s="56" t="s">
        <v>20</v>
      </c>
      <c r="G3" s="57"/>
      <c r="H3" s="45" t="s">
        <v>21</v>
      </c>
      <c r="I3" s="46"/>
      <c r="J3" s="46"/>
      <c r="K3" s="46"/>
      <c r="L3" s="46"/>
      <c r="M3" s="46"/>
      <c r="N3" s="47"/>
    </row>
    <row r="4" spans="2:14" ht="52" customHeight="1" thickBot="1" x14ac:dyDescent="0.4">
      <c r="B4" s="1">
        <v>1</v>
      </c>
      <c r="C4" s="5" t="s">
        <v>0</v>
      </c>
      <c r="D4" s="11" t="s">
        <v>1</v>
      </c>
      <c r="E4" s="11" t="s">
        <v>1</v>
      </c>
      <c r="F4" s="52" t="s">
        <v>1</v>
      </c>
      <c r="G4" s="53"/>
      <c r="H4" s="23" t="s">
        <v>22</v>
      </c>
      <c r="I4" s="24" t="s">
        <v>23</v>
      </c>
      <c r="J4" s="24" t="s">
        <v>24</v>
      </c>
      <c r="K4" s="25" t="s">
        <v>25</v>
      </c>
      <c r="L4" s="26" t="s">
        <v>26</v>
      </c>
      <c r="M4" s="27" t="s">
        <v>28</v>
      </c>
      <c r="N4" s="40" t="s">
        <v>29</v>
      </c>
    </row>
    <row r="5" spans="2:14" ht="163" customHeight="1" thickBot="1" x14ac:dyDescent="0.4">
      <c r="B5" s="2" t="s">
        <v>2</v>
      </c>
      <c r="C5" s="3" t="s">
        <v>3</v>
      </c>
      <c r="D5" s="12">
        <v>197634300</v>
      </c>
      <c r="E5" s="12">
        <v>143339502.65000001</v>
      </c>
      <c r="F5" s="50">
        <v>150595231</v>
      </c>
      <c r="G5" s="51"/>
      <c r="H5" s="28">
        <f>AVERAGE(D5,E5,F5)</f>
        <v>163856344.54999998</v>
      </c>
      <c r="I5" s="28">
        <f>GEOMEAN(D5,E5,F5)</f>
        <v>162185918.25792503</v>
      </c>
      <c r="J5" s="28">
        <f>MEDIAN(D5,E5,F5)</f>
        <v>150595231</v>
      </c>
      <c r="K5" s="29">
        <f>STDEVA(D5,E5,F5)</f>
        <v>29476670.508367937</v>
      </c>
      <c r="L5" s="30">
        <f>K5/H5</f>
        <v>0.17989337299889094</v>
      </c>
      <c r="M5" s="31">
        <f>+J5</f>
        <v>150595231</v>
      </c>
      <c r="N5" s="41" t="s">
        <v>30</v>
      </c>
    </row>
    <row r="6" spans="2:14" ht="155.5" customHeight="1" thickBot="1" x14ac:dyDescent="0.4">
      <c r="B6" s="2" t="s">
        <v>4</v>
      </c>
      <c r="C6" s="3" t="s">
        <v>5</v>
      </c>
      <c r="D6" s="12">
        <v>199274100</v>
      </c>
      <c r="E6" s="12">
        <v>149950977.56999999</v>
      </c>
      <c r="F6" s="50">
        <v>165862111</v>
      </c>
      <c r="G6" s="51"/>
      <c r="H6" s="28">
        <f t="shared" ref="H6:H8" si="0">AVERAGE(D6,E6,F6)</f>
        <v>171695729.52333334</v>
      </c>
      <c r="I6" s="28">
        <f t="shared" ref="I6:I8" si="1">GEOMEAN(D6,E6,F6)</f>
        <v>170496623.26872385</v>
      </c>
      <c r="J6" s="28">
        <f t="shared" ref="J6:J8" si="2">MEDIAN(D6,E6,F6)</f>
        <v>165862111</v>
      </c>
      <c r="K6" s="29">
        <f t="shared" ref="K6:K8" si="3">STDEVA(D6,E6,F6)</f>
        <v>25173715.068857517</v>
      </c>
      <c r="L6" s="30">
        <f t="shared" ref="L6:L9" si="4">K6/H6</f>
        <v>0.14661817820830789</v>
      </c>
      <c r="M6" s="31">
        <f>+J6</f>
        <v>165862111</v>
      </c>
      <c r="N6" s="41" t="s">
        <v>30</v>
      </c>
    </row>
    <row r="7" spans="2:14" ht="146" customHeight="1" thickBot="1" x14ac:dyDescent="0.4">
      <c r="B7" s="2" t="s">
        <v>6</v>
      </c>
      <c r="C7" s="3" t="s">
        <v>7</v>
      </c>
      <c r="D7" s="16">
        <v>319413356</v>
      </c>
      <c r="E7" s="12">
        <v>186566279.90000001</v>
      </c>
      <c r="F7" s="50">
        <v>252713263</v>
      </c>
      <c r="G7" s="51"/>
      <c r="H7" s="28">
        <f t="shared" si="0"/>
        <v>252897632.96666667</v>
      </c>
      <c r="I7" s="28">
        <f t="shared" si="1"/>
        <v>246947567.73400122</v>
      </c>
      <c r="J7" s="28">
        <f t="shared" si="2"/>
        <v>252713263</v>
      </c>
      <c r="K7" s="29">
        <f t="shared" si="3"/>
        <v>66423729.956193097</v>
      </c>
      <c r="L7" s="30">
        <f t="shared" si="4"/>
        <v>0.26265065899192547</v>
      </c>
      <c r="M7" s="31">
        <f>+J7</f>
        <v>252713263</v>
      </c>
      <c r="N7" s="41" t="s">
        <v>30</v>
      </c>
    </row>
    <row r="8" spans="2:14" ht="142" customHeight="1" thickBot="1" x14ac:dyDescent="0.4">
      <c r="B8" s="2" t="s">
        <v>8</v>
      </c>
      <c r="C8" s="3" t="s">
        <v>9</v>
      </c>
      <c r="D8" s="15">
        <v>298903036</v>
      </c>
      <c r="E8" s="12">
        <v>240889429.5</v>
      </c>
      <c r="F8" s="50">
        <v>278309704</v>
      </c>
      <c r="G8" s="51"/>
      <c r="H8" s="28">
        <f t="shared" si="0"/>
        <v>272700723.16666669</v>
      </c>
      <c r="I8" s="28">
        <f t="shared" si="1"/>
        <v>271618162.10573018</v>
      </c>
      <c r="J8" s="28">
        <f t="shared" si="2"/>
        <v>278309704</v>
      </c>
      <c r="K8" s="29">
        <f t="shared" si="3"/>
        <v>29410714.61688301</v>
      </c>
      <c r="L8" s="30">
        <f t="shared" si="4"/>
        <v>0.10784978593147347</v>
      </c>
      <c r="M8" s="31">
        <f>+H8</f>
        <v>272700723.16666669</v>
      </c>
      <c r="N8" s="41" t="s">
        <v>31</v>
      </c>
    </row>
    <row r="9" spans="2:14" ht="135.5" customHeight="1" thickBot="1" x14ac:dyDescent="0.4">
      <c r="B9" s="6" t="s">
        <v>10</v>
      </c>
      <c r="C9" s="4" t="s">
        <v>11</v>
      </c>
      <c r="D9" s="13">
        <v>198934820</v>
      </c>
      <c r="E9" s="12">
        <v>579253810.38</v>
      </c>
      <c r="F9" s="50">
        <v>305942600</v>
      </c>
      <c r="G9" s="51"/>
      <c r="H9" s="28">
        <f>AVERAGE(D9,F9)</f>
        <v>252438710</v>
      </c>
      <c r="I9" s="28">
        <f>GEOMEAN(D9,F9)</f>
        <v>246703538.80990845</v>
      </c>
      <c r="J9" s="28">
        <f>MEDIAN(D9,F9)</f>
        <v>252438710</v>
      </c>
      <c r="K9" s="29">
        <f>STDEVA(D9,F9)</f>
        <v>75665926.87771827</v>
      </c>
      <c r="L9" s="30">
        <f t="shared" si="4"/>
        <v>0.29973979378090732</v>
      </c>
      <c r="M9" s="31">
        <f>+J9</f>
        <v>252438710</v>
      </c>
      <c r="N9" s="41" t="s">
        <v>31</v>
      </c>
    </row>
    <row r="10" spans="2:14" ht="15" customHeight="1" thickBot="1" x14ac:dyDescent="0.4">
      <c r="B10" s="58" t="s">
        <v>12</v>
      </c>
      <c r="C10" s="59"/>
      <c r="D10" s="14">
        <f>SUM(D5:D9)</f>
        <v>1214159612</v>
      </c>
      <c r="E10" s="14">
        <f>SUM(E5:E9)</f>
        <v>1300000000</v>
      </c>
      <c r="F10" s="54">
        <f>SUM(F5:G9)</f>
        <v>1153422909</v>
      </c>
      <c r="G10" s="55"/>
      <c r="M10" s="37">
        <f>ROUND(SUM(M5:M9),0)</f>
        <v>1094310038</v>
      </c>
      <c r="N10" s="9"/>
    </row>
    <row r="11" spans="2:14" ht="15" customHeight="1" thickBot="1" x14ac:dyDescent="0.4">
      <c r="B11" s="17" t="s">
        <v>13</v>
      </c>
      <c r="C11" s="10">
        <v>0.2</v>
      </c>
      <c r="D11" s="7">
        <f>+C11*D10</f>
        <v>242831922.40000001</v>
      </c>
      <c r="F11" s="22">
        <v>0.15</v>
      </c>
      <c r="G11" s="7">
        <f>+F10*F11</f>
        <v>173013436.34999999</v>
      </c>
      <c r="H11" s="32">
        <v>0.18</v>
      </c>
      <c r="I11" s="32">
        <f>GEOMEAN(C11,F11)</f>
        <v>0.17320508075688773</v>
      </c>
      <c r="J11" s="32">
        <f>MEDIAN(C11,F11)</f>
        <v>0.17499999999999999</v>
      </c>
      <c r="K11" s="32">
        <f>STDEVA(C11,F11)</f>
        <v>3.5355339059327487E-2</v>
      </c>
      <c r="L11" s="34">
        <v>0.18</v>
      </c>
      <c r="M11" s="37">
        <f>ROUND(M10*L11,0)</f>
        <v>196975807</v>
      </c>
      <c r="N11" s="9"/>
    </row>
    <row r="12" spans="2:14" ht="16" thickBot="1" x14ac:dyDescent="0.4">
      <c r="B12" s="17" t="s">
        <v>14</v>
      </c>
      <c r="C12" s="10">
        <v>0.03</v>
      </c>
      <c r="D12" s="7">
        <f>+D10*C12</f>
        <v>36424788.359999999</v>
      </c>
      <c r="F12" s="20">
        <v>0.02</v>
      </c>
      <c r="G12" s="7">
        <f>+F10*F12</f>
        <v>23068458.18</v>
      </c>
      <c r="H12" s="32">
        <f t="shared" ref="H12:H13" si="5">AVERAGE(C12,F12)</f>
        <v>2.5000000000000001E-2</v>
      </c>
      <c r="I12" s="32">
        <f t="shared" ref="I12:I13" si="6">GEOMEAN(C12,F12)</f>
        <v>2.4494897427831779E-2</v>
      </c>
      <c r="J12" s="32">
        <f t="shared" ref="J12:J13" si="7">MEDIAN(C12,F12)</f>
        <v>2.5000000000000001E-2</v>
      </c>
      <c r="K12" s="32">
        <f t="shared" ref="K12:K13" si="8">STDEVA(C12,F12)</f>
        <v>7.0710678118654537E-3</v>
      </c>
      <c r="L12" s="34">
        <v>0.01</v>
      </c>
      <c r="M12" s="37">
        <f>ROUND(M10*L12,0)</f>
        <v>10943100</v>
      </c>
      <c r="N12" s="9"/>
    </row>
    <row r="13" spans="2:14" ht="16" thickBot="1" x14ac:dyDescent="0.4">
      <c r="B13" s="17" t="s">
        <v>15</v>
      </c>
      <c r="C13" s="10">
        <v>0.02</v>
      </c>
      <c r="D13" s="7">
        <f>+D10*C13</f>
        <v>24283192.240000002</v>
      </c>
      <c r="F13" s="20">
        <v>0.02</v>
      </c>
      <c r="G13" s="7">
        <f>+F10*F13</f>
        <v>23068458.18</v>
      </c>
      <c r="H13" s="32">
        <f t="shared" si="5"/>
        <v>0.02</v>
      </c>
      <c r="I13" s="32">
        <f t="shared" si="6"/>
        <v>0.02</v>
      </c>
      <c r="J13" s="32">
        <f t="shared" si="7"/>
        <v>0.02</v>
      </c>
      <c r="K13" s="32">
        <f t="shared" si="8"/>
        <v>0</v>
      </c>
      <c r="L13" s="33">
        <v>0.02</v>
      </c>
      <c r="M13" s="38">
        <f>ROUND(M10*L13,0)</f>
        <v>21886201</v>
      </c>
      <c r="N13" s="9"/>
    </row>
    <row r="14" spans="2:14" ht="15" customHeight="1" thickBot="1" x14ac:dyDescent="0.4">
      <c r="B14" s="17" t="s">
        <v>16</v>
      </c>
      <c r="C14" s="10">
        <v>0.19</v>
      </c>
      <c r="D14" s="7">
        <f>+D13*C14</f>
        <v>4613806.5256000003</v>
      </c>
      <c r="F14" s="20">
        <v>0.19</v>
      </c>
      <c r="G14" s="7">
        <f>+G13*F14</f>
        <v>4383007.0542000001</v>
      </c>
      <c r="H14" s="35"/>
      <c r="I14" s="35"/>
      <c r="J14" s="35"/>
      <c r="K14" s="35"/>
      <c r="L14" s="36">
        <v>0.19</v>
      </c>
      <c r="M14" s="38">
        <f>ROUND(M13*L14,0)</f>
        <v>4158378</v>
      </c>
      <c r="N14" s="9"/>
    </row>
    <row r="15" spans="2:14" ht="15" thickBot="1" x14ac:dyDescent="0.4">
      <c r="B15" s="17" t="s">
        <v>17</v>
      </c>
      <c r="C15" s="18"/>
      <c r="D15" s="8">
        <f>SUM(D10:D14)</f>
        <v>1522313321.5256</v>
      </c>
      <c r="F15" s="21"/>
      <c r="G15" s="8">
        <f>SUM(G10:G14)</f>
        <v>223533359.7642</v>
      </c>
      <c r="H15" s="42" t="s">
        <v>27</v>
      </c>
      <c r="I15" s="43"/>
      <c r="J15" s="43"/>
      <c r="K15" s="43"/>
      <c r="L15" s="44"/>
      <c r="M15" s="39">
        <f>ROUND(SUM(M10:M14),0)</f>
        <v>1328273524</v>
      </c>
      <c r="N15" s="9"/>
    </row>
  </sheetData>
  <mergeCells count="12">
    <mergeCell ref="H15:L15"/>
    <mergeCell ref="H3:N3"/>
    <mergeCell ref="B3:C3"/>
    <mergeCell ref="F9:G9"/>
    <mergeCell ref="F4:G4"/>
    <mergeCell ref="F10:G10"/>
    <mergeCell ref="F3:G3"/>
    <mergeCell ref="F5:G5"/>
    <mergeCell ref="F6:G6"/>
    <mergeCell ref="F7:G7"/>
    <mergeCell ref="F8:G8"/>
    <mergeCell ref="B10:C10"/>
  </mergeCells>
  <phoneticPr fontId="5" type="noConversion"/>
  <pageMargins left="0.7" right="0.7" top="0.75" bottom="0.75" header="0.3" footer="0.3"/>
  <pageSetup orientation="portrait" r:id="rId1"/>
  <ignoredErrors>
    <ignoredError sqref="M8"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Teresa Vanegas Rozo</dc:creator>
  <cp:keywords/>
  <dc:description/>
  <cp:lastModifiedBy>Johanna Teresa Vanegas Rozo</cp:lastModifiedBy>
  <cp:revision/>
  <dcterms:created xsi:type="dcterms:W3CDTF">2026-02-26T21:17:07Z</dcterms:created>
  <dcterms:modified xsi:type="dcterms:W3CDTF">2026-05-15T15:23:51Z</dcterms:modified>
  <cp:category/>
  <cp:contentStatus/>
</cp:coreProperties>
</file>