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mantenimiento de baterias sanitarias\"/>
    </mc:Choice>
  </mc:AlternateContent>
  <xr:revisionPtr revIDLastSave="0" documentId="13_ncr:1_{35FF144B-9427-4F09-A8D8-B0137A648893}"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r:id="rId2"/>
    <sheet name="Hoja1" sheetId="4" r:id="rId3"/>
  </sheets>
  <functionGroups builtInGroupCount="19"/>
  <externalReferences>
    <externalReference r:id="rId4"/>
  </externalReferences>
  <definedNames>
    <definedName name="_xlnm.Print_Area" localSheetId="0">MATRIZ!$A$4:$AF$37</definedName>
    <definedName name="lista_cualitativa">'[1]Tabla CONPES 3714'!$N$15:$N$18</definedName>
    <definedName name="Prob">MATRIZ!$G$1:$G$5</definedName>
    <definedName name="_xlnm.Print_Titles" localSheetId="0">MATRIZ!$11:$15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8" i="1" l="1"/>
  <c r="W18" i="1"/>
  <c r="U22" i="1"/>
  <c r="W22" i="1"/>
  <c r="U24" i="1"/>
  <c r="W24" i="1"/>
  <c r="U25" i="1"/>
  <c r="W25" i="1"/>
  <c r="I18" i="1"/>
  <c r="K18" i="1"/>
  <c r="I22" i="1"/>
  <c r="K22" i="1"/>
  <c r="I24" i="1"/>
  <c r="K24" i="1"/>
  <c r="I25" i="1"/>
  <c r="K25" i="1"/>
  <c r="U16" i="1"/>
  <c r="W16" i="1"/>
  <c r="I16" i="1"/>
  <c r="K16" i="1"/>
  <c r="U27" i="1"/>
  <c r="W27" i="1"/>
  <c r="U31" i="1"/>
  <c r="W31" i="1"/>
  <c r="I27" i="1"/>
  <c r="K27" i="1"/>
  <c r="I31" i="1"/>
  <c r="K31" i="1"/>
  <c r="L18" i="1"/>
  <c r="L27" i="1"/>
  <c r="L25" i="1"/>
  <c r="L31" i="1"/>
  <c r="L16" i="1"/>
  <c r="X18" i="1" l="1"/>
  <c r="Y18" i="1" s="1"/>
  <c r="X24" i="1"/>
  <c r="Y24" i="1" s="1"/>
  <c r="X22" i="1"/>
  <c r="Y22" i="1" s="1"/>
  <c r="X25" i="1"/>
  <c r="Y25" i="1" s="1"/>
  <c r="N18" i="1"/>
  <c r="O18" i="1" s="1"/>
  <c r="P18" i="1" s="1"/>
  <c r="Q18" i="1" s="1"/>
  <c r="M18" i="1"/>
  <c r="N25" i="1"/>
  <c r="O25" i="1" s="1"/>
  <c r="P25" i="1" s="1"/>
  <c r="Q25" i="1" s="1"/>
  <c r="M25" i="1"/>
  <c r="X16" i="1"/>
  <c r="Y16" i="1" s="1"/>
  <c r="N16" i="1"/>
  <c r="O16" i="1" s="1"/>
  <c r="P16" i="1" s="1"/>
  <c r="Q16" i="1" s="1"/>
  <c r="M16" i="1"/>
  <c r="X31" i="1"/>
  <c r="Y31" i="1" s="1"/>
  <c r="X27" i="1"/>
  <c r="Y27" i="1" s="1"/>
  <c r="M31" i="1"/>
  <c r="N31" i="1"/>
  <c r="O31" i="1" s="1"/>
  <c r="P31" i="1" s="1"/>
  <c r="Q31" i="1" s="1"/>
  <c r="N27" i="1"/>
  <c r="O27" i="1" s="1"/>
  <c r="P27" i="1" s="1"/>
  <c r="Q27" i="1" s="1"/>
  <c r="M27" i="1"/>
  <c r="I23" i="1"/>
  <c r="Y26" i="1"/>
  <c r="Q26" i="1"/>
  <c r="O26" i="1"/>
  <c r="Y28" i="1"/>
  <c r="O28" i="1"/>
  <c r="Q28" i="1" s="1"/>
  <c r="Y21" i="1"/>
  <c r="Y17" i="1"/>
  <c r="L17" i="1"/>
  <c r="L21" i="1"/>
  <c r="L24" i="1"/>
  <c r="L22" i="1"/>
  <c r="L28" i="1"/>
  <c r="L26" i="1"/>
  <c r="M24" i="1" l="1"/>
  <c r="N24" i="1"/>
  <c r="O24" i="1" s="1"/>
  <c r="P24" i="1" s="1"/>
  <c r="Q24" i="1" s="1"/>
  <c r="N22" i="1"/>
  <c r="O22" i="1" s="1"/>
  <c r="P22" i="1" s="1"/>
  <c r="Q22" i="1" s="1"/>
  <c r="M22" i="1"/>
  <c r="M26" i="1"/>
  <c r="M28" i="1"/>
  <c r="O21" i="1"/>
  <c r="P21" i="1" s="1"/>
  <c r="Q21" i="1" s="1"/>
  <c r="M21" i="1"/>
  <c r="M17" i="1"/>
  <c r="N17" i="1"/>
  <c r="O17" i="1" s="1"/>
  <c r="P17" i="1" s="1"/>
  <c r="Q17" i="1" s="1"/>
  <c r="I19" i="1"/>
  <c r="I20" i="1"/>
  <c r="I29" i="1"/>
  <c r="I30" i="1"/>
  <c r="K19" i="1"/>
  <c r="K20" i="1"/>
  <c r="K29" i="1"/>
  <c r="K30" i="1"/>
  <c r="X23" i="1"/>
  <c r="Y23" i="1" s="1"/>
  <c r="U19" i="1"/>
  <c r="W19" i="1"/>
  <c r="U20" i="1"/>
  <c r="W20" i="1"/>
  <c r="U29" i="1"/>
  <c r="U30" i="1"/>
  <c r="W29" i="1"/>
  <c r="W30" i="1"/>
  <c r="I14" i="4"/>
  <c r="K14" i="4"/>
  <c r="I15" i="4"/>
  <c r="K15" i="4"/>
  <c r="I16" i="4"/>
  <c r="K16" i="4"/>
  <c r="I17" i="4"/>
  <c r="K17" i="4"/>
  <c r="I18" i="4"/>
  <c r="K18" i="4"/>
  <c r="I19" i="4"/>
  <c r="K19" i="4"/>
  <c r="L16" i="4"/>
  <c r="L20" i="1"/>
  <c r="L15" i="4"/>
  <c r="L14" i="4"/>
  <c r="L19" i="4"/>
  <c r="L19" i="1"/>
  <c r="L17" i="4"/>
  <c r="L23" i="1"/>
  <c r="L18" i="4"/>
  <c r="L29" i="1"/>
  <c r="L30" i="1"/>
  <c r="M19" i="1" l="1"/>
  <c r="X20" i="1"/>
  <c r="Y20" i="1" s="1"/>
  <c r="X29" i="1"/>
  <c r="Y29" i="1" s="1"/>
  <c r="X19" i="1"/>
  <c r="Y19" i="1" s="1"/>
  <c r="X30" i="1"/>
  <c r="Y30" i="1" s="1"/>
  <c r="N17" i="4"/>
  <c r="O17" i="4" s="1"/>
  <c r="P17" i="4" s="1"/>
  <c r="Q17" i="4" s="1"/>
  <c r="M17" i="4"/>
  <c r="N16" i="4"/>
  <c r="O16" i="4" s="1"/>
  <c r="P16" i="4" s="1"/>
  <c r="Q16" i="4" s="1"/>
  <c r="M16" i="4"/>
  <c r="M30" i="1"/>
  <c r="N30" i="1"/>
  <c r="O30" i="1" s="1"/>
  <c r="P30" i="1" s="1"/>
  <c r="Q30" i="1" s="1"/>
  <c r="N14" i="4"/>
  <c r="O14" i="4" s="1"/>
  <c r="P14" i="4" s="1"/>
  <c r="Q14" i="4" s="1"/>
  <c r="M14" i="4"/>
  <c r="M29" i="1"/>
  <c r="M19" i="4"/>
  <c r="N19" i="4"/>
  <c r="O19" i="4" s="1"/>
  <c r="P19" i="4" s="1"/>
  <c r="Q19" i="4" s="1"/>
  <c r="M23" i="1"/>
  <c r="M15" i="4"/>
  <c r="N15" i="4"/>
  <c r="O15" i="4" s="1"/>
  <c r="P15" i="4" s="1"/>
  <c r="Q15" i="4" s="1"/>
  <c r="N20" i="1"/>
  <c r="O20" i="1" s="1"/>
  <c r="P20" i="1" s="1"/>
  <c r="Q20" i="1" s="1"/>
  <c r="M20" i="1"/>
  <c r="M18" i="4"/>
  <c r="N18" i="4"/>
  <c r="O18" i="4" s="1"/>
  <c r="P18" i="4" s="1"/>
  <c r="Q18" i="4" s="1"/>
  <c r="N19" i="1"/>
  <c r="O19" i="1" s="1"/>
  <c r="P19" i="1" s="1"/>
  <c r="Q19" i="1" s="1"/>
  <c r="N29" i="1"/>
  <c r="O29" i="1" s="1"/>
  <c r="P29" i="1" s="1"/>
  <c r="Q29" i="1" s="1"/>
  <c r="N23" i="1"/>
  <c r="O23" i="1" s="1"/>
  <c r="P23" i="1" s="1"/>
  <c r="Q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<sst xmlns="http://schemas.openxmlformats.org/spreadsheetml/2006/main" count="495" uniqueCount="203">
  <si>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</si>
  <si>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</si>
  <si>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</si>
  <si>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</si>
  <si>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</si>
  <si>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</si>
  <si>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</si>
  <si>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</si>
  <si>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</si>
  <si>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</si>
  <si>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</si>
  <si>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</si>
  <si>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</si>
  <si>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</si>
  <si>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</si>
  <si>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</si>
  <si>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</si>
  <si>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</si>
  <si>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</si>
  <si>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</si>
  <si>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</si>
  <si>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</si>
  <si>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</si>
  <si>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</si>
  <si>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</si>
  <si>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</si>
  <si>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</si>
  <si>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</si>
  <si>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</si>
  <si>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</si>
  <si>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</si>
  <si>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</si>
  <si>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</si>
  <si>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</si>
  <si>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</si>
  <si>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</si>
  <si>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</si>
  <si>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</si>
  <si>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</si>
  <si>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</si>
  <si>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</si>
  <si>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</si>
  <si>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</si>
  <si>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</si>
  <si>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</si>
  <si>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</si>
  <si>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</si>
  <si>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</si>
  <si>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</si>
  <si>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</si>
  <si>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</si>
  <si>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</si>
  <si>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</si>
  <si>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</si>
  <si>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</si>
  <si>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</si>
  <si>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</si>
  <si>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</si>
  <si>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</si>
  <si>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</si>
  <si>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</si>
  <si>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</si>
  <si>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</si>
  <si>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</si>
  <si>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</si>
  <si>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</si>
  <si>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</si>
  <si>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</si>
  <si>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</si>
  <si>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</si>
  <si>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</si>
  <si>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</si>
  <si>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</si>
  <si>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</si>
  <si>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</si>
  <si>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</si>
  <si>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</si>
  <si>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</si>
  <si>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</si>
  <si>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</si>
  <si>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</si>
  <si>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</si>
  <si>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</si>
  <si>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</si>
  <si>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</si>
  <si>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</si>
  <si>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</si>
  <si>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</si>
  <si>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</si>
  <si>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</si>
  <si>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</si>
  <si>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</si>
  <si>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</si>
  <si>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</si>
  <si>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</si>
  <si>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</si>
  <si>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</si>
  <si>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</si>
  <si>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</si>
  <si>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</si>
  <si>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</si>
  <si>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</si>
  <si>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</si>
  <si>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</si>
  <si>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</si>
  <si>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</si>
  <si>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</si>
  <si>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</si>
  <si>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</si>
  <si>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</si>
  <si>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</si>
  <si>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</si>
  <si>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</si>
  <si>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</si>
  <si>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</si>
  <si>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</si>
  <si>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</si>
  <si>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</si>
  <si>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</si>
  <si>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</si>
  <si>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Durante todo el proceso contractual: etapa precontractual, contractual y de ejecución.</t>
  </si>
  <si>
    <t>Desde la suscripción del contrato hasta la presentación efectiva de la póliza de cumplimiento.</t>
  </si>
  <si>
    <t xml:space="preserve">                        </t>
  </si>
  <si>
    <t>Durante toda la etapa precontractual y hasta el cierre de la convocatoria.</t>
  </si>
  <si>
    <t>Durante la fase de planeación del proceso contractual y antes de la publicación de los pliegos o condiciones del proceso.</t>
  </si>
  <si>
    <t>Desde la adjudicación hasta la suscripción efectiva del contrato.</t>
  </si>
  <si>
    <t>Durante toda la etapa de recepción, análisis y evaluación de propuestas, previo a la adjudicación del contrato.</t>
  </si>
  <si>
    <t>Durante toda la ejecución del contrato, con énfasis en la etapa final de cierre y liquidación, verificando el cumplimiento de los tiempos y requisitos contractuales.</t>
  </si>
  <si>
    <t>Durante toda la ejecución del contrato, con la frecuencia necesaria según la naturaleza de la intervención y el avance físico de las actividades programadas.</t>
  </si>
  <si>
    <t>Cada vez que se requiera la entrega o validación de pólizas para la legalización del contrato.</t>
  </si>
  <si>
    <t>El incumplimiento de los plazos para la publicación en SECOP puede generar riesgos jurídicos que comprometan la legalidad del proceso de contratación de adecuación de baños y baterías sanitarias. Así mismo, podrían presentarse retrasos en la ejecución de las adecuaciones previstas, afectando la funcionalidad de espacios sanitarios esenciales para aprendices, personal y visitantes, lo cual puede incidir negativamente en las condiciones de higiene, salud pública y continuidad del servicio educativo.</t>
  </si>
  <si>
    <t>Garantizar la programación oportuna del proceso contractual en el cronograma institucional.
Designar responsables del seguimiento de los tiempos de publicación en la plataforma SECOP.
Verificar la integridad técnica, jurídica y presupuestal de los documentos precontractuales antes de su publicación.
Establecer alertas internas para realizar seguimiento previo a cada fase del proceso, con énfasis en la publicación de pliegos definitivos, acto de adjudicación y firma del contrato, con el fin de asegurar el cumplimiento de los tiempos establecidos.</t>
  </si>
  <si>
    <t xml:space="preserve">Mediante el seguimiento del cronograma contractual y la verificación del cumplimiento de los hitos establecidos en SECOP. Aplicar listas de chequeo internas y realizar revisiones periódicas por parte de la dependencia jurídica o administrativa del Centro. Supervisar el cumplimiento de las fechas límite mediante el uso de bitácoras de control y reportes de avance del proceso.
</t>
  </si>
  <si>
    <t>La ausencia de oferentes puede derivar en la declaratoria de desierto del proceso, lo cual afectaría directamente la continuidad del cronograma institucional y retrasaría las actividades de adecuación de espacios sanitarios. Esto puede impactar negativamente en las condiciones de salubridad, bienestar y servicio a la comunidad educativa, así como en la ejecución presupuestal del periodo fiscal correspondiente.</t>
  </si>
  <si>
    <t>Para mitigar este riesgo, se debe diseñar el proceso de contratación con especificaciones técnicas claras, realistas y acordes a las condiciones del mercado regional, de forma que resulten comprensibles y viables para los posibles proponentes. Es fundamental realizar un análisis del sector que permita identificar oferentes con experiencia en obras civiles, adecuaciones sanitarias y mantenimiento locativo, y con capacidad operativa para ejecutar las actividades requeridas. Así mismo, se recomienda ampliar la difusión de la convocatoria mediante el uso de medios institucionales, redes de contacto locales, plataformas gremiales y canales de comunicación directa, de manera que se incremente el alcance y visibilidad del proceso. Finalmente, se deben ajustar los plazos de publicación y observación para permitir a los interesados una adecuada preparación y presentación de sus propuestas.</t>
  </si>
  <si>
    <t>Realizar seguimiento al comportamiento del mercado mediante el número de interesados registrados en la plataforma SECOP y la recepción de observaciones durante la etapa precontractual. Verificar la existencia de oferentes activos en procesos similares ejecutados previamente en el mismo sector. Adelantar seguimiento técnico y administrativo al cumplimiento del cronograma de publicación, observación y socialización de la convocatoria.</t>
  </si>
  <si>
    <t>Una descripción técnica imprecisa o incompleta puede generar interpretaciones erróneas por parte de los oferentes, dificultar la evaluación objetiva de las propuestas, aumentar el riesgo de incumplimientos contractuales y comprometer la calidad final de las adecuaciones. Adicionalmente, puede dar lugar a controversias durante la ejecución, afectar la trazabilidad de los criterios de evaluación, disminuir la transparencia del proceso y propiciar reclamaciones contractuales que impacten negativamente la gestión del proyecto.</t>
  </si>
  <si>
    <t>Para prevenir este riesgo, se deben revisar y validar rigurosamente los estudios previos y la ficha técnica del proceso de contratación, asegurando que se incluyan especificaciones constructivas claras sobre las obras de adecuación, como las dimensiones de las baterías sanitarias, los materiales a utilizar (tipos, acabados, resistencia y cumplimiento de normas técnicas), los procesos de instalación, ventilación, hidráulica, sanitarios y eléctricos, así como las condiciones mínimas de ejecución y seguridad. Es indispensable contar con la participación de personal técnico con conocimientos en obras civiles, adecuación de espacios sanitarios y normatividad vigente, quienes aporten criterios sólidos para garantizar la calidad y pertinencia de los documentos contractuales. Además, se debe verificar que la documentación técnica cumpla con el marco normativo en aspectos de accesibilidad, seguridad, salubridad, sostenibilidad ambiental y mantenimiento locativo, alineado con los lineamientos institucionales y legales aplicables.</t>
  </si>
  <si>
    <t>La utilización de insumos, herramientas o elementos constructivos que no cumplan con las especificaciones técnicas establecidas puede comprometer la durabilidad, seguridad, funcionalidad e higiene de los espacios sanitarios intervenidos. Esta situación podría generar deterioro prematuro, fallas en instalaciones hidráulicas, eléctricas o sanitarias, retrabajos, incumplimientos contractuales, interrupciones en el cronograma de obra, y posibles reclamaciones contractuales. A su vez, afectaría la percepción institucional frente a la calidad de la infraestructura y la gestión eficiente del recurso público.</t>
  </si>
  <si>
    <t>Como medida de tratamiento, se deben establecer en los documentos contractuales las especificaciones técnicas mínimas requeridas para los materiales, herramientas y equipos a utilizar en las adecuaciones sanitarias, incluyendo detalles sobre grifería, cerámica, sistemas hidráulicos, aparatos sanitarios, accesorios, acabados y demás componentes técnicos, definiendo sus características físicas, funcionales y de calidad. Es necesario exigir fichas técnicas, certificados de conformidad, hojas de seguridad, garantías de fábrica y documentación de origen, así como incluir cláusulas contractuales que permitan el rechazo de productos defectuosos o que no cumplan con lo estipulado. Además, se debe designar personal técnico encargado de la revisión, validación y recepción de insumos, quien podrá solicitar pruebas de funcionamiento, resistencia o calidad según aplique a los diferentes componentes de la obra.</t>
  </si>
  <si>
    <t>En cada entrega o previo al uso de productos, materiales o herramientas, durante todas las fases de ejecución del contrato.</t>
  </si>
  <si>
    <t>Para mitigar este riesgo, es fundamental definir de manera clara y precisa en los documentos precontractuales los requisitos habilitantes, técnicos, jurídicos y financieros, especificando las condiciones mínimas exigidas para la ejecución de las adecuaciones sanitarias. Se deben establecer formatos estandarizados y listas de verificación que orienten a los proponentes en la correcta presentación de sus ofertas, facilitando su organización y revisión. Es clave realizar sesiones informativas, socializar oportunamente los pliegos y habilitar canales institucionales para la recepción y respuesta de observaciones o aclaraciones. Durante la evaluación, se debe aplicar una revisión técnica detallada de cada propuesta, con especial atención a la experiencia en obras similares, los materiales ofertados y la metodología propuesta para la ejecución. Esta evaluación debe ser objetiva, basada en criterios definidos en los pliegos, y contar con el respaldo del equipo técnico y jurídico.</t>
  </si>
  <si>
    <t>A través de revisión documental integral por parte del comité evaluador, con apoyo del área jurídica y del supervisor del proceso. Se debe aplicar una matriz de evaluación objetiva y estandarizada, validando caso por caso la documentación soporte que acredite el cumplimiento de los requisitos habilitantes, técnicos y administrativos exigidos.</t>
  </si>
  <si>
    <t>Para mitigar este riesgo, se debe definir con claridad en el contrato el cronograma de ejecución de las adecuaciones, los plazos de entrega y los tiempos establecidos para el cierre y liquidación del proceso. Es importante establecer un plan de trabajo detallado que contemple las actividades, tiempos y responsables asignados, de manera que se facilite el seguimiento de cada fase. Se debe exigir al contratista la entrega oportuna de los informes, actas de avance, actas de recibo final, garantías, soportes de ejecución y demás documentos necesarios para la liquidación. Adicionalmente, se debe realizar un seguimiento constante a los compromisos contractuales, con verificación anticipada de los entregables que condicionan el cierre del contrato y la activación de alertas tempranas ante posibles retrasos o incumplimientos.</t>
  </si>
  <si>
    <t>Mediante la revisión continua de los informes de ejecución, el análisis del cumplimiento del cronograma, la validación de entregables contractuales y las visitas de supervisión técnica. El seguimiento estará a cargo del supervisor del contrato, quien debe asegurar que, al finalizar la ejecución de las adecuaciones, se cuente con todos los documentos requeridos para realizar la liquidación dentro del término legal.</t>
  </si>
  <si>
    <t>La ausencia de una planeación adecuada por parte del contratista puede generar retrasos en la ejecución de las adecuaciones sanitarias, afectar la disponibilidad o funcionalidad de espacios esenciales para la comunidad educativa, interferir con el desarrollo normal de las actividades formativas y administrativas, y dar lugar a incumplimientos en los tiempos contractuales. Esto podría impactar negativamente la percepción institucional frente a la gestión de la infraestructura, comprometer el uso oportuno de los recursos asignados y generar dificultades en la articulación de futuras intervenciones locativas.</t>
  </si>
  <si>
    <t>Desde el inicio del contrato, se debe solicitar al contratista un cronograma detallado de actividades que contemple la identificación de riesgos operativos, restricciones logísticas y planes de contingencia específicos para la ejecución de las adecuaciones sanitarias. Dicho cronograma debe ser revisado técnica y administrativamente por el supervisor del contrato, quien podrá emitir observaciones o requerimientos formales ante cualquier desviación en los tiempos pactados. Se recomienda incluir en el contrato cláusulas que contemplen medidas correctivas en caso de atrasos injustificados y establecer mecanismos de control para realizar un seguimiento continuo al avance físico y financiero del proyecto. La articulación constante entre el contratista y el equipo supervisor es clave para asegurar que se cumplan los tiempos y condiciones previstas en el plan de trabajo.</t>
  </si>
  <si>
    <t>Mediante la verificación del cumplimiento del cronograma establecido, revisión periódica de los informes de avance, visitas de supervisión técnica a los frentes de trabajo, validación del desarrollo de las actividades conforme al plan aprobado, y realización de reuniones de seguimiento técnico-administrativo entre el contratista y el supervisor del contrato.</t>
  </si>
  <si>
    <t>El incumplimiento en la entrega o validez de las garantías podría generar demoras en la firma del contrato y, en consecuencia, en el inicio de las actividades de adecuación, afectando la disponibilidad de espacios sanitarios funcionales, la continuidad operativa del servicio educativo, y el cumplimiento de metas asociadas a la ejecución presupuestal del Centro. Además, puede generar reprocesos administrativos, afectaciones al cronograma institucional y observaciones por parte de entes de control.</t>
  </si>
  <si>
    <t>Como medida preventiva, se debe incluir en los pliegos de condiciones una descripción clara y detallada de los requisitos técnicos y legales que deben cumplir las pólizas exigidas para este contrato específico, como lo son las pólizas de cumplimiento, calidad, estabilidad, responsabilidad civil, entre otras que correspondan. Es fundamental exigir el cumplimiento estricto de los plazos para la entrega de estas garantías, y establecer como condición previa a la suscripción del acta de inicio del contrato la revisión técnica y jurídica de las pólizas por parte del equipo estructurador. Durante la fase precontractual, se debe informar oportunamente a los proponentes sobre los requisitos aplicables, promoviendo la presentación adecuada y oportuna de los documentos requeridos para la legalización del contrato.</t>
  </si>
  <si>
    <t>A través de la supervisión por parte del coordinador o supervisor del contrato y revisión conjunta con el área jurídica de las pólizas presentadas. Se debe validar, de ser necesario, la autenticidad y vigencia directamente con la aseguradora. También se deben hacer seguimientos puntuales a los tiempos establecidos en el cronograma de legalización, con generación de alertas en caso de vencimientos o inconsistencias detectadas.</t>
  </si>
  <si>
    <t>El incumplimiento del plazo para la suscripción del contrato puede generar retrasos en el inicio de las adecuaciones previstas, lo que podría afectar la disponibilidad y funcionalidad de los espacios sanitarios requeridos por la comunidad educativa, generar sobrecostos, desajustes en el cronograma institucional y comprometer la eficiencia en la ejecución presupuestal. Además, esta situación podría impactar negativamente en la percepción de la gestión contractual del Centro ante los entes de control y la ciudadanía.</t>
  </si>
  <si>
    <t>Como acción preventiva, se debe notificar formalmente al contratista adjudicado los plazos establecidos para la suscripción del contrato, haciendo énfasis en las consecuencias legales y contractuales del incumplimiento. Es importante mantener comunicación constante y directa entre el área de contratación y el proveedor para confirmar tiempos de respuesta y verificar la disposición para la firma en las fechas indicadas. Asimismo, se debe exigir la suscripción del contrato dentro del término legal, contemplando cláusulas penales en caso de incumplimiento injustificado. Paralelamente, se debe agilizar la preparación y entrega de documentos requeridos y coordinar de manera oportuna con el contratista y las áreas involucradas, con el fin de evitar retrasos administrativos o logísticos que puedan impedir la formalización del contrato en los tiempos definidos.</t>
  </si>
  <si>
    <t>Mediante el registro de alertas y seguimiento diario del estado del proceso de legalización del contrato. Se debe confirmar la disponibilidad del contratista mediante comunicaciones oficiales (correos, llamadas o notas formales) sobre la programación para la firma, verificar el cumplimiento de condiciones previas y realizar seguimiento puntual a las fechas clave, estableciendo recordatorios y mecanismos de control para todas las partes involucradas.</t>
  </si>
  <si>
    <t>Que una vez suscrito el contrato, el contratista no radique la póliza de cumplimiento dentro de los tiempos establecidos o la presente con inconsistencias, errores formales o de fondo, o sin ajustarse a las condiciones contractuales exigidas por la Entidad para el proceso de adecuación de baños y baterías sanitarias.</t>
  </si>
  <si>
    <t>Esta situación puede ocasionar demoras en la legalización del contrato y, por tanto, retrasos en el inicio de las actividades programadas. Además, genera incertidumbre legal y operativa, compromete el cumplimiento de las obligaciones contractuales y expone a la Entidad a riesgos por la falta de respaldo en caso de incumplimientos. Igualmente, se afecta la protección institucional, ya que las actividades podrían desarrollarse sin contar con las garantías establecidas, lo que impacta la seguridad jurídica del proceso y la gestión responsable de los recursos públicos.</t>
  </si>
  <si>
    <t>Para mitigar este riesgo, se debe especificar de manera clara y detallada en los documentos contractuales los requisitos técnicos y legales de la póliza de cumplimiento, los plazos establecidos para su radicación y las consecuencias del incumplimiento por parte del contratista. Es fundamental realizar un seguimiento inmediato y permanente desde el área de contratación a la entrega de la póliza, asignando responsabilidades específicas dentro del equipo estructurador. Una vez radicada, se debe realizar una verificación rigurosa que asegure que el documento esté correctamente diligenciado, vigente, expedido por una entidad autorizada y que cumpla con todos los términos pactados contractualmente.</t>
  </si>
  <si>
    <t>Mediante monitoreo constante por parte del área de contratación sobre la radicación oportuna de la póliza. Se deben generar alertas internas, realizar seguimiento directo al contratista, y aplicar una verificación documental en cada etapa del proceso. La póliza debe ser validada formal, legal y técnicamente, asegurando su conformidad con lo estipulado en el contrato.</t>
  </si>
  <si>
    <t>El incumplimiento de las fechas de entrega o la realización de entregas parciales no autorizadas puede afectar la ejecución oportuna de las adecuaciones previstas, ocasionar desajustes en el cronograma institucional, limitar temporalmente el acceso a servicios sanitarios en condiciones adecuadas, generar sobrecostos asociados a reprogramaciones o ampliaciones de plazo, e impactar negativamente la planificación operativa del Centro.</t>
  </si>
  <si>
    <t>Para evitar estos riesgos, se debe establecer en el contrato un cronograma detallado que incluya fechas específicas de ejecución por fases o entregas únicas según corresponda, así como una supervisión técnica rigurosa desde el inicio. Es necesario incluir cláusulas contractuales que definan claramente las fechas de entrega, prohíban entregas parciales no autorizadas, y estipulen penalidades por incumplimiento. Se debe implementar un plan de seguimiento continuo del avance físico de las actividades, validando el cumplimiento de plazos y condiciones pactadas, y promoviendo la comunicación constante entre el supervisor del contrato y el contratista para anticipar y gestionar cualquier desviación de forma oportuna.</t>
  </si>
  <si>
    <t>Monitorear el avance mediante informes periódicos de progreso entregados por el contratista, realizar inspecciones técnicas en sitio, y validar que cualquier cambio o desviación al cronograma esté debidamente autorizado y documentado. En caso de presentarse incumplimientos o entregas no conformes, se deben convocar reuniones de seguimiento técnico-administrativo para definir acciones correctivas y restablecer el cumplimiento contractual.</t>
  </si>
  <si>
    <t>Durante todo el proceso de ejecución del contrato. En caso de detectarse irregularidades, se debe aumentar la frecuencia del monitoreo hasta su resolución efectiva.</t>
  </si>
  <si>
    <t>Que se presente falta de ejecución contractual como consecuencia de alteraciones del orden público, situaciones de caso fortuito y/o fuerza mayor que impidan al contratista cumplir con la entrega de materiales y la ejecución de las adecuaciones sanitarias en los plazos y condiciones establecidos.</t>
  </si>
  <si>
    <t>La ocurrencia de este tipo de eventos podría generar retrasos o incluso interrupciones en la ejecución de los trabajos de adecuación, afectando el cumplimiento de los plazos contractuales, la funcionalidad de los espacios sanitarios, la planeación operativa del Centro, y eventualmente deteriorando la percepción institucional frente a la gestión de recursos públicos. Adicionalmente, se podrían generar perjuicios administrativos, sobrecostos logísticos y pérdida de eficacia en la prestación del servicio educativo.</t>
  </si>
  <si>
    <t xml:space="preserve">Como medida preventiva, se deben establecer canales de comunicación efectivos y ágiles entre la Entidad y el contratista para reportar oportunamente cualquier situación que pueda configurar caso fortuito o fuerza mayor. Es importante verificar previamente las rutas logísticas y las condiciones de transporte necesarias para el suministro de materiales. Se debe realizar una evaluación anticipada de los riesgos de seguridad y orden público en las zonas de entrega y ejecución, con el fin de prever posibles afectaciones. Ante la materialización de estos eventos, se debe analizar cada caso con el supervisor del contrato para tomar decisiones informadas que incluyan modificaciones contractuales, prórrogas justificadas o reprogramación de entregas, asegurando que las decisiones estén debidamente soportadas y documentadas. Cuando sea viable, se pueden considerar alternativas de ejecución parcial o ajustes logísticos que permitan dar continuidad al contrato.
</t>
  </si>
  <si>
    <t>Mediante el seguimiento regular a las condiciones externas que puedan afectar la ejecución del contrato, con verificación periódica de la evolución de eventos que puedan catalogarse como fuerza mayor o caso fortuito. Es clave mantener comunicación constante con el contratista para evaluar la viabilidad de las entregas y del avance físico de las actividades pactadas.</t>
  </si>
  <si>
    <t>Durante toda la fase de ejecución del contrato, con revisiones periódicas según la evolución de eventos externos y las condiciones del entorno.</t>
  </si>
  <si>
    <t>Las modificaciones normativas o cambios operativos en la plataforma SECOP II pueden generar demoras en la estructuración y publicación del proceso contractual, debido al desconocimiento de nuevas funcionalidades o requisitos, afectando el cumplimiento de los cronogramas institucionales y la ejecución oportuna de las adecuaciones sanitarias previstas.</t>
  </si>
  <si>
    <t>Para mitigar este riesgo, es fundamental que la Entidad y el equipo responsable de la gestión contractual realicen un seguimiento continuo a las actualizaciones normativas y técnicas emitidas por Colombia Compra Eficiente, así como a los lineamientos internos del SENA en materia de contratación. Se debe asegurar que el personal encargado de la estructuración del proceso cuente con la capacitación actualizada sobre el uso del SECOP II y los cambios en sus funcionalidades. Además, se recomienda la revisión constante de boletines, instructivos y comunicaciones oficiales relacionadas con la compra pública, así como la participación activa en espacios de formación, asesoría o acompañamiento técnico que fortalezcan la comprensión y aplicación adecuada de la normatividad vigente.</t>
  </si>
  <si>
    <t>Mediante la revisión diaria o semanal de las actualizaciones normativas aplicables, el seguimiento a comunicados oficiales de Colombia Compra Eficiente y la consulta directa de novedades en el portal del SECOP II. También se debe llevar un registro de los cambios aplicables al proceso específico y asegurar su aplicación en los documentos contractuales correspondientes.</t>
  </si>
  <si>
    <t>Diaria o semanalmente durante la etapa de formulación y construcción del proceso contractual.</t>
  </si>
  <si>
    <t>Que se presente incumplimiento por parte del proveedor o contratista de los requisitos de seguridad y salud en el trabajo (SST) y de los aportes a seguridad social del personal vinculado al proceso de adecuación de baños y baterías sanitarias.</t>
  </si>
  <si>
    <t xml:space="preserve">Como parte de los mecanismos de control, se debe incluir en los pliegos de condiciones la obligación expresa del contratista de cumplir con lo dispuesto en el Sistema de Gestión de la Seguridad y Salud en el Trabajo (SG-SST), así como acreditar la afiliación y el pago oportuno de la seguridad social del personal que será asignado a la ejecución del contrato. Adicionalmente, cuando el proceso lo requiera, se debe exigir un plan de SST, acompañado de las hojas de vida y certificaciones médicas ocupacionales de los trabajadores. Antes de autorizar el inicio del contrato, se debe verificar de manera rigurosa la documentación presentada y hacer seguimiento al cumplimiento de lo establecido en el Decreto 1072 de 2015 y demás normas aplicables. Durante la ejecución del contrato, se deberán solicitar al proveedor reportes periódicos sobre el cumplimiento de sus obligaciones en materia laboral y de seguridad y salud en el trabajo, asegurando que la gestión se mantenga actualizada y alineada con la normativa vigente.
</t>
  </si>
  <si>
    <t>Mediante revisión documental previa y durante la ejecución del contrato, incluyendo planillas de pago a seguridad social, afiliaciones, certificados médicos y demás soportes. El supervisor del contrato deberá realizar visitas de verificación en sitio y seguimientos periódicos para constatar la implementación de las condiciones de SST y el cumplimiento de las obligaciones del contratista.</t>
  </si>
  <si>
    <t>Mensual o conforme a los avances del contrato y el cronograma de ejecución establecido.</t>
  </si>
  <si>
    <t>Que se presenten debilidades logísticas durante el transporte de equipos, materiales o herramientas necesarios para la ejecución de la adecuación de baños y baterías sanitarias, lo cual pueda generar deterioro, alteración o pérdida de la calidad de los mismos, afectando la correcta ejecución del servicio.</t>
  </si>
  <si>
    <t>Para controlar este riesgo, se debe exigir al contratista la implementación de condiciones adecuadas de transporte y embalaje, acordes con las características de los materiales y equipos a utilizar. Esto debe quedar estipulado en los documentos contractuales mediante cláusulas específicas que incluyan la responsabilidad del proveedor sobre la integridad de los elementos hasta su entrega final. Asimismo, se deben establecer canales de comunicación ágiles entre la Entidad y el proveedor para coordinar los despachos y monitorear las condiciones logísticas. Se recomienda solicitar evidencias fotográficas del embalaje y transporte previo al envío, realizar inspecciones técnicas y visuales al momento de la recepción, revisar las condiciones del empaque original, exigir garantías de calidad y documentar cualquier novedad o incumplimiento mediante actas y registros técnicos. Además, debe realizarse una evaluación anticipada de los riesgos en las rutas y puntos de entrega.</t>
  </si>
  <si>
    <t>A través de inspección física de los materiales, herramientas y equipos en el sitio de entrega, verificación del estado mediante actas de recibo y registros fotográficos, y revisión de los informes logísticos entregados por el contratista. Se debe aplicar lo estipulado en el contrato en caso de incumplimiento, y solicitar evidencia fotográfica del proceso de transporte cuando se considere necesario.</t>
  </si>
  <si>
    <t>En cada etapa de entrega o desplazamiento logístico programado, antes del inicio de actividades operativas y cada vez que se movilicen nuevos elementos al lugar de ejecución.</t>
  </si>
  <si>
    <t>Que el proveedor incurra en incumplimientos frente a la normatividad ambiental aplicable o las regulaciones sobre el transporte de sustancias o materiales peligrosos o residuos especiales o peligrosos, según lo estipulado en la legislación vigente, durante la ejecución del contrato de adecuación de baños y baterías sanitarias.</t>
  </si>
  <si>
    <t>Se debe incluir de manera expresa en los documentos contractuales la obligación del proveedor de dar cumplimiento a toda la normatividad ambiental vigente, especificando los requisitos relacionados con el manejo, transporte y disposición final de sustancias peligrosas o residuos especiales. Se debe solicitar al contratista, antes del inicio de las actividades, las licencias, permisos y certificados que acrediten su competencia legal y técnica para el manejo de dichos elementos. Igualmente, se debe realizar inspección y seguimiento al transporte de materiales peligrosos, asegurando que se utilicen vehículos adecuados, personal capacitado, contenedores autorizados y documentación exigida por las autoridades ambientales. Durante toda la ejecución del contrato, se debe implementar un monitoreo técnico y documental sobre el manejo, almacenamiento, disposición y trazabilidad de los residuos generados, así como el cumplimiento de los protocolos de seguridad y control del riesgo ambiental.</t>
  </si>
  <si>
    <t>A través de la supervisión directa en el sitio de trabajo y en las rutas de transporte, mediante inspecciones físicas de los materiales utilizados y de los residuos generados. Se debe verificar el cumplimiento normativo ambiental, validando el uso de vehículos autorizados, la existencia de contenedores adecuados, y la disposición final de residuos en sitios habilitados. También debe realizarse revisión de los permisos, certificados y registros entregados por el contratista, con auditoría documental y validación ante la autoridad ambiental competente cuando aplique.</t>
  </si>
  <si>
    <t>Durante toda la ejecución del contrato, con énfasis en las etapas en que se manipulen, transporten o dispongan residuos o sustancias peligrosas. Verificación de permisos y certificaciones al inicio del contrato, e inspecciones periódicas o por evento específico durante el desarrollo de las actividades.</t>
  </si>
  <si>
    <t>5_9127_407 Contratar el mantenimiento preventivo y correctivo de las baterías sanitarias del centro de formación minero ambiental SENA, Regional Antioquia, vigencia 2026</t>
  </si>
  <si>
    <t>No publicar oportunamente los documentos precontractuales, contractuales o de ejecución en la plataforma SECOP, dentro de los plazos legalmente establecidos, durante el proceso de contratación para la adecuación de baños y baterías sanitarias en la sede principal del Centro de Formacion Minero Ambiental.</t>
  </si>
  <si>
    <t>A través de la revisión y validación técnica por parte del equipo estructurador antes de la publicación de los pliegos o condiciones del proceso. Se debe consultar la normativa vigente aplicable, retroalimentarse de experiencias previas del Centro de formacion en adecuaciones similares, y solicitar concepto técnico del equipo de infraestructura del Centro.</t>
  </si>
  <si>
    <t>Que se presenten debilidades en la claridad o especificidad de la descripción técnica de los trabajos requeridos para la adecuación de baños y baterías sanitarias en la sede principal del Centro de Formacion Minero Ambiental, incluyendo ausencia de referencias normativas, procesos constructivos, características técnicas de los materiales o condiciones mínimas de ejecución.</t>
  </si>
  <si>
    <t>Variación de la normatividad referente a la compra pública o actualizaciones en el funcionamiento del SECOP II durante la etapa de construcción del proceso contractual para la adecuación de baños y baterías sanitarias en la sede principal Centro de Formacion Minero Ambiental.</t>
  </si>
  <si>
    <t>22/04/206</t>
  </si>
  <si>
    <t>Que no se presenten proponentes al proceso de selección para la contratación de la adecuación de baños y baterías sanitarias en la sede principalCentro de Formacion Minero Ambiental.</t>
  </si>
  <si>
    <t>Presentar retrasos por parte del proveedor en la entrega y validación de las garantías requeridas para la legalización del contrato, o presentar pólizas inválidas, mal diligenciadas, vencidas o que no cumplan con los requisitos técnicos y legales establecidos en los pliegos, en el marco del proceso de contratación para la adecuación de baños y baterías sanitarias en la sede principal del Centro de Formacion Minero Ambiental.</t>
  </si>
  <si>
    <t>No suscribir el contrato dentro del plazo establecido por parte del contratista seleccionado para la adecuación de baños y baterías sanitarias en la sede principal del Centro de Formacion Minero Ambiental.</t>
  </si>
  <si>
    <t>Que se presente utilización de productos, equipos o herramientas con calidad inferior a la especificada en los documentos contractuales o con defectos visibles u ocultos durante la ejecución de la adecuación de baños y baterías sanitarias en la sede principal del Centro de Formacion Minero Ambiental.</t>
  </si>
  <si>
    <t>A través de actas de recepción técnica, revisión visual y funcional de los insumos entregados, verificación del cumplimiento de las especificaciones contractuales y validación por parte del supervisor del contrato o del personal responsable de infraestructura y mantenimiento del Centro de Formacion Minero Ambiental.</t>
  </si>
  <si>
    <t>La recepción de propuestas no viables o incompletas puede generar declaratorias de desierto, retrasos en el cronograma del proceso, ampliaciones no previstas en los tiempos de análisis y evaluación, o incluso la adjudicación a un contratista sin la idoneidad técnica, jurídica o financiera requerida. Esto podría comprometer la calidad, seguridad, funcionalidad y oportunidad de las adecuaciones, afectar el cumplimiento de los objetivos contractuales y deteriorar la imagen institucional del Centro frente a la comunidad usuaria y entes de control.</t>
  </si>
  <si>
    <t>Riesgo de recibir propuestas de proponentes que no cumplan con los requisitos habilitantes, o que presenten inconsistencias técnicas, errores en la documentación o información incompleta, en el marco del proceso de contratación de la adecuación de baños y baterías sanitarias en la sede principal del Centro de Formacion Minero Ambiental Agroempresarial.</t>
  </si>
  <si>
    <t>Incumplimiento en la liquidación del contrato dentro de los tiempos establecidos legalmente, debido a retrasos o demoras en las entregas por parte del proveedor o a la falta de documentación completa para el cierre del proceso de adecuación de baños y baterías sanitarias en la sede principal del Centro de Formacion Minero Ambiental.</t>
  </si>
  <si>
    <t>El incumplimiento de los plazos para la liquidación del contrato puede generar acumulación de procesos administrativos y afectar la planeación de futuras contrataciones de infraestructura, dificultando el cierre financiero y contable del contrato. Esta situación puede exponer al Centro de formacion a observaciones por parte de los entes de control, así como obstaculizar la gestión presupuestal y operativa para nuevas intervenciones locativas o proyectos de mejora en ambientes de formación.</t>
  </si>
  <si>
    <t>Falta de planeación del contratista para prevenir afectaciones o incumplimiento de las fechas establecidas en el contrato para la adecuación de baños y baterías sanitarias en la sede principal del Centro de Formacion Minero Ambiental, por causas ajenas o involuntarias.</t>
  </si>
  <si>
    <t>Que el contratista incurra en incumplimientos relacionados con las fechas de entrega pactadas o realice entregas parciales no autorizadas o incompletas en el proceso de adecuación de baños y baterías sanitarias en la sede principal del Centro de Formacion Minero Ambiental.</t>
  </si>
  <si>
    <t>Este incumplimiento podría dar lugar a sanciones legales o administrativas al contratista, afectando negativamente el avance del contrato e incluso ocasionando la suspensión temporal o definitiva del mismo. Además, aumentaría el riesgo de accidentes laborales, comprometiendo la integridad del personal involucrado, deteriorando el ambiente de trabajo, y afectando la calidad, continuidad y cumplimiento de los trabajos pactados, con repercusiones sobre la imagen institucional del Centro de Formacion Minero Ambiental</t>
  </si>
  <si>
    <t>El transporte inadecuado de los elementos requeridos puede comprometer su integridad, funcionamiento o calidad, generando retrasos en la ejecución de las adecuaciones, incumplimiento de especificaciones técnicas, aumento en los costos por concepto de reposición, reparaciones o ajustes, e incluso poner en riesgo la seguridad del personal o el entorno. Esta situación puede afectar el cumplimiento de los objetivos contractuales y el adecuado desarrollo de las actividades formativas y administrativas en la sede del Centro de Formacion Minero Ambiental.</t>
  </si>
  <si>
    <t>El incumplimiento de estas disposiciones podría acarrear sanciones administrativas o judiciales al proveedor, así como la afectación directa al medio ambiente por una inadecuada disposición de materiales o residuos generados durante la intervención. Adicionalmente, se pueden generar impactos negativos sobre la imagen institucional del Centro de Formacion Minero Ambiental, especialmente si ocurren incidentes ambientales, se contamina el entorno o se pone en riesgo la salud y seguridad de los trabajadores, aprendices o de la comunidad aledaña. Todo ello comprometería la ejecución del contrato y la eficacia de los resultados esperados.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</si>
</sst>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7"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sz val="14"/>
      <color theme="1"/>
      <name val="Arial Narrow"/>
      <family val="2"/>
    </font>
    <font>
      <b/>
      <sz val="12"/>
      <color theme="1"/>
      <name val="Arial Narrow"/>
      <family val="2"/>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style="thin">
        <color indexed="64"/>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94">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xf numFmtId="166" fontId="12" fillId="0" borderId="3" xfId="1" applyNumberFormat="1" applyFont="1" applyBorder="1" applyAlignment="1">
      <alignment horizontal="center" vertical="center"/>
    </xf>
    <xf numFmtId="0" fontId="11" fillId="3" borderId="0" xfId="0" applyFont="1" applyFill="1"/>
    <xf numFmtId="166" fontId="12" fillId="3" borderId="0" xfId="1" applyNumberFormat="1" applyFont="1" applyFill="1" applyAlignment="1">
      <alignment horizontal="center" vertical="center"/>
    </xf>
    <xf numFmtId="0" fontId="13" fillId="3" borderId="0" xfId="0" applyFont="1" applyFill="1" applyAlignment="1">
      <alignment horizontal="center" vertical="center"/>
    </xf>
    <xf numFmtId="165" fontId="13" fillId="3" borderId="0" xfId="0" applyNumberFormat="1" applyFont="1" applyFill="1" applyAlignment="1">
      <alignment horizontal="center" vertical="center"/>
    </xf>
    <xf numFmtId="0" fontId="13" fillId="3" borderId="0" xfId="0" applyFont="1" applyFill="1" applyAlignment="1">
      <alignment horizontal="left"/>
    </xf>
    <xf numFmtId="165" fontId="11" fillId="3" borderId="0" xfId="0" applyNumberFormat="1" applyFont="1" applyFill="1" applyAlignment="1">
      <alignment vertical="center"/>
    </xf>
    <xf numFmtId="0" fontId="16" fillId="0" borderId="0" xfId="0" applyFont="1" applyAlignment="1">
      <alignment vertical="center" wrapText="1"/>
    </xf>
    <xf numFmtId="0" fontId="19" fillId="0" borderId="9" xfId="0" applyFont="1" applyBorder="1" applyAlignment="1">
      <alignment horizontal="center" vertical="center" textRotation="90" wrapText="1"/>
    </xf>
    <xf numFmtId="0" fontId="19" fillId="0" borderId="11" xfId="0" applyFont="1" applyBorder="1" applyAlignment="1">
      <alignment horizontal="center" vertical="center" textRotation="90" wrapText="1"/>
    </xf>
    <xf numFmtId="0" fontId="19" fillId="0" borderId="11" xfId="0" applyFont="1" applyBorder="1" applyAlignment="1">
      <alignment horizontal="center" vertical="center" wrapText="1"/>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21" fillId="5" borderId="1" xfId="0" applyFont="1" applyFill="1" applyBorder="1" applyAlignment="1">
      <alignment horizontal="center" vertical="center" wrapText="1"/>
    </xf>
    <xf numFmtId="0" fontId="21" fillId="0" borderId="0" xfId="0"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24" fillId="0" borderId="0" xfId="0" applyFont="1"/>
    <xf numFmtId="0" fontId="15" fillId="3" borderId="0" xfId="0" applyFont="1" applyFill="1"/>
    <xf numFmtId="0" fontId="24" fillId="0" borderId="0" xfId="0" applyFont="1" applyAlignment="1">
      <alignment horizontal="left"/>
    </xf>
    <xf numFmtId="6" fontId="26" fillId="3" borderId="1" xfId="2"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horizontal="justify" vertical="top" wrapText="1"/>
      <protection locked="0"/>
    </xf>
    <xf numFmtId="0" fontId="21" fillId="3" borderId="1" xfId="0" applyFont="1" applyFill="1" applyBorder="1" applyAlignment="1" applyProtection="1">
      <alignment horizontal="justify" vertical="top"/>
      <protection locked="0"/>
    </xf>
    <xf numFmtId="0" fontId="21" fillId="3" borderId="0" xfId="0" applyFont="1" applyFill="1" applyAlignment="1" applyProtection="1">
      <alignment horizontal="justify" vertical="top" wrapText="1"/>
      <protection locked="0"/>
    </xf>
    <xf numFmtId="0" fontId="21" fillId="3" borderId="2" xfId="0" applyFont="1" applyFill="1" applyBorder="1" applyAlignment="1" applyProtection="1">
      <alignment horizontal="justify" vertical="top" wrapText="1"/>
      <protection locked="0"/>
    </xf>
    <xf numFmtId="0" fontId="21" fillId="3" borderId="16" xfId="0" applyFont="1" applyFill="1" applyBorder="1" applyAlignment="1" applyProtection="1">
      <alignment horizontal="justify" vertical="center" wrapText="1"/>
      <protection locked="0"/>
    </xf>
    <xf numFmtId="0" fontId="21" fillId="3" borderId="14"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textRotation="90" wrapText="1"/>
      <protection locked="0"/>
    </xf>
    <xf numFmtId="0" fontId="21" fillId="3" borderId="4" xfId="0" applyFont="1" applyFill="1" applyBorder="1" applyAlignment="1" applyProtection="1">
      <alignment horizontal="center" vertical="center" textRotation="90" wrapText="1"/>
      <protection locked="0"/>
    </xf>
    <xf numFmtId="0" fontId="21" fillId="3" borderId="15" xfId="0" applyFont="1" applyFill="1" applyBorder="1" applyAlignment="1" applyProtection="1">
      <alignment horizontal="center" vertical="center" textRotation="90" wrapText="1"/>
      <protection locked="0"/>
    </xf>
    <xf numFmtId="0" fontId="21" fillId="3" borderId="2"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wrapText="1"/>
      <protection locked="0"/>
    </xf>
    <xf numFmtId="0" fontId="21" fillId="3" borderId="1" xfId="0" applyFont="1" applyFill="1" applyBorder="1" applyAlignment="1">
      <alignment horizontal="center" vertical="center" wrapText="1"/>
    </xf>
    <xf numFmtId="4" fontId="21" fillId="3" borderId="1" xfId="0" applyNumberFormat="1" applyFont="1" applyFill="1" applyBorder="1" applyAlignment="1">
      <alignment horizontal="center" vertical="center" wrapText="1"/>
    </xf>
    <xf numFmtId="10" fontId="21" fillId="3" borderId="1" xfId="0" applyNumberFormat="1" applyFont="1" applyFill="1" applyBorder="1" applyAlignment="1">
      <alignment horizontal="center" vertical="center" wrapText="1"/>
    </xf>
    <xf numFmtId="0" fontId="21" fillId="3" borderId="1" xfId="0" applyFont="1" applyFill="1" applyBorder="1" applyAlignment="1">
      <alignment horizontal="center" vertical="center" textRotation="90" wrapText="1"/>
    </xf>
    <xf numFmtId="0" fontId="21" fillId="3" borderId="2" xfId="0" applyFont="1" applyFill="1" applyBorder="1" applyAlignment="1" applyProtection="1">
      <alignment horizontal="center" vertical="center" wrapText="1"/>
      <protection locked="0"/>
    </xf>
    <xf numFmtId="0" fontId="21" fillId="3" borderId="2" xfId="0" applyFont="1" applyFill="1" applyBorder="1" applyAlignment="1">
      <alignment horizontal="center" vertical="center" wrapText="1"/>
    </xf>
    <xf numFmtId="4" fontId="21" fillId="3" borderId="2" xfId="0" applyNumberFormat="1" applyFont="1" applyFill="1" applyBorder="1" applyAlignment="1">
      <alignment horizontal="center" vertical="center" wrapText="1"/>
    </xf>
    <xf numFmtId="10" fontId="21" fillId="3" borderId="2" xfId="0" applyNumberFormat="1" applyFont="1" applyFill="1" applyBorder="1" applyAlignment="1">
      <alignment horizontal="center" vertical="center" wrapText="1"/>
    </xf>
    <xf numFmtId="0" fontId="21" fillId="3" borderId="2" xfId="0" applyFont="1" applyFill="1" applyBorder="1" applyAlignment="1">
      <alignment horizontal="center" vertical="center" textRotation="90" wrapText="1"/>
    </xf>
    <xf numFmtId="167" fontId="21" fillId="3" borderId="1" xfId="0" applyNumberFormat="1" applyFont="1" applyFill="1" applyBorder="1" applyAlignment="1" applyProtection="1">
      <alignment horizontal="center" vertical="center" textRotation="90" wrapText="1"/>
      <protection locked="0"/>
    </xf>
    <xf numFmtId="167" fontId="21" fillId="3" borderId="2" xfId="0" applyNumberFormat="1" applyFont="1" applyFill="1" applyBorder="1" applyAlignment="1" applyProtection="1">
      <alignment horizontal="center" vertical="center" textRotation="90" wrapText="1"/>
      <protection locked="0"/>
    </xf>
    <xf numFmtId="0" fontId="22" fillId="3" borderId="1" xfId="0" applyFont="1" applyFill="1" applyBorder="1" applyAlignment="1">
      <alignment horizontal="center" vertical="center" wrapText="1"/>
    </xf>
    <xf numFmtId="0" fontId="21" fillId="3" borderId="17" xfId="0" applyFont="1" applyFill="1" applyBorder="1" applyAlignment="1" applyProtection="1">
      <alignment horizontal="center" vertical="center" textRotation="90" wrapText="1"/>
      <protection locked="0"/>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5" fillId="4" borderId="1" xfId="0" applyFont="1" applyFill="1" applyBorder="1" applyAlignment="1">
      <alignment horizontal="center" vertical="center" wrapText="1"/>
    </xf>
    <xf numFmtId="0" fontId="25" fillId="3" borderId="1" xfId="0" applyFont="1" applyFill="1" applyBorder="1" applyAlignment="1">
      <alignment horizontal="left" vertical="center" wrapText="1"/>
    </xf>
    <xf numFmtId="0" fontId="21"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15" fillId="4" borderId="14"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18" fillId="7" borderId="7" xfId="0" applyFont="1" applyFill="1" applyBorder="1" applyAlignment="1">
      <alignment horizontal="center" vertical="center" textRotation="90" wrapText="1"/>
    </xf>
    <xf numFmtId="0" fontId="18" fillId="7" borderId="9" xfId="0" applyFont="1" applyFill="1" applyBorder="1" applyAlignment="1">
      <alignment horizontal="center" vertical="center" textRotation="90" wrapText="1"/>
    </xf>
    <xf numFmtId="0" fontId="18" fillId="7" borderId="13"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8" xfId="0" applyFont="1" applyFill="1" applyBorder="1" applyAlignment="1">
      <alignment horizontal="center" vertical="center" textRotation="90" wrapText="1"/>
    </xf>
    <xf numFmtId="0" fontId="17" fillId="6" borderId="7" xfId="0" applyFont="1" applyFill="1" applyBorder="1" applyAlignment="1">
      <alignment horizontal="center" vertical="center" textRotation="90" wrapText="1"/>
    </xf>
    <xf numFmtId="0" fontId="17" fillId="6" borderId="8" xfId="0" applyFont="1" applyFill="1" applyBorder="1" applyAlignment="1">
      <alignment horizontal="center" vertical="center" textRotation="90" wrapText="1"/>
    </xf>
    <xf numFmtId="0" fontId="17" fillId="6" borderId="9" xfId="0" applyFont="1" applyFill="1" applyBorder="1" applyAlignment="1">
      <alignment horizontal="center" vertical="center" textRotation="90" wrapText="1"/>
    </xf>
    <xf numFmtId="0" fontId="18" fillId="7" borderId="7"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7" fillId="0" borderId="1" xfId="0" applyFont="1" applyBorder="1" applyAlignment="1">
      <alignment horizontal="left"/>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37"/>
  <sheetViews>
    <sheetView showGridLines="0" tabSelected="1" view="pageBreakPreview" topLeftCell="A11" zoomScale="85" zoomScaleNormal="85" zoomScaleSheetLayoutView="85" zoomScalePageLayoutView="120" workbookViewId="0">
      <pane xSplit="5" ySplit="5" topLeftCell="F30" activePane="bottomRight" state="frozen"/>
      <selection pane="topRight" activeCell="F11" sqref="F11"/>
      <selection pane="bottomLeft" activeCell="A16" sqref="A16"/>
      <selection pane="bottomRight" activeCell="G31" sqref="G31"/>
    </sheetView>
  </sheetViews>
  <sheetFormatPr baseColWidth="10" defaultColWidth="11.42578125" defaultRowHeight="13.5" x14ac:dyDescent="0.25"/>
  <cols>
    <col min="1" max="1" width="2.7109375" style="18" customWidth="1"/>
    <col min="2" max="3" width="2.140625" style="18" customWidth="1"/>
    <col min="4" max="4" width="2.28515625" style="18" customWidth="1"/>
    <col min="5" max="5" width="2.42578125" style="18" customWidth="1"/>
    <col min="6" max="6" width="27.85546875" style="18" customWidth="1"/>
    <col min="7" max="7" width="39.140625" style="18" customWidth="1"/>
    <col min="8" max="8" width="3" style="18" customWidth="1"/>
    <col min="9" max="9" width="2.5703125" style="18" customWidth="1"/>
    <col min="10" max="10" width="3.28515625" style="18" customWidth="1"/>
    <col min="11" max="11" width="2.85546875" style="18" customWidth="1"/>
    <col min="12" max="12" width="14.85546875" style="18" bestFit="1" customWidth="1"/>
    <col min="13" max="13" width="8.140625" style="18" customWidth="1"/>
    <col min="14" max="14" width="2.85546875" style="18" customWidth="1"/>
    <col min="15" max="15" width="3.42578125" style="18" customWidth="1"/>
    <col min="16" max="16" width="2.85546875" style="18" customWidth="1"/>
    <col min="17" max="18" width="3" style="18" customWidth="1"/>
    <col min="19" max="19" width="43.42578125" style="18" customWidth="1"/>
    <col min="20" max="25" width="2.7109375" style="18" customWidth="1"/>
    <col min="26" max="26" width="3.7109375" style="18" customWidth="1"/>
    <col min="27" max="27" width="3.28515625" style="18" customWidth="1"/>
    <col min="28" max="28" width="4.140625" style="18" customWidth="1"/>
    <col min="29" max="29" width="4.28515625" style="18" customWidth="1"/>
    <col min="30" max="30" width="34.7109375" style="18" customWidth="1"/>
    <col min="31" max="31" width="26.5703125" style="18" customWidth="1"/>
    <col min="32" max="16384" width="11.42578125" style="20"/>
  </cols>
  <sheetData>
    <row r="1" spans="1:31" s="18" customFormat="1" ht="13.5" hidden="1" customHeight="1" x14ac:dyDescent="0.25">
      <c r="A1" s="18" t="s">
        <v>0</v>
      </c>
      <c r="D1" s="18" t="s">
        <v>1</v>
      </c>
      <c r="F1" s="18" t="s">
        <v>2</v>
      </c>
      <c r="G1" s="18" t="s">
        <v>3</v>
      </c>
      <c r="H1" s="18" t="s">
        <v>4</v>
      </c>
      <c r="J1" s="18" t="s">
        <v>5</v>
      </c>
      <c r="K1" s="18">
        <v>5</v>
      </c>
      <c r="L1" s="18" t="s">
        <v>6</v>
      </c>
      <c r="M1" s="18" t="s">
        <v>7</v>
      </c>
    </row>
    <row r="2" spans="1:31" s="18" customFormat="1" ht="13.5" hidden="1" customHeight="1" x14ac:dyDescent="0.25">
      <c r="A2" s="18" t="s">
        <v>8</v>
      </c>
      <c r="D2" s="18" t="s">
        <v>9</v>
      </c>
      <c r="F2" s="18" t="s">
        <v>10</v>
      </c>
      <c r="G2" s="18" t="s">
        <v>11</v>
      </c>
      <c r="H2" s="18" t="s">
        <v>12</v>
      </c>
      <c r="J2" s="18" t="s">
        <v>13</v>
      </c>
      <c r="K2" s="18">
        <v>4</v>
      </c>
      <c r="L2" s="18" t="s">
        <v>14</v>
      </c>
      <c r="M2" s="18" t="s">
        <v>15</v>
      </c>
    </row>
    <row r="3" spans="1:31" s="18" customFormat="1" ht="13.5" hidden="1" customHeight="1" x14ac:dyDescent="0.25">
      <c r="A3" s="18" t="s">
        <v>16</v>
      </c>
      <c r="D3" s="18" t="s">
        <v>17</v>
      </c>
      <c r="F3" s="18" t="s">
        <v>18</v>
      </c>
      <c r="G3" s="18" t="s">
        <v>19</v>
      </c>
      <c r="H3" s="18" t="s">
        <v>20</v>
      </c>
      <c r="J3" s="18" t="s">
        <v>21</v>
      </c>
      <c r="K3" s="18">
        <v>3</v>
      </c>
      <c r="L3" s="18" t="s">
        <v>22</v>
      </c>
    </row>
    <row r="4" spans="1:31" s="18" customFormat="1" ht="13.5" hidden="1" customHeight="1" x14ac:dyDescent="0.25">
      <c r="A4" s="18" t="s">
        <v>23</v>
      </c>
      <c r="D4" s="18" t="s">
        <v>24</v>
      </c>
      <c r="F4" s="18" t="s">
        <v>25</v>
      </c>
      <c r="G4" s="18" t="s">
        <v>26</v>
      </c>
      <c r="H4" s="18" t="s">
        <v>27</v>
      </c>
      <c r="J4" s="18" t="s">
        <v>28</v>
      </c>
      <c r="K4" s="18">
        <v>2</v>
      </c>
    </row>
    <row r="5" spans="1:31" s="18" customFormat="1" ht="13.5" hidden="1" customHeight="1" x14ac:dyDescent="0.25">
      <c r="F5" s="18" t="s">
        <v>29</v>
      </c>
      <c r="G5" s="18" t="s">
        <v>30</v>
      </c>
      <c r="J5" s="18" t="s">
        <v>31</v>
      </c>
      <c r="K5" s="18">
        <v>1</v>
      </c>
    </row>
    <row r="6" spans="1:31" s="18" customFormat="1" ht="13.5" hidden="1" customHeight="1" x14ac:dyDescent="0.25">
      <c r="F6" s="18" t="s">
        <v>32</v>
      </c>
    </row>
    <row r="7" spans="1:31" s="18" customFormat="1" ht="13.5" hidden="1" customHeight="1" x14ac:dyDescent="0.25">
      <c r="F7" s="18" t="s">
        <v>33</v>
      </c>
    </row>
    <row r="8" spans="1:31" s="18" customFormat="1" ht="13.5" hidden="1" customHeight="1" x14ac:dyDescent="0.25">
      <c r="F8" s="18" t="s">
        <v>34</v>
      </c>
    </row>
    <row r="9" spans="1:31" s="18" customFormat="1" ht="13.5" hidden="1" customHeight="1" x14ac:dyDescent="0.25">
      <c r="L9" s="19"/>
    </row>
    <row r="10" spans="1:31" s="18" customFormat="1" ht="13.5" hidden="1" customHeight="1" x14ac:dyDescent="0.25">
      <c r="A10" s="20"/>
      <c r="B10" s="20"/>
      <c r="C10" s="20"/>
      <c r="D10" s="20"/>
      <c r="E10" s="20"/>
      <c r="F10" s="20"/>
      <c r="G10" s="20"/>
      <c r="H10" s="20"/>
      <c r="I10" s="20"/>
      <c r="J10" s="20"/>
      <c r="K10" s="20"/>
      <c r="L10" s="21"/>
      <c r="M10" s="20"/>
      <c r="N10" s="20"/>
      <c r="O10" s="20"/>
      <c r="P10" s="20"/>
      <c r="Q10" s="20"/>
      <c r="R10" s="20"/>
      <c r="S10" s="20"/>
      <c r="T10" s="20"/>
      <c r="U10" s="20"/>
      <c r="V10" s="20"/>
      <c r="W10" s="20"/>
      <c r="X10" s="20"/>
      <c r="Y10" s="20"/>
      <c r="Z10" s="20"/>
      <c r="AA10" s="20"/>
      <c r="AB10" s="20"/>
      <c r="AC10" s="20"/>
      <c r="AD10" s="20"/>
      <c r="AE10" s="20"/>
    </row>
    <row r="11" spans="1:31" s="18" customFormat="1" ht="42.75" customHeight="1" x14ac:dyDescent="0.25">
      <c r="A11" s="65"/>
      <c r="B11" s="66"/>
      <c r="C11" s="66"/>
      <c r="D11" s="66"/>
      <c r="E11" s="67"/>
      <c r="F11" s="39">
        <v>28000000</v>
      </c>
      <c r="G11" s="70" t="s">
        <v>183</v>
      </c>
      <c r="H11" s="70"/>
      <c r="I11" s="70"/>
      <c r="J11" s="70"/>
      <c r="K11" s="70"/>
      <c r="L11" s="70"/>
      <c r="M11" s="70"/>
      <c r="N11" s="70"/>
      <c r="O11" s="70"/>
      <c r="P11" s="70"/>
      <c r="Q11" s="70"/>
      <c r="R11" s="70"/>
      <c r="S11" s="70"/>
      <c r="T11" s="70"/>
      <c r="U11" s="70"/>
      <c r="V11" s="70"/>
      <c r="W11" s="70"/>
      <c r="X11" s="70"/>
      <c r="Y11" s="70"/>
      <c r="Z11" s="70"/>
      <c r="AA11" s="70"/>
      <c r="AB11" s="70"/>
      <c r="AC11" s="70"/>
      <c r="AD11" s="70"/>
      <c r="AE11" s="70"/>
    </row>
    <row r="12" spans="1:31" s="18" customFormat="1" ht="12" customHeight="1" x14ac:dyDescent="0.25">
      <c r="A12" s="22"/>
      <c r="B12" s="22"/>
      <c r="C12" s="22"/>
      <c r="D12" s="22"/>
      <c r="E12" s="22"/>
      <c r="F12" s="23"/>
      <c r="G12" s="20"/>
      <c r="H12" s="20"/>
      <c r="I12" s="20"/>
      <c r="J12" s="20"/>
      <c r="K12" s="20"/>
      <c r="L12" s="20"/>
      <c r="M12" s="20"/>
      <c r="N12" s="20"/>
      <c r="O12" s="20"/>
      <c r="P12" s="20"/>
      <c r="Q12" s="20"/>
      <c r="R12" s="20"/>
      <c r="S12" s="20"/>
      <c r="T12" s="20"/>
      <c r="U12" s="20"/>
      <c r="V12" s="20"/>
      <c r="W12" s="20"/>
      <c r="X12" s="20"/>
      <c r="Y12" s="20"/>
      <c r="Z12" s="20"/>
      <c r="AA12" s="20"/>
      <c r="AB12" s="20"/>
      <c r="AC12" s="20"/>
      <c r="AD12" s="37"/>
      <c r="AE12" s="37"/>
    </row>
    <row r="13" spans="1:31" s="18" customFormat="1" ht="17.25" customHeight="1" x14ac:dyDescent="0.25">
      <c r="A13" s="24"/>
      <c r="B13" s="24"/>
      <c r="C13" s="24"/>
      <c r="D13" s="24"/>
      <c r="E13" s="24"/>
      <c r="F13" s="25"/>
      <c r="G13" s="20"/>
      <c r="H13" s="20"/>
      <c r="I13" s="20"/>
      <c r="J13" s="20"/>
      <c r="K13" s="20"/>
      <c r="L13" s="20"/>
      <c r="M13" s="20"/>
      <c r="N13" s="20"/>
      <c r="O13" s="20"/>
      <c r="P13" s="20"/>
      <c r="Q13" s="20"/>
      <c r="R13" s="20"/>
      <c r="S13" s="20"/>
      <c r="T13" s="20"/>
      <c r="U13" s="20"/>
      <c r="V13" s="20"/>
      <c r="W13" s="20"/>
      <c r="X13" s="20"/>
      <c r="Y13" s="20"/>
      <c r="Z13" s="20"/>
      <c r="AA13" s="20"/>
      <c r="AB13" s="20"/>
      <c r="AC13" s="20"/>
      <c r="AD13" s="37"/>
      <c r="AE13" s="37"/>
    </row>
    <row r="14" spans="1:31" s="18" customFormat="1" ht="37.5" customHeight="1" x14ac:dyDescent="0.25">
      <c r="A14" s="68" t="s">
        <v>35</v>
      </c>
      <c r="B14" s="74" t="s">
        <v>36</v>
      </c>
      <c r="C14" s="68" t="s">
        <v>37</v>
      </c>
      <c r="D14" s="68" t="s">
        <v>38</v>
      </c>
      <c r="E14" s="68" t="s">
        <v>39</v>
      </c>
      <c r="F14" s="69" t="s">
        <v>40</v>
      </c>
      <c r="G14" s="69" t="s">
        <v>41</v>
      </c>
      <c r="H14" s="68" t="s">
        <v>42</v>
      </c>
      <c r="I14" s="30"/>
      <c r="J14" s="69" t="s">
        <v>43</v>
      </c>
      <c r="K14" s="69"/>
      <c r="L14" s="69"/>
      <c r="M14" s="69"/>
      <c r="N14" s="69"/>
      <c r="O14" s="69"/>
      <c r="P14" s="68" t="s">
        <v>44</v>
      </c>
      <c r="Q14" s="68" t="s">
        <v>45</v>
      </c>
      <c r="R14" s="75" t="s">
        <v>46</v>
      </c>
      <c r="S14" s="71" t="s">
        <v>47</v>
      </c>
      <c r="T14" s="72" t="s">
        <v>48</v>
      </c>
      <c r="U14" s="72"/>
      <c r="V14" s="72"/>
      <c r="W14" s="72"/>
      <c r="X14" s="72"/>
      <c r="Y14" s="72"/>
      <c r="Z14" s="73" t="s">
        <v>49</v>
      </c>
      <c r="AA14" s="73" t="s">
        <v>50</v>
      </c>
      <c r="AB14" s="73" t="s">
        <v>51</v>
      </c>
      <c r="AC14" s="73" t="s">
        <v>52</v>
      </c>
      <c r="AD14" s="71" t="s">
        <v>53</v>
      </c>
      <c r="AE14" s="71"/>
    </row>
    <row r="15" spans="1:31" s="18" customFormat="1" ht="54" customHeight="1" x14ac:dyDescent="0.25">
      <c r="A15" s="68"/>
      <c r="B15" s="74"/>
      <c r="C15" s="68"/>
      <c r="D15" s="68"/>
      <c r="E15" s="68"/>
      <c r="F15" s="69"/>
      <c r="G15" s="69"/>
      <c r="H15" s="68"/>
      <c r="I15" s="30"/>
      <c r="J15" s="31" t="s">
        <v>54</v>
      </c>
      <c r="K15" s="30"/>
      <c r="L15" s="30" t="s">
        <v>55</v>
      </c>
      <c r="M15" s="30"/>
      <c r="N15" s="30"/>
      <c r="O15" s="31" t="s">
        <v>56</v>
      </c>
      <c r="P15" s="68"/>
      <c r="Q15" s="68"/>
      <c r="R15" s="75"/>
      <c r="S15" s="71"/>
      <c r="T15" s="32" t="s">
        <v>42</v>
      </c>
      <c r="U15" s="32"/>
      <c r="V15" s="32" t="s">
        <v>43</v>
      </c>
      <c r="W15" s="32"/>
      <c r="X15" s="32" t="s">
        <v>44</v>
      </c>
      <c r="Y15" s="32" t="s">
        <v>45</v>
      </c>
      <c r="Z15" s="73"/>
      <c r="AA15" s="73"/>
      <c r="AB15" s="73"/>
      <c r="AC15" s="73"/>
      <c r="AD15" s="33" t="s">
        <v>57</v>
      </c>
      <c r="AE15" s="33" t="s">
        <v>58</v>
      </c>
    </row>
    <row r="16" spans="1:31" ht="202.5" customHeight="1" x14ac:dyDescent="0.25">
      <c r="A16" s="51">
        <v>1</v>
      </c>
      <c r="B16" s="46" t="s">
        <v>0</v>
      </c>
      <c r="C16" s="47" t="s">
        <v>16</v>
      </c>
      <c r="D16" s="47" t="s">
        <v>1</v>
      </c>
      <c r="E16" s="47" t="s">
        <v>18</v>
      </c>
      <c r="F16" s="40" t="s">
        <v>184</v>
      </c>
      <c r="G16" s="41" t="s">
        <v>130</v>
      </c>
      <c r="H16" s="47" t="s">
        <v>19</v>
      </c>
      <c r="I16" s="51">
        <f t="shared" ref="I16" si="0">IF(H16=$G$1,$K$1,IF(H16=$G$2,$K$2,IF(H16=$G$3,$K$3,IF(H16=$G$4,$K$4,IF(H16=$G$5,$K$5,"0")))))</f>
        <v>3</v>
      </c>
      <c r="J16" s="47" t="s">
        <v>13</v>
      </c>
      <c r="K16" s="52">
        <f t="shared" ref="K16" si="1">IF(J16=$J$1,$K$1,IF(J16=$J$2,$K$2,IF(J16=$J$3,$K$3,IF(J16=$J$4,$K$4,IF(J16=$J$5,$K$5,"-")))))</f>
        <v>4</v>
      </c>
      <c r="L16" s="53">
        <f>compes($F$11,E16,H16,J16)</f>
        <v>1748311.62</v>
      </c>
      <c r="M16" s="54">
        <f>+L16/$F$11</f>
        <v>6.2439700714285722E-2</v>
      </c>
      <c r="N16" s="52">
        <f t="shared" ref="N16" si="2">IF(L16&lt;&gt;"",IF((L16/$F$11)*100&gt;30,$K$1,IF((L16/$F$11)*100&gt;15,$K$2,IF((L16/$F$11)*100&gt;5,$K$3,IF((L16/$F$11)*100&gt;=1,$K$4,$K$5)))),"0")</f>
        <v>3</v>
      </c>
      <c r="O16" s="52">
        <f t="shared" ref="O16" si="3">IF(K16&gt;N16,K16,N16)</f>
        <v>4</v>
      </c>
      <c r="P16" s="52">
        <f t="shared" ref="P16" si="4">IF(O16="-","-",O16+I16)</f>
        <v>7</v>
      </c>
      <c r="Q16" s="55" t="str">
        <f t="shared" ref="Q16" si="5">IF(P16="-","-",IF(P16&gt;=8,"Extremo",IF(P16&gt;=6,"Alto",IF(P16=5,"Medio",IF(P16&lt;5,"Bajo")))))</f>
        <v>Alto</v>
      </c>
      <c r="R16" s="55" t="s">
        <v>59</v>
      </c>
      <c r="S16" s="41" t="s">
        <v>131</v>
      </c>
      <c r="T16" s="47" t="s">
        <v>26</v>
      </c>
      <c r="U16" s="51">
        <f>IF(T16=$G$1,$K$1,IF(T16=$G$2,$K$2,IF(T16=$G$3,$K$3,IF(T16=$G$4,$K$4,IF(T16=$G$5,$K$5,"0")))))</f>
        <v>2</v>
      </c>
      <c r="V16" s="47" t="s">
        <v>21</v>
      </c>
      <c r="W16" s="52">
        <f>IF(V16=$J$1,$K$1,IF(V16=$J$2,$K$2,IF(V16=$J$3,$K$3,IF(V16=$J$4,$K$4,IF(V16=$J$5,$K$5,"-")))))</f>
        <v>3</v>
      </c>
      <c r="X16" s="52">
        <f t="shared" ref="X16" si="6">IF(W16="-","-",W16+U16)</f>
        <v>5</v>
      </c>
      <c r="Y16" s="55" t="str">
        <f t="shared" ref="Y16" si="7">IF(X16="-","-",IF(X16&gt;=8,"Extremo",IF(X16&gt;=6,"Alto",IF(X16=5,"Medio",IF(X16&lt;5,"Bajo")))))</f>
        <v>Medio</v>
      </c>
      <c r="Z16" s="52" t="s">
        <v>7</v>
      </c>
      <c r="AA16" s="55" t="s">
        <v>59</v>
      </c>
      <c r="AB16" s="61">
        <v>46134</v>
      </c>
      <c r="AC16" s="61">
        <v>46386</v>
      </c>
      <c r="AD16" s="41" t="s">
        <v>132</v>
      </c>
      <c r="AE16" s="41" t="s">
        <v>120</v>
      </c>
    </row>
    <row r="17" spans="1:32" ht="282" customHeight="1" x14ac:dyDescent="0.25">
      <c r="A17" s="51">
        <v>2</v>
      </c>
      <c r="B17" s="48" t="s">
        <v>0</v>
      </c>
      <c r="C17" s="47" t="s">
        <v>16</v>
      </c>
      <c r="D17" s="47" t="s">
        <v>1</v>
      </c>
      <c r="E17" s="47" t="s">
        <v>29</v>
      </c>
      <c r="F17" s="41" t="s">
        <v>186</v>
      </c>
      <c r="G17" s="41" t="s">
        <v>136</v>
      </c>
      <c r="H17" s="47" t="s">
        <v>19</v>
      </c>
      <c r="I17" s="51">
        <v>2</v>
      </c>
      <c r="J17" s="47" t="s">
        <v>28</v>
      </c>
      <c r="K17" s="52">
        <v>4</v>
      </c>
      <c r="L17" s="53">
        <f t="shared" ref="L17" si="8">compes($F$11,E17,H17,J17)</f>
        <v>745862.5</v>
      </c>
      <c r="M17" s="54">
        <f t="shared" ref="M17" si="9">+L17/$F$11</f>
        <v>2.6637946428571427E-2</v>
      </c>
      <c r="N17" s="52">
        <f t="shared" ref="N17" si="10">IF(L17&lt;&gt;"",IF((L17/$F$11)*100&gt;30,$K$1,IF((L17/$F$11)*100&gt;15,$K$2,IF((L17/$F$11)*100&gt;5,$K$3,IF((L17/$F$11)*100&gt;=1,$K$4,$K$5)))),"0")</f>
        <v>2</v>
      </c>
      <c r="O17" s="52">
        <f t="shared" ref="O17" si="11">IF(K17&gt;N17,K17,N17)</f>
        <v>4</v>
      </c>
      <c r="P17" s="52">
        <f t="shared" ref="P17" si="12">IF(O17="-","-",O17+I17)</f>
        <v>6</v>
      </c>
      <c r="Q17" s="55" t="str">
        <f t="shared" ref="Q17" si="13">IF(P17="-","-",IF(P17&gt;=8,"Extremo",IF(P17&gt;=6,"Alto",IF(P17=5,"Medio",IF(P17&lt;5,"Bajo")))))</f>
        <v>Alto</v>
      </c>
      <c r="R17" s="55" t="s">
        <v>62</v>
      </c>
      <c r="S17" s="41" t="s">
        <v>137</v>
      </c>
      <c r="T17" s="47" t="s">
        <v>19</v>
      </c>
      <c r="U17" s="51">
        <v>2</v>
      </c>
      <c r="V17" s="47" t="s">
        <v>13</v>
      </c>
      <c r="W17" s="52">
        <v>4</v>
      </c>
      <c r="X17" s="52">
        <v>3</v>
      </c>
      <c r="Y17" s="55" t="str">
        <f t="shared" ref="Y17" si="14">IF(X17="-","-",IF(X17&gt;=8,"Extremo",IF(X17&gt;=6,"Alto",IF(X17=5,"Medio",IF(X17&lt;5,"Bajo")))))</f>
        <v>Bajo</v>
      </c>
      <c r="Z17" s="52" t="s">
        <v>7</v>
      </c>
      <c r="AA17" s="47" t="s">
        <v>59</v>
      </c>
      <c r="AB17" s="61">
        <v>46134</v>
      </c>
      <c r="AC17" s="61">
        <v>46386</v>
      </c>
      <c r="AD17" s="41" t="s">
        <v>185</v>
      </c>
      <c r="AE17" s="41" t="s">
        <v>124</v>
      </c>
    </row>
    <row r="18" spans="1:32" ht="229.5" customHeight="1" x14ac:dyDescent="0.25">
      <c r="A18" s="51">
        <v>3</v>
      </c>
      <c r="B18" s="47" t="s">
        <v>0</v>
      </c>
      <c r="C18" s="47" t="s">
        <v>16</v>
      </c>
      <c r="D18" s="47" t="s">
        <v>1</v>
      </c>
      <c r="E18" s="47" t="s">
        <v>29</v>
      </c>
      <c r="F18" s="41" t="s">
        <v>187</v>
      </c>
      <c r="G18" s="42" t="s">
        <v>167</v>
      </c>
      <c r="H18" s="47" t="s">
        <v>19</v>
      </c>
      <c r="I18" s="51">
        <f t="shared" ref="I18" si="15">IF(H18=$G$1,$K$1,IF(H18=$G$2,$K$2,IF(H18=$G$3,$K$3,IF(H18=$G$4,$K$4,IF(H18=$G$5,$K$5,"0")))))</f>
        <v>3</v>
      </c>
      <c r="J18" s="47" t="s">
        <v>13</v>
      </c>
      <c r="K18" s="52">
        <f t="shared" ref="K18" si="16">IF(J18=$J$1,$K$1,IF(J18=$J$2,$K$2,IF(J18=$J$3,$K$3,IF(J18=$J$4,$K$4,IF(J18=$J$5,$K$5,"-")))))</f>
        <v>4</v>
      </c>
      <c r="L18" s="53">
        <f t="shared" ref="L18" si="17">compes($F$11,E18,H18,J18)</f>
        <v>1748311.62</v>
      </c>
      <c r="M18" s="54">
        <f t="shared" ref="M18" si="18">+L18/$F$11</f>
        <v>6.2439700714285722E-2</v>
      </c>
      <c r="N18" s="52">
        <f t="shared" ref="N18" si="19">IF(L18&lt;&gt;"",IF((L18/$F$11)*100&gt;30,$K$1,IF((L18/$F$11)*100&gt;15,$K$2,IF((L18/$F$11)*100&gt;5,$K$3,IF((L18/$F$11)*100&gt;=1,$K$4,$K$5)))),"0")</f>
        <v>3</v>
      </c>
      <c r="O18" s="52">
        <f t="shared" ref="O18" si="20">IF(K18&gt;N18,K18,N18)</f>
        <v>4</v>
      </c>
      <c r="P18" s="52">
        <f t="shared" ref="P18" si="21">IF(O18="-","-",O18+I18)</f>
        <v>7</v>
      </c>
      <c r="Q18" s="55" t="str">
        <f t="shared" ref="Q18" si="22">IF(P18="-","-",IF(P18&gt;=8,"Extremo",IF(P18&gt;=6,"Alto",IF(P18=5,"Medio",IF(P18&lt;5,"Bajo")))))</f>
        <v>Alto</v>
      </c>
      <c r="R18" s="55" t="s">
        <v>61</v>
      </c>
      <c r="S18" s="41" t="s">
        <v>168</v>
      </c>
      <c r="T18" s="47" t="s">
        <v>19</v>
      </c>
      <c r="U18" s="51">
        <f t="shared" ref="U18" si="23">IF(T18=$G$1,$K$1,IF(T18=$G$2,$K$2,IF(T18=$G$3,$K$3,IF(T18=$G$4,$K$4,IF(T18=$G$5,$K$5,"0")))))</f>
        <v>3</v>
      </c>
      <c r="V18" s="47" t="s">
        <v>28</v>
      </c>
      <c r="W18" s="52">
        <f t="shared" ref="W18" si="24">IF(V18=$J$1,$K$1,IF(V18=$J$2,$K$2,IF(V18=$J$3,$K$3,IF(V18=$J$4,$K$4,IF(V18=$J$5,$K$5,"-")))))</f>
        <v>2</v>
      </c>
      <c r="X18" s="52">
        <f t="shared" ref="X18" si="25">IF(W18="-","-",W18+U18)</f>
        <v>5</v>
      </c>
      <c r="Y18" s="55" t="str">
        <f t="shared" ref="Y18" si="26">IF(X18="-","-",IF(X18&gt;=8,"Extremo",IF(X18&gt;=6,"Alto",IF(X18=5,"Medio",IF(X18&lt;5,"Bajo")))))</f>
        <v>Medio</v>
      </c>
      <c r="Z18" s="52" t="s">
        <v>7</v>
      </c>
      <c r="AA18" s="47" t="s">
        <v>22</v>
      </c>
      <c r="AB18" s="61" t="s">
        <v>188</v>
      </c>
      <c r="AC18" s="61">
        <v>46386</v>
      </c>
      <c r="AD18" s="41" t="s">
        <v>169</v>
      </c>
      <c r="AE18" s="41" t="s">
        <v>170</v>
      </c>
    </row>
    <row r="19" spans="1:32" ht="240.75" customHeight="1" x14ac:dyDescent="0.25">
      <c r="A19" s="51">
        <v>4</v>
      </c>
      <c r="B19" s="46" t="s">
        <v>0</v>
      </c>
      <c r="C19" s="47" t="s">
        <v>23</v>
      </c>
      <c r="D19" s="47" t="s">
        <v>9</v>
      </c>
      <c r="E19" s="47" t="s">
        <v>18</v>
      </c>
      <c r="F19" s="41" t="s">
        <v>189</v>
      </c>
      <c r="G19" s="41" t="s">
        <v>133</v>
      </c>
      <c r="H19" s="47" t="s">
        <v>19</v>
      </c>
      <c r="I19" s="51">
        <f>IF(H19=$G$1,$K$1,IF(H19=$G$2,$K$2,IF(H19=$G$3,$K$3,IF(H19=$G$4,$K$4,IF(H19=$G$5,$K$5,"0")))))</f>
        <v>3</v>
      </c>
      <c r="J19" s="47" t="s">
        <v>13</v>
      </c>
      <c r="K19" s="52">
        <f>IF(J19=$J$1,$K$1,IF(J19=$J$2,$K$2,IF(J19=$J$3,$K$3,IF(J19=$J$4,$K$4,IF(J19=$J$5,$K$5,"-")))))</f>
        <v>4</v>
      </c>
      <c r="L19" s="53">
        <f>compes($F$11,E19,H19,J19)</f>
        <v>1748311.62</v>
      </c>
      <c r="M19" s="54">
        <f>+L19/$F$11</f>
        <v>6.2439700714285722E-2</v>
      </c>
      <c r="N19" s="52">
        <f>IF(L19&lt;&gt;"",IF((L19/$F$11)*100&gt;30,$K$1,IF((L19/$F$11)*100&gt;15,$K$2,IF((L19/$F$11)*100&gt;5,$K$3,IF((L19/$F$11)*100&gt;=1,$K$4,$K$5)))),"0")</f>
        <v>3</v>
      </c>
      <c r="O19" s="52">
        <f>IF(K19&gt;N19,K19,N19)</f>
        <v>4</v>
      </c>
      <c r="P19" s="52">
        <f>IF(O19="-","-",O19+I19)</f>
        <v>7</v>
      </c>
      <c r="Q19" s="55" t="str">
        <f>IF(P19="-","-",IF(P19&gt;=8,"Extremo",IF(P19&gt;=6,"Alto",IF(P19=5,"Medio",IF(P19&lt;5,"Bajo")))))</f>
        <v>Alto</v>
      </c>
      <c r="R19" s="55" t="s">
        <v>59</v>
      </c>
      <c r="S19" s="41" t="s">
        <v>134</v>
      </c>
      <c r="T19" s="47" t="s">
        <v>26</v>
      </c>
      <c r="U19" s="51">
        <f>IF(T19=$G$1,$K$1,IF(T19=$G$2,$K$2,IF(T19=$G$3,$K$3,IF(T19=$G$4,$K$4,IF(T19=$G$5,$K$5,"0")))))</f>
        <v>2</v>
      </c>
      <c r="V19" s="47" t="s">
        <v>21</v>
      </c>
      <c r="W19" s="52">
        <f>IF(V19=$J$1,$K$1,IF(V19=$J$2,$K$2,IF(V19=$J$3,$K$3,IF(V19=$J$4,$K$4,IF(V19=$J$5,$K$5,"-")))))</f>
        <v>3</v>
      </c>
      <c r="X19" s="52">
        <f>IF(W19="-","-",W19+U19)</f>
        <v>5</v>
      </c>
      <c r="Y19" s="55" t="str">
        <f>IF(X19="-","-",IF(X19&gt;=8,"Extremo",IF(X19&gt;=6,"Alto",IF(X19=5,"Medio",IF(X19&lt;5,"Bajo")))))</f>
        <v>Medio</v>
      </c>
      <c r="Z19" s="52" t="s">
        <v>7</v>
      </c>
      <c r="AA19" s="55" t="s">
        <v>59</v>
      </c>
      <c r="AB19" s="61">
        <v>46134</v>
      </c>
      <c r="AC19" s="61">
        <v>46386</v>
      </c>
      <c r="AD19" s="41" t="s">
        <v>135</v>
      </c>
      <c r="AE19" s="41" t="s">
        <v>123</v>
      </c>
    </row>
    <row r="20" spans="1:32" ht="214.5" customHeight="1" x14ac:dyDescent="0.25">
      <c r="A20" s="51">
        <v>5</v>
      </c>
      <c r="B20" s="46" t="s">
        <v>8</v>
      </c>
      <c r="C20" s="47" t="s">
        <v>23</v>
      </c>
      <c r="D20" s="47" t="s">
        <v>17</v>
      </c>
      <c r="E20" s="47" t="s">
        <v>18</v>
      </c>
      <c r="F20" s="41" t="s">
        <v>190</v>
      </c>
      <c r="G20" s="41" t="s">
        <v>148</v>
      </c>
      <c r="H20" s="47" t="s">
        <v>11</v>
      </c>
      <c r="I20" s="51">
        <f>IF(H20=$G$1,$K$1,IF(H20=$G$2,$K$2,IF(H20=$G$3,$K$3,IF(H20=$G$4,$K$4,IF(H20=$G$5,$K$5,"0")))))</f>
        <v>4</v>
      </c>
      <c r="J20" s="47" t="s">
        <v>13</v>
      </c>
      <c r="K20" s="52">
        <f t="shared" ref="K20" si="27">IF(J20=$J$1,$K$1,IF(J20=$J$2,$K$2,IF(J20=$J$3,$K$3,IF(J20=$J$4,$K$4,IF(J20=$J$5,$K$5,"-")))))</f>
        <v>4</v>
      </c>
      <c r="L20" s="53">
        <f>compes($F$11,E20,H20,J20)</f>
        <v>3178919.21</v>
      </c>
      <c r="M20" s="54">
        <f>+L20/$F$11</f>
        <v>0.11353282892857143</v>
      </c>
      <c r="N20" s="52">
        <f>IF(L20&lt;&gt;"",IF((L20/$F$11)*100&gt;30,$K$1,IF((L20/$F$11)*100&gt;15,$K$2,IF((L20/$F$11)*100&gt;5,$K$3,IF((L20/$F$11)*100&gt;=1,$K$4,$K$5)))),"0")</f>
        <v>3</v>
      </c>
      <c r="O20" s="52">
        <f>IF(K20&gt;N20,K20,N20)</f>
        <v>4</v>
      </c>
      <c r="P20" s="52">
        <f>IF(O20="-","-",O20+I20)</f>
        <v>8</v>
      </c>
      <c r="Q20" s="55" t="str">
        <f>IF(P20="-","-",IF(P20&gt;=8,"Extremo",IF(P20&gt;=6,"Alto",IF(P20=5,"Medio",IF(P20&lt;5,"Bajo")))))</f>
        <v>Extremo</v>
      </c>
      <c r="R20" s="55" t="s">
        <v>60</v>
      </c>
      <c r="S20" s="41" t="s">
        <v>149</v>
      </c>
      <c r="T20" s="47" t="s">
        <v>19</v>
      </c>
      <c r="U20" s="51">
        <f t="shared" ref="U20" si="28">IF(T20=$G$1,$K$1,IF(T20=$G$2,$K$2,IF(T20=$G$3,$K$3,IF(T20=$G$4,$K$4,IF(T20=$G$5,$K$5,"0")))))</f>
        <v>3</v>
      </c>
      <c r="V20" s="47" t="s">
        <v>28</v>
      </c>
      <c r="W20" s="52">
        <f t="shared" ref="W20" si="29">IF(V20=$J$1,$K$1,IF(V20=$J$2,$K$2,IF(V20=$J$3,$K$3,IF(V20=$J$4,$K$4,IF(V20=$J$5,$K$5,"-")))))</f>
        <v>2</v>
      </c>
      <c r="X20" s="52">
        <f>IF(W20="-","-",W20+U20)</f>
        <v>5</v>
      </c>
      <c r="Y20" s="55" t="str">
        <f>IF(X20="-","-",IF(X20&gt;=8,"Extremo",IF(X20&gt;=6,"Alto",IF(X20=5,"Medio",IF(X20&lt;5,"Bajo")))))</f>
        <v>Medio</v>
      </c>
      <c r="Z20" s="52" t="s">
        <v>7</v>
      </c>
      <c r="AA20" s="55" t="s">
        <v>59</v>
      </c>
      <c r="AB20" s="61">
        <v>46134</v>
      </c>
      <c r="AC20" s="61">
        <v>46386</v>
      </c>
      <c r="AD20" s="41" t="s">
        <v>150</v>
      </c>
      <c r="AE20" s="41" t="s">
        <v>129</v>
      </c>
    </row>
    <row r="21" spans="1:32" ht="238.5" customHeight="1" x14ac:dyDescent="0.25">
      <c r="A21" s="51">
        <v>6</v>
      </c>
      <c r="B21" s="48" t="s">
        <v>0</v>
      </c>
      <c r="C21" s="47" t="s">
        <v>23</v>
      </c>
      <c r="D21" s="47" t="s">
        <v>17</v>
      </c>
      <c r="E21" s="47" t="s">
        <v>18</v>
      </c>
      <c r="F21" s="42" t="s">
        <v>191</v>
      </c>
      <c r="G21" s="42" t="s">
        <v>151</v>
      </c>
      <c r="H21" s="47" t="s">
        <v>11</v>
      </c>
      <c r="I21" s="51">
        <v>1</v>
      </c>
      <c r="J21" s="47" t="s">
        <v>21</v>
      </c>
      <c r="K21" s="52">
        <v>1</v>
      </c>
      <c r="L21" s="53">
        <f>compes($F$11,E21,H21,J21)</f>
        <v>1356186.5</v>
      </c>
      <c r="M21" s="54">
        <f t="shared" ref="M21" si="30">+L21/$F$11</f>
        <v>4.8435232142857144E-2</v>
      </c>
      <c r="N21" s="52">
        <v>1</v>
      </c>
      <c r="O21" s="52">
        <f>IF(K21&gt;N21,K21,N21)</f>
        <v>1</v>
      </c>
      <c r="P21" s="52">
        <f t="shared" ref="P21" si="31">IF(O21="-","-",O21+I21)</f>
        <v>2</v>
      </c>
      <c r="Q21" s="55" t="str">
        <f>IF(P21="-","-",IF(P21&gt;=8,"Extremo",IF(P21&gt;=6,"Alto",IF(P21=5,"Medio",IF(P21&lt;5,"Bajo")))))</f>
        <v>Bajo</v>
      </c>
      <c r="R21" s="55" t="s">
        <v>61</v>
      </c>
      <c r="S21" s="41" t="s">
        <v>152</v>
      </c>
      <c r="T21" s="47" t="s">
        <v>19</v>
      </c>
      <c r="U21" s="51">
        <v>1</v>
      </c>
      <c r="V21" s="47" t="s">
        <v>21</v>
      </c>
      <c r="W21" s="52">
        <v>1</v>
      </c>
      <c r="X21" s="52">
        <v>1</v>
      </c>
      <c r="Y21" s="55" t="str">
        <f>IF(X21="-","-",IF(X21&gt;=8,"Extremo",IF(X21&gt;=6,"Alto",IF(X21=5,"Medio",IF(X21&lt;5,"Bajo")))))</f>
        <v>Bajo</v>
      </c>
      <c r="Z21" s="52" t="s">
        <v>7</v>
      </c>
      <c r="AA21" s="47" t="s">
        <v>61</v>
      </c>
      <c r="AB21" s="61">
        <v>46134</v>
      </c>
      <c r="AC21" s="61">
        <v>46386</v>
      </c>
      <c r="AD21" s="41" t="s">
        <v>153</v>
      </c>
      <c r="AE21" s="41" t="s">
        <v>125</v>
      </c>
    </row>
    <row r="22" spans="1:32" ht="246.75" customHeight="1" x14ac:dyDescent="0.25">
      <c r="A22" s="51">
        <v>7</v>
      </c>
      <c r="B22" s="49" t="s">
        <v>8</v>
      </c>
      <c r="C22" s="50" t="s">
        <v>23</v>
      </c>
      <c r="D22" s="50" t="s">
        <v>24</v>
      </c>
      <c r="E22" s="50" t="s">
        <v>18</v>
      </c>
      <c r="F22" s="42" t="s">
        <v>192</v>
      </c>
      <c r="G22" s="41" t="s">
        <v>138</v>
      </c>
      <c r="H22" s="50" t="s">
        <v>11</v>
      </c>
      <c r="I22" s="56">
        <f>IF(H22=$G$1,$K$1,IF(H22=$G$2,$K$2,IF(H22=$G$3,$K$3,IF(H22=$G$4,$K$4,IF(H22=$G$5,$K$5,"0")))))</f>
        <v>4</v>
      </c>
      <c r="J22" s="50" t="s">
        <v>13</v>
      </c>
      <c r="K22" s="57">
        <f>IF(J22=$J$1,$K$1,IF(J22=$J$2,$K$2,IF(J22=$J$3,$K$3,IF(J22=$J$4,$K$4,IF(J22=$J$5,$K$5,"-")))))</f>
        <v>4</v>
      </c>
      <c r="L22" s="58">
        <f>compes($F$11,E22,H22,J22)</f>
        <v>3178919.21</v>
      </c>
      <c r="M22" s="59">
        <f>+L22/$F$11</f>
        <v>0.11353282892857143</v>
      </c>
      <c r="N22" s="57">
        <f>IF(L22&lt;&gt;"",IF((L22/$F$11)*100&gt;30,$K$1,IF((L22/$F$11)*100&gt;15,$K$2,IF((L22/$F$11)*100&gt;5,$K$3,IF((L22/$F$11)*100&gt;=1,$K$4,$K$5)))),"0")</f>
        <v>3</v>
      </c>
      <c r="O22" s="57">
        <f>IF(K22&gt;N22,K22,N22)</f>
        <v>4</v>
      </c>
      <c r="P22" s="57">
        <f>IF(O22="-","-",O22+I22)</f>
        <v>8</v>
      </c>
      <c r="Q22" s="60" t="str">
        <f>IF(P22="-","-",IF(P22&gt;=8,"Extremo",IF(P22&gt;=6,"Alto",IF(P22=5,"Medio",IF(P22&lt;5,"Bajo")))))</f>
        <v>Extremo</v>
      </c>
      <c r="R22" s="60" t="s">
        <v>61</v>
      </c>
      <c r="S22" s="43" t="s">
        <v>139</v>
      </c>
      <c r="T22" s="50" t="s">
        <v>26</v>
      </c>
      <c r="U22" s="56">
        <f>IF(T22=$G$1,$K$1,IF(T22=$G$2,$K$2,IF(T22=$G$3,$K$3,IF(T22=$G$4,$K$4,IF(T22=$G$5,$K$5,"0")))))</f>
        <v>2</v>
      </c>
      <c r="V22" s="50" t="s">
        <v>28</v>
      </c>
      <c r="W22" s="57">
        <f>IF(V22=$J$1,$K$1,IF(V22=$J$2,$K$2,IF(V22=$J$3,$K$3,IF(V22=$J$4,$K$4,IF(V22=$J$5,$K$5,"-")))))</f>
        <v>2</v>
      </c>
      <c r="X22" s="57">
        <f>IF(W22="-","-",W22+U22)</f>
        <v>4</v>
      </c>
      <c r="Y22" s="60" t="str">
        <f>IF(X22="-","-",IF(X22&gt;=8,"Extremo",IF(X22&gt;=6,"Alto",IF(X22=5,"Medio",IF(X22&lt;5,"Bajo")))))</f>
        <v>Bajo</v>
      </c>
      <c r="Z22" s="57" t="s">
        <v>7</v>
      </c>
      <c r="AA22" s="50" t="s">
        <v>22</v>
      </c>
      <c r="AB22" s="61">
        <v>46134</v>
      </c>
      <c r="AC22" s="62">
        <v>46386</v>
      </c>
      <c r="AD22" s="43" t="s">
        <v>193</v>
      </c>
      <c r="AE22" s="41" t="s">
        <v>140</v>
      </c>
    </row>
    <row r="23" spans="1:32" ht="267" customHeight="1" x14ac:dyDescent="0.25">
      <c r="A23" s="51">
        <v>8</v>
      </c>
      <c r="B23" s="46" t="s">
        <v>8</v>
      </c>
      <c r="C23" s="47" t="s">
        <v>23</v>
      </c>
      <c r="D23" s="47" t="s">
        <v>9</v>
      </c>
      <c r="E23" s="47" t="s">
        <v>18</v>
      </c>
      <c r="F23" s="41" t="s">
        <v>195</v>
      </c>
      <c r="G23" s="41" t="s">
        <v>194</v>
      </c>
      <c r="H23" s="47" t="s">
        <v>19</v>
      </c>
      <c r="I23" s="51">
        <f t="shared" ref="I23" si="32">IF(H23=$G$1,$K$1,IF(H23=$G$2,$K$2,IF(H23=$G$3,$K$3,IF(H23=$G$4,$K$4,IF(H23=$G$5,$K$5,"0")))))</f>
        <v>3</v>
      </c>
      <c r="J23" s="47" t="s">
        <v>13</v>
      </c>
      <c r="K23" s="52"/>
      <c r="L23" s="53">
        <f t="shared" ref="L23" si="33">compes($F$11,E23,H23,J23)</f>
        <v>1748311.62</v>
      </c>
      <c r="M23" s="54">
        <f t="shared" ref="M23" si="34">+L23/$F$11</f>
        <v>6.2439700714285722E-2</v>
      </c>
      <c r="N23" s="52">
        <f t="shared" ref="N23" si="35">IF(L23&lt;&gt;"",IF((L23/$F$11)*100&gt;30,$K$1,IF((L23/$F$11)*100&gt;15,$K$2,IF((L23/$F$11)*100&gt;5,$K$3,IF((L23/$F$11)*100&gt;=1,$K$4,$K$5)))),"0")</f>
        <v>3</v>
      </c>
      <c r="O23" s="52">
        <f t="shared" ref="O23" si="36">IF(K23&gt;N23,K23,N23)</f>
        <v>3</v>
      </c>
      <c r="P23" s="52">
        <f t="shared" ref="P23" si="37">IF(O23="-","-",O23+I23)</f>
        <v>6</v>
      </c>
      <c r="Q23" s="55" t="str">
        <f t="shared" ref="Q23" si="38">IF(P23="-","-",IF(P23&gt;=8,"Extremo",IF(P23&gt;=6,"Alto",IF(P23=5,"Medio",IF(P23&lt;5,"Bajo")))))</f>
        <v>Alto</v>
      </c>
      <c r="R23" s="55" t="s">
        <v>59</v>
      </c>
      <c r="S23" s="41" t="s">
        <v>141</v>
      </c>
      <c r="T23" s="47" t="s">
        <v>26</v>
      </c>
      <c r="U23" s="51"/>
      <c r="V23" s="47" t="s">
        <v>28</v>
      </c>
      <c r="W23" s="52"/>
      <c r="X23" s="52">
        <f t="shared" ref="X23" si="39">IF(W23="-","-",W23+U23)</f>
        <v>0</v>
      </c>
      <c r="Y23" s="55" t="str">
        <f t="shared" ref="Y23" si="40">IF(X23="-","-",IF(X23&gt;=8,"Extremo",IF(X23&gt;=6,"Alto",IF(X23=5,"Medio",IF(X23&lt;5,"Bajo")))))</f>
        <v>Bajo</v>
      </c>
      <c r="Z23" s="63" t="s">
        <v>7</v>
      </c>
      <c r="AA23" s="55" t="s">
        <v>59</v>
      </c>
      <c r="AB23" s="61">
        <v>46134</v>
      </c>
      <c r="AC23" s="61">
        <v>46386</v>
      </c>
      <c r="AD23" s="41" t="s">
        <v>142</v>
      </c>
      <c r="AE23" s="40" t="s">
        <v>126</v>
      </c>
    </row>
    <row r="24" spans="1:32" ht="228" customHeight="1" x14ac:dyDescent="0.25">
      <c r="A24" s="51">
        <v>9</v>
      </c>
      <c r="B24" s="49" t="s">
        <v>8</v>
      </c>
      <c r="C24" s="50" t="s">
        <v>23</v>
      </c>
      <c r="D24" s="50" t="s">
        <v>24</v>
      </c>
      <c r="E24" s="50" t="s">
        <v>18</v>
      </c>
      <c r="F24" s="44" t="s">
        <v>196</v>
      </c>
      <c r="G24" s="44" t="s">
        <v>197</v>
      </c>
      <c r="H24" s="50" t="s">
        <v>19</v>
      </c>
      <c r="I24" s="56">
        <f>IF(H24=$G$1,$K$1,IF(H24=$G$2,$K$2,IF(H24=$G$3,$K$3,IF(H24=$G$4,$K$4,IF(H24=$G$5,$K$5,"0")))))</f>
        <v>3</v>
      </c>
      <c r="J24" s="50" t="s">
        <v>13</v>
      </c>
      <c r="K24" s="57">
        <f>IF(J24=$J$1,$K$1,IF(J24=$J$2,$K$2,IF(J24=$J$3,$K$3,IF(J24=$J$4,$K$4,IF(J24=$J$5,$K$5,"-")))))</f>
        <v>4</v>
      </c>
      <c r="L24" s="58">
        <f>compes($F$11,E24,H24,J24)</f>
        <v>1748311.62</v>
      </c>
      <c r="M24" s="59">
        <f>+L24/$F$11</f>
        <v>6.2439700714285722E-2</v>
      </c>
      <c r="N24" s="57">
        <f>IF(L24&lt;&gt;"",IF((L24/$F$11)*100&gt;30,$K$1,IF((L24/$F$11)*100&gt;15,$K$2,IF((L24/$F$11)*100&gt;5,$K$3,IF((L24/$F$11)*100&gt;=1,$K$4,$K$5)))),"0")</f>
        <v>3</v>
      </c>
      <c r="O24" s="57">
        <f>IF(K24&gt;N24,K24,N24)</f>
        <v>4</v>
      </c>
      <c r="P24" s="57">
        <f>IF(O24="-","-",O24+I24)</f>
        <v>7</v>
      </c>
      <c r="Q24" s="60" t="str">
        <f>IF(P24="-","-",IF(P24&gt;=8,"Extremo",IF(P24&gt;=6,"Alto",IF(P24=5,"Medio",IF(P24&lt;5,"Bajo")))))</f>
        <v>Alto</v>
      </c>
      <c r="R24" s="60" t="s">
        <v>61</v>
      </c>
      <c r="S24" s="44" t="s">
        <v>143</v>
      </c>
      <c r="T24" s="50" t="s">
        <v>30</v>
      </c>
      <c r="U24" s="56">
        <f>IF(T24=$G$1,$K$1,IF(T24=$G$2,$K$2,IF(T24=$G$3,$K$3,IF(T24=$G$4,$K$4,IF(T24=$G$5,$K$5,"0")))))</f>
        <v>1</v>
      </c>
      <c r="V24" s="50" t="s">
        <v>28</v>
      </c>
      <c r="W24" s="57">
        <f>IF(V24=$J$1,$K$1,IF(V24=$J$2,$K$2,IF(V24=$J$3,$K$3,IF(V24=$J$4,$K$4,IF(V24=$J$5,$K$5,"-")))))</f>
        <v>2</v>
      </c>
      <c r="X24" s="57">
        <f>IF(W24="-","-",W24+U24)</f>
        <v>3</v>
      </c>
      <c r="Y24" s="60" t="str">
        <f>IF(X24="-","-",IF(X24&gt;=8,"Extremo",IF(X24&gt;=6,"Alto",IF(X24=5,"Medio",IF(X24&lt;5,"Bajo")))))</f>
        <v>Bajo</v>
      </c>
      <c r="Z24" s="57" t="s">
        <v>7</v>
      </c>
      <c r="AA24" s="50" t="s">
        <v>22</v>
      </c>
      <c r="AB24" s="61">
        <v>46134</v>
      </c>
      <c r="AC24" s="62">
        <v>46386</v>
      </c>
      <c r="AD24" s="44" t="s">
        <v>144</v>
      </c>
      <c r="AE24" s="44" t="s">
        <v>127</v>
      </c>
      <c r="AF24" s="45"/>
    </row>
    <row r="25" spans="1:32" ht="238.5" customHeight="1" x14ac:dyDescent="0.25">
      <c r="A25" s="51">
        <v>10</v>
      </c>
      <c r="B25" s="47" t="s">
        <v>8</v>
      </c>
      <c r="C25" s="47" t="s">
        <v>23</v>
      </c>
      <c r="D25" s="47" t="s">
        <v>24</v>
      </c>
      <c r="E25" s="47" t="s">
        <v>18</v>
      </c>
      <c r="F25" s="41" t="s">
        <v>198</v>
      </c>
      <c r="G25" s="41" t="s">
        <v>145</v>
      </c>
      <c r="H25" s="47" t="s">
        <v>19</v>
      </c>
      <c r="I25" s="51">
        <f>IF(H25=$G$1,$K$1,IF(H25=$G$2,$K$2,IF(H25=$G$3,$K$3,IF(H25=$G$4,$K$4,IF(H25=$G$5,$K$5,"0")))))</f>
        <v>3</v>
      </c>
      <c r="J25" s="47" t="s">
        <v>13</v>
      </c>
      <c r="K25" s="52">
        <f>IF(J25=$J$1,$K$1,IF(J25=$J$2,$K$2,IF(J25=$J$3,$K$3,IF(J25=$J$4,$K$4,IF(J25=$J$5,$K$5,"-")))))</f>
        <v>4</v>
      </c>
      <c r="L25" s="53">
        <f>compes($F$11,E25,H25,J25)</f>
        <v>1748311.62</v>
      </c>
      <c r="M25" s="54">
        <f>+L25/$F$11</f>
        <v>6.2439700714285722E-2</v>
      </c>
      <c r="N25" s="52">
        <f>IF(L25&lt;&gt;"",IF((L25/$F$11)*100&gt;30,$K$1,IF((L25/$F$11)*100&gt;15,$K$2,IF((L25/$F$11)*100&gt;5,$K$3,IF((L25/$F$11)*100&gt;=1,$K$4,$K$5)))),"0")</f>
        <v>3</v>
      </c>
      <c r="O25" s="52">
        <f>IF(K25&gt;N25,K25,N25)</f>
        <v>4</v>
      </c>
      <c r="P25" s="52">
        <f>IF(O25="-","-",O25+I25)</f>
        <v>7</v>
      </c>
      <c r="Q25" s="55" t="str">
        <f>IF(P25="-","-",IF(P25&gt;=8,"Extremo",IF(P25&gt;=6,"Alto",IF(P25=5,"Medio",IF(P25&lt;5,"Bajo")))))</f>
        <v>Alto</v>
      </c>
      <c r="R25" s="55" t="s">
        <v>61</v>
      </c>
      <c r="S25" s="41" t="s">
        <v>146</v>
      </c>
      <c r="T25" s="47" t="s">
        <v>19</v>
      </c>
      <c r="U25" s="51">
        <f>IF(T25=$G$1,$K$1,IF(T25=$G$2,$K$2,IF(T25=$G$3,$K$3,IF(T25=$G$4,$K$4,IF(T25=$G$5,$K$5,"0")))))</f>
        <v>3</v>
      </c>
      <c r="V25" s="47" t="s">
        <v>28</v>
      </c>
      <c r="W25" s="52">
        <f>IF(V25=$J$1,$K$1,IF(V25=$J$2,$K$2,IF(V25=$J$3,$K$3,IF(V25=$J$4,$K$4,IF(V25=$J$5,$K$5,"-")))))</f>
        <v>2</v>
      </c>
      <c r="X25" s="52">
        <f>IF(W25="-","-",W25+U25)</f>
        <v>5</v>
      </c>
      <c r="Y25" s="55" t="str">
        <f>IF(X25="-","-",IF(X25&gt;=8,"Extremo",IF(X25&gt;=6,"Alto",IF(X25=5,"Medio",IF(X25&lt;5,"Bajo")))))</f>
        <v>Medio</v>
      </c>
      <c r="Z25" s="52" t="s">
        <v>7</v>
      </c>
      <c r="AA25" s="47" t="s">
        <v>22</v>
      </c>
      <c r="AB25" s="61">
        <v>46134</v>
      </c>
      <c r="AC25" s="61">
        <v>46386</v>
      </c>
      <c r="AD25" s="41" t="s">
        <v>147</v>
      </c>
      <c r="AE25" s="41" t="s">
        <v>128</v>
      </c>
    </row>
    <row r="26" spans="1:32" ht="190.5" customHeight="1" x14ac:dyDescent="0.25">
      <c r="A26" s="51">
        <v>11</v>
      </c>
      <c r="B26" s="48" t="s">
        <v>0</v>
      </c>
      <c r="C26" s="47" t="s">
        <v>23</v>
      </c>
      <c r="D26" s="47" t="s">
        <v>17</v>
      </c>
      <c r="E26" s="47" t="s">
        <v>18</v>
      </c>
      <c r="F26" s="42" t="s">
        <v>154</v>
      </c>
      <c r="G26" s="41" t="s">
        <v>155</v>
      </c>
      <c r="H26" s="47" t="s">
        <v>11</v>
      </c>
      <c r="I26" s="51">
        <v>1</v>
      </c>
      <c r="J26" s="47" t="s">
        <v>21</v>
      </c>
      <c r="K26" s="52">
        <v>1</v>
      </c>
      <c r="L26" s="53">
        <f t="shared" ref="L26" si="41">compes($F$11,E26,H26,J26)</f>
        <v>1356186.5</v>
      </c>
      <c r="M26" s="54">
        <f>+L26/$F$11</f>
        <v>4.8435232142857144E-2</v>
      </c>
      <c r="N26" s="52">
        <v>1</v>
      </c>
      <c r="O26" s="52">
        <f t="shared" ref="O26" si="42">IF(K26&gt;N26,K26,N26)</f>
        <v>1</v>
      </c>
      <c r="P26" s="52">
        <v>1</v>
      </c>
      <c r="Q26" s="55" t="str">
        <f t="shared" ref="Q26" si="43">IF(P26="-","-",IF(P26&gt;=8,"Extremo",IF(P26&gt;=6,"Alto",IF(P26=5,"Medio",IF(P26&lt;5,"Bajo")))))</f>
        <v>Bajo</v>
      </c>
      <c r="R26" s="55" t="s">
        <v>22</v>
      </c>
      <c r="S26" s="41" t="s">
        <v>156</v>
      </c>
      <c r="T26" s="47" t="s">
        <v>26</v>
      </c>
      <c r="U26" s="51">
        <v>1</v>
      </c>
      <c r="V26" s="47" t="s">
        <v>21</v>
      </c>
      <c r="W26" s="52">
        <v>1</v>
      </c>
      <c r="X26" s="52">
        <v>1</v>
      </c>
      <c r="Y26" s="55" t="str">
        <f t="shared" ref="Y26" si="44">IF(X26="-","-",IF(X26&gt;=8,"Extremo",IF(X26&gt;=6,"Alto",IF(X26=5,"Medio",IF(X26&lt;5,"Bajo")))))</f>
        <v>Bajo</v>
      </c>
      <c r="Z26" s="52" t="s">
        <v>7</v>
      </c>
      <c r="AA26" s="47" t="s">
        <v>61</v>
      </c>
      <c r="AB26" s="61">
        <v>46134</v>
      </c>
      <c r="AC26" s="61">
        <v>46386</v>
      </c>
      <c r="AD26" s="41" t="s">
        <v>157</v>
      </c>
      <c r="AE26" s="41" t="s">
        <v>121</v>
      </c>
    </row>
    <row r="27" spans="1:32" ht="213" customHeight="1" x14ac:dyDescent="0.25">
      <c r="A27" s="51">
        <v>12</v>
      </c>
      <c r="B27" s="48" t="s">
        <v>8</v>
      </c>
      <c r="C27" s="47" t="s">
        <v>23</v>
      </c>
      <c r="D27" s="47" t="s">
        <v>24</v>
      </c>
      <c r="E27" s="47" t="s">
        <v>18</v>
      </c>
      <c r="F27" s="42" t="s">
        <v>199</v>
      </c>
      <c r="G27" s="42" t="s">
        <v>158</v>
      </c>
      <c r="H27" s="47" t="s">
        <v>19</v>
      </c>
      <c r="I27" s="51">
        <f>IF(H27=$G$1,$K$1,IF(H27=$G$2,$K$2,IF(H27=$G$3,$K$3,IF(H27=$G$4,$K$4,IF(H27=$G$5,$K$5,"0")))))</f>
        <v>3</v>
      </c>
      <c r="J27" s="47" t="s">
        <v>13</v>
      </c>
      <c r="K27" s="52">
        <f>IF(J27=$J$1,$K$1,IF(J27=$J$2,$K$2,IF(J27=$J$3,$K$3,IF(J27=$J$4,$K$4,IF(J27=$J$5,$K$5,"-")))))</f>
        <v>4</v>
      </c>
      <c r="L27" s="53">
        <f>compes($F$11,E27,H27,J27)</f>
        <v>1748311.62</v>
      </c>
      <c r="M27" s="54">
        <f>+L27/$F$11</f>
        <v>6.2439700714285722E-2</v>
      </c>
      <c r="N27" s="52">
        <f>IF(L27&lt;&gt;"",IF((L27/$F$11)*100&gt;30,$K$1,IF((L27/$F$11)*100&gt;15,$K$2,IF((L27/$F$11)*100&gt;5,$K$3,IF((L27/$F$11)*100&gt;=1,$K$4,$K$5)))),"0")</f>
        <v>3</v>
      </c>
      <c r="O27" s="52">
        <f>IF(K27&gt;N27,K27,N27)</f>
        <v>4</v>
      </c>
      <c r="P27" s="52">
        <f>IF(O27="-","-",O27+I27)</f>
        <v>7</v>
      </c>
      <c r="Q27" s="55" t="str">
        <f>IF(P27="-","-",IF(P27&gt;=8,"Extremo",IF(P27&gt;=6,"Alto",IF(P27=5,"Medio",IF(P27&lt;5,"Bajo")))))</f>
        <v>Alto</v>
      </c>
      <c r="R27" s="55" t="s">
        <v>61</v>
      </c>
      <c r="S27" s="41" t="s">
        <v>159</v>
      </c>
      <c r="T27" s="47" t="s">
        <v>19</v>
      </c>
      <c r="U27" s="51">
        <f>IF(T27=$G$1,$K$1,IF(T27=$G$2,$K$2,IF(T27=$G$3,$K$3,IF(T27=$G$4,$K$4,IF(T27=$G$5,$K$5,"0")))))</f>
        <v>3</v>
      </c>
      <c r="V27" s="47" t="s">
        <v>28</v>
      </c>
      <c r="W27" s="52">
        <f>IF(V27=$J$1,$K$1,IF(V27=$J$2,$K$2,IF(V27=$J$3,$K$3,IF(V27=$J$4,$K$4,IF(V27=$J$5,$K$5,"-")))))</f>
        <v>2</v>
      </c>
      <c r="X27" s="52">
        <f>IF(W27="-","-",W27+U27)</f>
        <v>5</v>
      </c>
      <c r="Y27" s="55" t="str">
        <f>IF(X27="-","-",IF(X27&gt;=8,"Extremo",IF(X27&gt;=6,"Alto",IF(X27=5,"Medio",IF(X27&lt;5,"Bajo")))))</f>
        <v>Medio</v>
      </c>
      <c r="Z27" s="52" t="s">
        <v>7</v>
      </c>
      <c r="AA27" s="47" t="s">
        <v>22</v>
      </c>
      <c r="AB27" s="61">
        <v>46134</v>
      </c>
      <c r="AC27" s="61">
        <v>46386</v>
      </c>
      <c r="AD27" s="41" t="s">
        <v>160</v>
      </c>
      <c r="AE27" s="41" t="s">
        <v>161</v>
      </c>
    </row>
    <row r="28" spans="1:32" ht="256.5" customHeight="1" x14ac:dyDescent="0.25">
      <c r="A28" s="51">
        <v>13</v>
      </c>
      <c r="B28" s="48" t="s">
        <v>0</v>
      </c>
      <c r="C28" s="47" t="s">
        <v>23</v>
      </c>
      <c r="D28" s="47" t="s">
        <v>24</v>
      </c>
      <c r="E28" s="47" t="s">
        <v>10</v>
      </c>
      <c r="F28" s="42" t="s">
        <v>162</v>
      </c>
      <c r="G28" s="42" t="s">
        <v>163</v>
      </c>
      <c r="H28" s="47" t="s">
        <v>11</v>
      </c>
      <c r="I28" s="51">
        <v>1</v>
      </c>
      <c r="J28" s="47" t="s">
        <v>28</v>
      </c>
      <c r="K28" s="52">
        <v>1</v>
      </c>
      <c r="L28" s="53">
        <f t="shared" ref="L28" si="45">compes($F$11,E28,H28,J28)</f>
        <v>1356186.5</v>
      </c>
      <c r="M28" s="54">
        <f>+L28/$F$11</f>
        <v>4.8435232142857144E-2</v>
      </c>
      <c r="N28" s="52">
        <v>1</v>
      </c>
      <c r="O28" s="52">
        <f t="shared" ref="O28" si="46">IF(K28&gt;N28,K28,N28)</f>
        <v>1</v>
      </c>
      <c r="P28" s="52">
        <v>1</v>
      </c>
      <c r="Q28" s="55" t="str">
        <f t="shared" ref="Q28" si="47">IF(P28="-","-",IF(P28&gt;=8,"Extremo",IF(P28&gt;=6,"Alto",IF(P28=5,"Medio",IF(P28&lt;5,"Bajo")))))</f>
        <v>Bajo</v>
      </c>
      <c r="R28" s="55" t="s">
        <v>22</v>
      </c>
      <c r="S28" s="41" t="s">
        <v>164</v>
      </c>
      <c r="T28" s="47" t="s">
        <v>30</v>
      </c>
      <c r="U28" s="51">
        <v>1</v>
      </c>
      <c r="V28" s="47" t="s">
        <v>21</v>
      </c>
      <c r="W28" s="52">
        <v>1</v>
      </c>
      <c r="X28" s="52">
        <v>1</v>
      </c>
      <c r="Y28" s="55" t="str">
        <f t="shared" ref="Y28" si="48">IF(X28="-","-",IF(X28&gt;=8,"Extremo",IF(X28&gt;=6,"Alto",IF(X28=5,"Medio",IF(X28&lt;5,"Bajo")))))</f>
        <v>Bajo</v>
      </c>
      <c r="Z28" s="52" t="s">
        <v>7</v>
      </c>
      <c r="AA28" s="47" t="s">
        <v>61</v>
      </c>
      <c r="AB28" s="61">
        <v>46134</v>
      </c>
      <c r="AC28" s="61">
        <v>46386</v>
      </c>
      <c r="AD28" s="41" t="s">
        <v>165</v>
      </c>
      <c r="AE28" s="41" t="s">
        <v>166</v>
      </c>
    </row>
    <row r="29" spans="1:32" ht="272.25" customHeight="1" x14ac:dyDescent="0.25">
      <c r="A29" s="51">
        <v>14</v>
      </c>
      <c r="B29" s="48" t="s">
        <v>8</v>
      </c>
      <c r="C29" s="47" t="s">
        <v>23</v>
      </c>
      <c r="D29" s="47" t="s">
        <v>24</v>
      </c>
      <c r="E29" s="47" t="s">
        <v>2</v>
      </c>
      <c r="F29" s="42" t="s">
        <v>171</v>
      </c>
      <c r="G29" s="42" t="s">
        <v>200</v>
      </c>
      <c r="H29" s="47" t="s">
        <v>19</v>
      </c>
      <c r="I29" s="51">
        <f t="shared" ref="I29" si="49">IF(H29=$G$1,$K$1,IF(H29=$G$2,$K$2,IF(H29=$G$3,$K$3,IF(H29=$G$4,$K$4,IF(H29=$G$5,$K$5,"0")))))</f>
        <v>3</v>
      </c>
      <c r="J29" s="47" t="s">
        <v>13</v>
      </c>
      <c r="K29" s="52">
        <f t="shared" ref="K29" si="50">IF(J29=$J$1,$K$1,IF(J29=$J$2,$K$2,IF(J29=$J$3,$K$3,IF(J29=$J$4,$K$4,IF(J29=$J$5,$K$5,"-")))))</f>
        <v>4</v>
      </c>
      <c r="L29" s="53">
        <f>compes($F$11,E29,H29,J29)</f>
        <v>1748311.62</v>
      </c>
      <c r="M29" s="54">
        <f t="shared" ref="M29" si="51">+L29/$F$11</f>
        <v>6.2439700714285722E-2</v>
      </c>
      <c r="N29" s="52">
        <f>IF(L29&lt;&gt;"",IF((L29/$F$11)*100&gt;30,$K$1,IF((L29/$F$11)*100&gt;15,$K$2,IF((L29/$F$11)*100&gt;5,$K$3,IF((L29/$F$11)*100&gt;=1,$K$4,$K$5)))),"0")</f>
        <v>3</v>
      </c>
      <c r="O29" s="52">
        <f>IF(K29&gt;N29,K29,N29)</f>
        <v>4</v>
      </c>
      <c r="P29" s="52">
        <f>IF(O29="-","-",O29+I29)</f>
        <v>7</v>
      </c>
      <c r="Q29" s="55" t="str">
        <f t="shared" ref="Q29" si="52">IF(P29="-","-",IF(P29&gt;=8,"Extremo",IF(P29&gt;=6,"Alto",IF(P29=5,"Medio",IF(P29&lt;5,"Bajo")))))</f>
        <v>Alto</v>
      </c>
      <c r="R29" s="55" t="s">
        <v>61</v>
      </c>
      <c r="S29" s="41" t="s">
        <v>172</v>
      </c>
      <c r="T29" s="47" t="s">
        <v>30</v>
      </c>
      <c r="U29" s="51">
        <f>IF(T29=$G$1,$K$1,IF(T29=$G$2,$K$2,IF(T29=$G$3,$K$3,IF(T29=$G$4,$K$4,IF(T29=$G$5,$K$5,"0")))))</f>
        <v>1</v>
      </c>
      <c r="V29" s="47" t="s">
        <v>13</v>
      </c>
      <c r="W29" s="52">
        <f>IF(V29=$J$1,$K$1,IF(V29=$J$2,$K$2,IF(V29=$J$3,$K$3,IF(V29=$J$4,$K$4,IF(V29=$J$5,$K$5,"-")))))</f>
        <v>4</v>
      </c>
      <c r="X29" s="52">
        <f t="shared" ref="X29" si="53">IF(W29="-","-",W29+U29)</f>
        <v>5</v>
      </c>
      <c r="Y29" s="55" t="str">
        <f t="shared" ref="Y29" si="54">IF(X29="-","-",IF(X29&gt;=8,"Extremo",IF(X29&gt;=6,"Alto",IF(X29=5,"Medio",IF(X29&lt;5,"Bajo")))))</f>
        <v>Medio</v>
      </c>
      <c r="Z29" s="52" t="s">
        <v>7</v>
      </c>
      <c r="AA29" s="47" t="s">
        <v>22</v>
      </c>
      <c r="AB29" s="61">
        <v>46134</v>
      </c>
      <c r="AC29" s="61">
        <v>46386</v>
      </c>
      <c r="AD29" s="41" t="s">
        <v>173</v>
      </c>
      <c r="AE29" s="41" t="s">
        <v>174</v>
      </c>
    </row>
    <row r="30" spans="1:32" ht="250.5" customHeight="1" x14ac:dyDescent="0.25">
      <c r="A30" s="51">
        <v>15</v>
      </c>
      <c r="B30" s="48" t="s">
        <v>8</v>
      </c>
      <c r="C30" s="47" t="s">
        <v>23</v>
      </c>
      <c r="D30" s="47" t="s">
        <v>24</v>
      </c>
      <c r="E30" s="47" t="s">
        <v>2</v>
      </c>
      <c r="F30" s="42" t="s">
        <v>175</v>
      </c>
      <c r="G30" s="42" t="s">
        <v>201</v>
      </c>
      <c r="H30" s="47" t="s">
        <v>11</v>
      </c>
      <c r="I30" s="51">
        <f>IF(H30=$G$1,$K$1,IF(H30=$G$2,$K$2,IF(H30=$G$3,$K$3,IF(H30=$G$4,$K$4,IF(H30=$G$5,$K$5,"0")))))</f>
        <v>4</v>
      </c>
      <c r="J30" s="47" t="s">
        <v>13</v>
      </c>
      <c r="K30" s="52">
        <f t="shared" ref="K30" si="55">IF(J30=$J$1,$K$1,IF(J30=$J$2,$K$2,IF(J30=$J$3,$K$3,IF(J30=$J$4,$K$4,IF(J30=$J$5,$K$5,"-")))))</f>
        <v>4</v>
      </c>
      <c r="L30" s="53">
        <f>compes($F$11,E30,H30,J30)</f>
        <v>3178919.21</v>
      </c>
      <c r="M30" s="54">
        <f t="shared" ref="M30" si="56">+L30/$F$11</f>
        <v>0.11353282892857143</v>
      </c>
      <c r="N30" s="52">
        <f>IF(L30&lt;&gt;"",IF((L30/$F$11)*100&gt;30,$K$1,IF((L30/$F$11)*100&gt;15,$K$2,IF((L30/$F$11)*100&gt;5,$K$3,IF((L30/$F$11)*100&gt;=1,$K$4,$K$5)))),"0")</f>
        <v>3</v>
      </c>
      <c r="O30" s="52">
        <f>IF(K30&gt;N30,K30,N30)</f>
        <v>4</v>
      </c>
      <c r="P30" s="52">
        <f>IF(O30="-","-",O30+I30)</f>
        <v>8</v>
      </c>
      <c r="Q30" s="55" t="str">
        <f t="shared" ref="Q30" si="57">IF(P30="-","-",IF(P30&gt;=8,"Extremo",IF(P30&gt;=6,"Alto",IF(P30=5,"Medio",IF(P30&lt;5,"Bajo")))))</f>
        <v>Extremo</v>
      </c>
      <c r="R30" s="55" t="s">
        <v>61</v>
      </c>
      <c r="S30" s="41" t="s">
        <v>176</v>
      </c>
      <c r="T30" s="47" t="s">
        <v>19</v>
      </c>
      <c r="U30" s="51">
        <f>IF(T30=$G$1,$K$1,IF(T30=$G$2,$K$2,IF(T30=$G$3,$K$3,IF(T30=$G$4,$K$4,IF(T30=$G$5,$K$5,"0")))))</f>
        <v>3</v>
      </c>
      <c r="V30" s="47" t="s">
        <v>28</v>
      </c>
      <c r="W30" s="52">
        <f>IF(V30=$J$1,$K$1,IF(V30=$J$2,$K$2,IF(V30=$J$3,$K$3,IF(V30=$J$4,$K$4,IF(V30=$J$5,$K$5,"-")))))</f>
        <v>2</v>
      </c>
      <c r="X30" s="52">
        <f t="shared" ref="X30" si="58">IF(W30="-","-",W30+U30)</f>
        <v>5</v>
      </c>
      <c r="Y30" s="55" t="str">
        <f t="shared" ref="Y30" si="59">IF(X30="-","-",IF(X30&gt;=8,"Extremo",IF(X30&gt;=6,"Alto",IF(X30=5,"Medio",IF(X30&lt;5,"Bajo")))))</f>
        <v>Medio</v>
      </c>
      <c r="Z30" s="52" t="s">
        <v>7</v>
      </c>
      <c r="AA30" s="47" t="s">
        <v>22</v>
      </c>
      <c r="AB30" s="61">
        <v>46134</v>
      </c>
      <c r="AC30" s="61">
        <v>46386</v>
      </c>
      <c r="AD30" s="41" t="s">
        <v>177</v>
      </c>
      <c r="AE30" s="41" t="s">
        <v>178</v>
      </c>
    </row>
    <row r="31" spans="1:32" ht="224.25" customHeight="1" x14ac:dyDescent="0.25">
      <c r="A31" s="51">
        <v>16</v>
      </c>
      <c r="B31" s="64" t="s">
        <v>8</v>
      </c>
      <c r="C31" s="47" t="s">
        <v>23</v>
      </c>
      <c r="D31" s="47" t="s">
        <v>24</v>
      </c>
      <c r="E31" s="47" t="s">
        <v>18</v>
      </c>
      <c r="F31" s="42" t="s">
        <v>179</v>
      </c>
      <c r="G31" s="42" t="s">
        <v>202</v>
      </c>
      <c r="H31" s="47" t="s">
        <v>19</v>
      </c>
      <c r="I31" s="51">
        <f t="shared" ref="I31" si="60">IF(H31=$G$1,$K$1,IF(H31=$G$2,$K$2,IF(H31=$G$3,$K$3,IF(H31=$G$4,$K$4,IF(H31=$G$5,$K$5,"0")))))</f>
        <v>3</v>
      </c>
      <c r="J31" s="47" t="s">
        <v>13</v>
      </c>
      <c r="K31" s="52">
        <f t="shared" ref="K31" si="61">IF(J31=$J$1,$K$1,IF(J31=$J$2,$K$2,IF(J31=$J$3,$K$3,IF(J31=$J$4,$K$4,IF(J31=$J$5,$K$5,"-")))))</f>
        <v>4</v>
      </c>
      <c r="L31" s="53">
        <f t="shared" ref="L31" si="62">compes($F$11,E31,H31,J31)</f>
        <v>1748311.62</v>
      </c>
      <c r="M31" s="54">
        <f t="shared" ref="M31" si="63">+L31/$F$11</f>
        <v>6.2439700714285722E-2</v>
      </c>
      <c r="N31" s="52">
        <f t="shared" ref="N31" si="64">IF(L31&lt;&gt;"",IF((L31/$F$11)*100&gt;30,$K$1,IF((L31/$F$11)*100&gt;15,$K$2,IF((L31/$F$11)*100&gt;5,$K$3,IF((L31/$F$11)*100&gt;=1,$K$4,$K$5)))),"0")</f>
        <v>3</v>
      </c>
      <c r="O31" s="52">
        <f t="shared" ref="O31" si="65">IF(K31&gt;N31,K31,N31)</f>
        <v>4</v>
      </c>
      <c r="P31" s="52">
        <f t="shared" ref="P31" si="66">IF(O31="-","-",O31+I31)</f>
        <v>7</v>
      </c>
      <c r="Q31" s="55" t="str">
        <f t="shared" ref="Q31" si="67">IF(P31="-","-",IF(P31&gt;=8,"Extremo",IF(P31&gt;=6,"Alto",IF(P31=5,"Medio",IF(P31&lt;5,"Bajo")))))</f>
        <v>Alto</v>
      </c>
      <c r="R31" s="55" t="s">
        <v>61</v>
      </c>
      <c r="S31" s="41" t="s">
        <v>180</v>
      </c>
      <c r="T31" s="47" t="s">
        <v>19</v>
      </c>
      <c r="U31" s="51">
        <f t="shared" ref="U31" si="68">IF(T31=$G$1,$K$1,IF(T31=$G$2,$K$2,IF(T31=$G$3,$K$3,IF(T31=$G$4,$K$4,IF(T31=$G$5,$K$5,"0")))))</f>
        <v>3</v>
      </c>
      <c r="V31" s="47" t="s">
        <v>28</v>
      </c>
      <c r="W31" s="52">
        <f t="shared" ref="W31" si="69">IF(V31=$J$1,$K$1,IF(V31=$J$2,$K$2,IF(V31=$J$3,$K$3,IF(V31=$J$4,$K$4,IF(V31=$J$5,$K$5,"-")))))</f>
        <v>2</v>
      </c>
      <c r="X31" s="52">
        <f t="shared" ref="X31" si="70">IF(W31="-","-",W31+U31)</f>
        <v>5</v>
      </c>
      <c r="Y31" s="55" t="str">
        <f t="shared" ref="Y31" si="71">IF(X31="-","-",IF(X31&gt;=8,"Extremo",IF(X31&gt;=6,"Alto",IF(X31=5,"Medio",IF(X31&lt;5,"Bajo")))))</f>
        <v>Medio</v>
      </c>
      <c r="Z31" s="52" t="s">
        <v>7</v>
      </c>
      <c r="AA31" s="47" t="s">
        <v>22</v>
      </c>
      <c r="AB31" s="61">
        <v>46134</v>
      </c>
      <c r="AC31" s="61">
        <v>46386</v>
      </c>
      <c r="AD31" s="41" t="s">
        <v>181</v>
      </c>
      <c r="AE31" s="41" t="s">
        <v>182</v>
      </c>
    </row>
    <row r="33" spans="1:19" x14ac:dyDescent="0.25">
      <c r="A33" s="35"/>
      <c r="B33" s="36"/>
      <c r="C33" s="36"/>
      <c r="D33" s="36"/>
      <c r="E33" s="36"/>
      <c r="F33" s="36"/>
      <c r="G33" s="36"/>
      <c r="H33" s="36"/>
      <c r="I33" s="36"/>
      <c r="J33" s="36"/>
      <c r="K33" s="36"/>
      <c r="L33" s="36"/>
      <c r="M33" s="36"/>
      <c r="N33" s="36"/>
      <c r="O33" s="36"/>
      <c r="P33" s="36"/>
      <c r="Q33" s="36"/>
      <c r="R33" s="36"/>
      <c r="S33" s="36"/>
    </row>
    <row r="34" spans="1:19" x14ac:dyDescent="0.25">
      <c r="A34" s="35"/>
      <c r="B34" s="36"/>
      <c r="C34" s="36"/>
      <c r="D34" s="36"/>
      <c r="E34" s="36"/>
      <c r="F34" s="36"/>
      <c r="G34" s="36"/>
      <c r="H34" s="36"/>
      <c r="I34" s="36"/>
      <c r="J34" s="36"/>
      <c r="K34" s="36"/>
      <c r="L34" s="36"/>
      <c r="M34" s="36"/>
      <c r="N34" s="36"/>
      <c r="O34" s="36"/>
      <c r="P34" s="36"/>
      <c r="Q34" s="36"/>
      <c r="R34" s="36"/>
      <c r="S34" s="36"/>
    </row>
    <row r="35" spans="1:19" x14ac:dyDescent="0.25">
      <c r="A35" s="34"/>
      <c r="F35" s="36"/>
    </row>
    <row r="36" spans="1:19" x14ac:dyDescent="0.25">
      <c r="F36" s="38" t="s">
        <v>122</v>
      </c>
    </row>
    <row r="37" spans="1:19" ht="45" customHeight="1" x14ac:dyDescent="0.25"/>
  </sheetData>
  <sheetProtection formatColumns="0" formatRows="0" deleteRows="0"/>
  <dataConsolidate/>
  <mergeCells count="21">
    <mergeCell ref="C14:C15"/>
    <mergeCell ref="D14:D15"/>
    <mergeCell ref="E14:E15"/>
    <mergeCell ref="F14:F15"/>
    <mergeCell ref="R14:R15"/>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s>
  <dataValidations count="7">
    <dataValidation type="list" allowBlank="1" showInputMessage="1" showErrorMessage="1" sqref="H16:H31 T16:T31" xr:uid="{00000000-0002-0000-0000-000000000000}">
      <formula1>Prob</formula1>
    </dataValidation>
    <dataValidation type="list" allowBlank="1" showInputMessage="1" showErrorMessage="1" sqref="B16:B31" xr:uid="{00000000-0002-0000-0000-000001000000}">
      <formula1>$A$1:$A$2</formula1>
    </dataValidation>
    <dataValidation type="list" allowBlank="1" showInputMessage="1" showErrorMessage="1" sqref="C16:C31" xr:uid="{00000000-0002-0000-0000-000002000000}">
      <formula1>$A$3:$A$4</formula1>
    </dataValidation>
    <dataValidation type="list" allowBlank="1" showInputMessage="1" showErrorMessage="1" sqref="D16:D31" xr:uid="{00000000-0002-0000-0000-000003000000}">
      <formula1>$D$1:$D$4</formula1>
    </dataValidation>
    <dataValidation type="list" allowBlank="1" showInputMessage="1" showErrorMessage="1" sqref="E16:E31" xr:uid="{00000000-0002-0000-0000-000004000000}">
      <formula1>$F$1:$F$8</formula1>
    </dataValidation>
    <dataValidation type="list" allowBlank="1" showInputMessage="1" showErrorMessage="1" sqref="J16:J31 V16:V31" xr:uid="{00000000-0002-0000-0000-000005000000}">
      <formula1>$J$1:$J$5</formula1>
    </dataValidation>
    <dataValidation type="list" allowBlank="1" showInputMessage="1" showErrorMessage="1" sqref="Z16:Z31"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50" fitToHeight="0" orientation="landscape" r:id="rId1"/>
  <headerFooter>
    <oddHeader xml:space="preserve">&amp;C&amp;P
</oddHeader>
  </headerFooter>
  <rowBreaks count="1" manualBreakCount="1">
    <brk id="24" max="31" man="1"/>
  </rowBreaks>
  <ignoredErrors>
    <ignoredError sqref="U28 I28 I31 U31 I23 U23 I26 U26" unlockedFormula="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N20" sqref="N20"/>
    </sheetView>
  </sheetViews>
  <sheetFormatPr baseColWidth="10" defaultColWidth="11.42578125" defaultRowHeight="15" x14ac:dyDescent="0.25"/>
  <sheetData>
    <row r="1" spans="1:24" ht="15.75" thickBot="1" x14ac:dyDescent="0.3"/>
    <row r="2" spans="1:24" ht="25.5" customHeight="1" thickBot="1" x14ac:dyDescent="0.3">
      <c r="A2" s="88" t="s">
        <v>63</v>
      </c>
      <c r="B2" s="82" t="s">
        <v>36</v>
      </c>
      <c r="C2" s="82" t="s">
        <v>64</v>
      </c>
      <c r="D2" s="82" t="s">
        <v>38</v>
      </c>
      <c r="E2" s="82" t="s">
        <v>39</v>
      </c>
      <c r="F2" s="88" t="s">
        <v>65</v>
      </c>
      <c r="G2" s="88" t="s">
        <v>66</v>
      </c>
      <c r="H2" s="82" t="s">
        <v>42</v>
      </c>
      <c r="I2" s="82" t="s">
        <v>43</v>
      </c>
      <c r="J2" s="82" t="s">
        <v>44</v>
      </c>
      <c r="K2" s="82" t="s">
        <v>45</v>
      </c>
      <c r="L2" s="76" t="s">
        <v>67</v>
      </c>
      <c r="M2" s="85" t="s">
        <v>68</v>
      </c>
      <c r="N2" s="78" t="s">
        <v>48</v>
      </c>
      <c r="O2" s="79"/>
      <c r="P2" s="79"/>
      <c r="Q2" s="80"/>
      <c r="R2" s="76" t="s">
        <v>49</v>
      </c>
      <c r="S2" s="76" t="s">
        <v>69</v>
      </c>
      <c r="T2" s="76" t="s">
        <v>70</v>
      </c>
      <c r="U2" s="76" t="s">
        <v>71</v>
      </c>
      <c r="V2" s="78" t="s">
        <v>72</v>
      </c>
      <c r="W2" s="80"/>
      <c r="X2" s="26"/>
    </row>
    <row r="3" spans="1:24" ht="18" customHeight="1" x14ac:dyDescent="0.25">
      <c r="A3" s="89"/>
      <c r="B3" s="83"/>
      <c r="C3" s="83"/>
      <c r="D3" s="83"/>
      <c r="E3" s="83"/>
      <c r="F3" s="89"/>
      <c r="G3" s="89"/>
      <c r="H3" s="83"/>
      <c r="I3" s="83"/>
      <c r="J3" s="83"/>
      <c r="K3" s="83"/>
      <c r="L3" s="81"/>
      <c r="M3" s="86"/>
      <c r="N3" s="76" t="s">
        <v>42</v>
      </c>
      <c r="O3" s="76" t="s">
        <v>43</v>
      </c>
      <c r="P3" s="76" t="s">
        <v>73</v>
      </c>
      <c r="Q3" s="76" t="s">
        <v>45</v>
      </c>
      <c r="R3" s="81"/>
      <c r="S3" s="81"/>
      <c r="T3" s="81"/>
      <c r="U3" s="81"/>
      <c r="V3" s="76" t="s">
        <v>74</v>
      </c>
      <c r="W3" s="76" t="s">
        <v>75</v>
      </c>
      <c r="X3" s="26"/>
    </row>
    <row r="4" spans="1:24" ht="15.75" thickBot="1" x14ac:dyDescent="0.3">
      <c r="A4" s="90"/>
      <c r="B4" s="84"/>
      <c r="C4" s="84"/>
      <c r="D4" s="84"/>
      <c r="E4" s="84"/>
      <c r="F4" s="90"/>
      <c r="G4" s="90"/>
      <c r="H4" s="84"/>
      <c r="I4" s="84"/>
      <c r="J4" s="84"/>
      <c r="K4" s="84"/>
      <c r="L4" s="77"/>
      <c r="M4" s="87"/>
      <c r="N4" s="77"/>
      <c r="O4" s="77"/>
      <c r="P4" s="77"/>
      <c r="Q4" s="77"/>
      <c r="R4" s="77"/>
      <c r="S4" s="77"/>
      <c r="T4" s="77"/>
      <c r="U4" s="77"/>
      <c r="V4" s="77"/>
      <c r="W4" s="77"/>
      <c r="X4" s="26"/>
    </row>
    <row r="5" spans="1:24" ht="93" thickBot="1" x14ac:dyDescent="0.3">
      <c r="A5" s="27" t="s">
        <v>76</v>
      </c>
      <c r="B5" s="28" t="s">
        <v>77</v>
      </c>
      <c r="C5" s="28" t="s">
        <v>78</v>
      </c>
      <c r="D5" s="28" t="s">
        <v>79</v>
      </c>
      <c r="E5" s="28" t="s">
        <v>80</v>
      </c>
      <c r="F5" s="29" t="s">
        <v>81</v>
      </c>
      <c r="G5" s="29" t="s">
        <v>82</v>
      </c>
      <c r="H5" s="28" t="s">
        <v>83</v>
      </c>
      <c r="I5" s="28" t="s">
        <v>83</v>
      </c>
      <c r="J5" s="28" t="s">
        <v>84</v>
      </c>
      <c r="K5" s="28" t="s">
        <v>85</v>
      </c>
      <c r="L5" s="28" t="s">
        <v>86</v>
      </c>
      <c r="M5" s="29" t="s">
        <v>87</v>
      </c>
      <c r="N5" s="28" t="s">
        <v>83</v>
      </c>
      <c r="O5" s="28" t="s">
        <v>83</v>
      </c>
      <c r="P5" s="28" t="s">
        <v>84</v>
      </c>
      <c r="Q5" s="28" t="s">
        <v>85</v>
      </c>
      <c r="R5" s="28" t="s">
        <v>88</v>
      </c>
      <c r="S5" s="28" t="s">
        <v>86</v>
      </c>
      <c r="T5" s="29" t="s">
        <v>89</v>
      </c>
      <c r="U5" s="29" t="s">
        <v>89</v>
      </c>
      <c r="V5" s="29" t="s">
        <v>90</v>
      </c>
      <c r="W5" s="29" t="s">
        <v>91</v>
      </c>
      <c r="X5" s="26"/>
    </row>
  </sheetData>
  <mergeCells count="25">
    <mergeCell ref="A2:A4"/>
    <mergeCell ref="B2:B4"/>
    <mergeCell ref="C2:C4"/>
    <mergeCell ref="D2:D4"/>
    <mergeCell ref="E2:E4"/>
    <mergeCell ref="F2:F4"/>
    <mergeCell ref="G2:G4"/>
    <mergeCell ref="H2:H4"/>
    <mergeCell ref="I2:I4"/>
    <mergeCell ref="J2:J4"/>
    <mergeCell ref="K2:K4"/>
    <mergeCell ref="L2:L4"/>
    <mergeCell ref="M2:M4"/>
    <mergeCell ref="N3:N4"/>
    <mergeCell ref="O3:O4"/>
    <mergeCell ref="V3:V4"/>
    <mergeCell ref="W3:W4"/>
    <mergeCell ref="N2:Q2"/>
    <mergeCell ref="R2:R4"/>
    <mergeCell ref="S2:S4"/>
    <mergeCell ref="T2:T4"/>
    <mergeCell ref="U2:U4"/>
    <mergeCell ref="V2:W2"/>
    <mergeCell ref="P3:P4"/>
    <mergeCell ref="Q3:Q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workbookViewId="0">
      <selection activeCell="L14" sqref="L14"/>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91" t="s">
        <v>92</v>
      </c>
      <c r="B11" s="91"/>
      <c r="C11" s="91"/>
      <c r="D11" s="91"/>
      <c r="E11" s="91"/>
      <c r="F11" s="12">
        <v>500925333</v>
      </c>
      <c r="R11" s="11"/>
    </row>
    <row r="12" spans="1:21" ht="41.25" customHeight="1" x14ac:dyDescent="0.3">
      <c r="A12" s="92" t="s">
        <v>35</v>
      </c>
      <c r="B12" s="92" t="s">
        <v>36</v>
      </c>
      <c r="C12" s="92" t="s">
        <v>37</v>
      </c>
      <c r="D12" s="92" t="s">
        <v>38</v>
      </c>
      <c r="E12" s="92" t="s">
        <v>39</v>
      </c>
      <c r="F12" s="93" t="s">
        <v>65</v>
      </c>
      <c r="G12" s="93" t="s">
        <v>41</v>
      </c>
      <c r="H12" s="93" t="s">
        <v>42</v>
      </c>
      <c r="I12" s="17"/>
      <c r="J12" s="93" t="s">
        <v>43</v>
      </c>
      <c r="K12" s="93"/>
      <c r="L12" s="93"/>
      <c r="M12" s="93"/>
      <c r="N12" s="93"/>
      <c r="O12" s="93"/>
      <c r="P12" s="92" t="s">
        <v>44</v>
      </c>
      <c r="Q12" s="92" t="s">
        <v>45</v>
      </c>
      <c r="R12" s="92" t="s">
        <v>46</v>
      </c>
      <c r="S12" s="93" t="s">
        <v>47</v>
      </c>
      <c r="T12" s="93" t="s">
        <v>53</v>
      </c>
      <c r="U12" s="93"/>
    </row>
    <row r="13" spans="1:21" ht="55.5" customHeight="1" x14ac:dyDescent="0.3">
      <c r="A13" s="92"/>
      <c r="B13" s="92"/>
      <c r="C13" s="92"/>
      <c r="D13" s="92"/>
      <c r="E13" s="92"/>
      <c r="F13" s="93"/>
      <c r="G13" s="93"/>
      <c r="H13" s="93"/>
      <c r="I13" s="17"/>
      <c r="J13" s="17" t="s">
        <v>54</v>
      </c>
      <c r="K13" s="17"/>
      <c r="L13" s="17" t="s">
        <v>55</v>
      </c>
      <c r="M13" s="17"/>
      <c r="N13" s="17"/>
      <c r="O13" s="16" t="s">
        <v>56</v>
      </c>
      <c r="P13" s="92"/>
      <c r="Q13" s="92"/>
      <c r="R13" s="92"/>
      <c r="S13" s="93"/>
      <c r="T13" s="17" t="s">
        <v>57</v>
      </c>
      <c r="U13" s="17" t="s">
        <v>58</v>
      </c>
    </row>
    <row r="14" spans="1:21" ht="80.25" x14ac:dyDescent="0.3">
      <c r="A14" s="2">
        <v>1</v>
      </c>
      <c r="B14" s="5" t="s">
        <v>0</v>
      </c>
      <c r="C14" s="5" t="s">
        <v>16</v>
      </c>
      <c r="D14" s="5" t="s">
        <v>17</v>
      </c>
      <c r="E14" s="5" t="s">
        <v>34</v>
      </c>
      <c r="F14" s="2" t="s">
        <v>93</v>
      </c>
      <c r="G14" s="2" t="s">
        <v>94</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95</v>
      </c>
      <c r="T14" s="2" t="s">
        <v>96</v>
      </c>
      <c r="U14" s="2" t="s">
        <v>97</v>
      </c>
    </row>
    <row r="15" spans="1:21" ht="80.25" x14ac:dyDescent="0.3">
      <c r="A15" s="2">
        <v>2</v>
      </c>
      <c r="B15" s="5" t="s">
        <v>0</v>
      </c>
      <c r="C15" s="5" t="s">
        <v>16</v>
      </c>
      <c r="D15" s="5" t="s">
        <v>17</v>
      </c>
      <c r="E15" s="5" t="s">
        <v>18</v>
      </c>
      <c r="F15" s="2" t="s">
        <v>98</v>
      </c>
      <c r="G15" s="2" t="s">
        <v>99</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100</v>
      </c>
      <c r="T15" s="2" t="s">
        <v>96</v>
      </c>
      <c r="U15" s="2" t="s">
        <v>97</v>
      </c>
    </row>
    <row r="16" spans="1:21" ht="96" customHeight="1" x14ac:dyDescent="0.3">
      <c r="A16" s="2">
        <v>3</v>
      </c>
      <c r="B16" s="5" t="s">
        <v>0</v>
      </c>
      <c r="C16" s="5" t="s">
        <v>16</v>
      </c>
      <c r="D16" s="5" t="s">
        <v>24</v>
      </c>
      <c r="E16" s="5" t="s">
        <v>18</v>
      </c>
      <c r="F16" s="2" t="s">
        <v>101</v>
      </c>
      <c r="G16" s="2" t="s">
        <v>102</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103</v>
      </c>
      <c r="T16" s="2" t="s">
        <v>104</v>
      </c>
      <c r="U16" s="2" t="s">
        <v>105</v>
      </c>
    </row>
    <row r="17" spans="1:21" ht="114.75" x14ac:dyDescent="0.3">
      <c r="A17" s="2">
        <v>4</v>
      </c>
      <c r="B17" s="5" t="s">
        <v>8</v>
      </c>
      <c r="C17" s="5" t="s">
        <v>23</v>
      </c>
      <c r="D17" s="5" t="s">
        <v>24</v>
      </c>
      <c r="E17" s="5" t="s">
        <v>2</v>
      </c>
      <c r="F17" s="3" t="s">
        <v>106</v>
      </c>
      <c r="G17" s="3" t="s">
        <v>107</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108</v>
      </c>
      <c r="T17" s="3" t="s">
        <v>109</v>
      </c>
      <c r="U17" s="3" t="s">
        <v>105</v>
      </c>
    </row>
    <row r="18" spans="1:21" ht="106.5" customHeight="1" x14ac:dyDescent="0.3">
      <c r="A18" s="2">
        <v>5</v>
      </c>
      <c r="B18" s="5" t="s">
        <v>8</v>
      </c>
      <c r="C18" s="5" t="s">
        <v>23</v>
      </c>
      <c r="D18" s="5" t="s">
        <v>24</v>
      </c>
      <c r="E18" s="5" t="s">
        <v>10</v>
      </c>
      <c r="F18" s="2" t="s">
        <v>110</v>
      </c>
      <c r="G18" s="2" t="s">
        <v>111</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112</v>
      </c>
      <c r="T18" s="2" t="s">
        <v>113</v>
      </c>
      <c r="U18" s="2" t="s">
        <v>114</v>
      </c>
    </row>
    <row r="19" spans="1:21" ht="108" customHeight="1" x14ac:dyDescent="0.3">
      <c r="A19" s="2">
        <v>6</v>
      </c>
      <c r="B19" s="5" t="s">
        <v>8</v>
      </c>
      <c r="C19" s="5" t="s">
        <v>23</v>
      </c>
      <c r="D19" s="5" t="s">
        <v>24</v>
      </c>
      <c r="E19" s="5" t="s">
        <v>32</v>
      </c>
      <c r="F19" s="2" t="s">
        <v>115</v>
      </c>
      <c r="G19" s="2" t="s">
        <v>116</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117</v>
      </c>
      <c r="T19" s="2" t="s">
        <v>118</v>
      </c>
      <c r="U19" s="2" t="s">
        <v>119</v>
      </c>
    </row>
  </sheetData>
  <mergeCells count="15">
    <mergeCell ref="R12:R13"/>
    <mergeCell ref="S12:S13"/>
    <mergeCell ref="T12:U12"/>
    <mergeCell ref="F12:F13"/>
    <mergeCell ref="G12:G13"/>
    <mergeCell ref="H12:H13"/>
    <mergeCell ref="J12:O12"/>
    <mergeCell ref="P12:P13"/>
    <mergeCell ref="Q12:Q13"/>
    <mergeCell ref="A11:E11"/>
    <mergeCell ref="A12:A13"/>
    <mergeCell ref="B12:B13"/>
    <mergeCell ref="C12:C13"/>
    <mergeCell ref="D12:D13"/>
    <mergeCell ref="E12:E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dcterms:created xsi:type="dcterms:W3CDTF">2014-05-29T19:32:37Z</dcterms:created>
  <dcterms:modified xsi:type="dcterms:W3CDTF">2026-04-29T19:09:07Z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