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jorjuela\Documents\TRABAJO MINSALUD\PUESTOS DE TRABAJO Y SILLAS\2026\REVISADO\final\"/>
    </mc:Choice>
  </mc:AlternateContent>
  <xr:revisionPtr revIDLastSave="0" documentId="13_ncr:1_{51ABCCAA-3E32-42E1-944E-82D77E5BE2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deMercado-Puestos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8" l="1"/>
  <c r="N8" i="18" s="1"/>
  <c r="J7" i="18"/>
  <c r="N7" i="18" s="1"/>
  <c r="J6" i="18"/>
  <c r="N6" i="18" s="1"/>
  <c r="J5" i="18"/>
  <c r="N5" i="18" s="1"/>
  <c r="H8" i="18" l="1"/>
  <c r="M8" i="18" s="1"/>
  <c r="F8" i="18" l="1"/>
  <c r="L8" i="18" s="1"/>
  <c r="W8" i="18" l="1"/>
  <c r="X8" i="18" s="1"/>
  <c r="O8" i="18"/>
  <c r="Q8" i="18" s="1"/>
  <c r="Y8" i="18"/>
  <c r="Z8" i="18" s="1"/>
  <c r="AB8" i="18" s="1"/>
  <c r="V8" i="18"/>
  <c r="T8" i="18"/>
  <c r="H7" i="18"/>
  <c r="M7" i="18" s="1"/>
  <c r="H6" i="18"/>
  <c r="M6" i="18" s="1"/>
  <c r="H5" i="18"/>
  <c r="M5" i="18" s="1"/>
  <c r="F7" i="18"/>
  <c r="L7" i="18" s="1"/>
  <c r="F6" i="18"/>
  <c r="L6" i="18" s="1"/>
  <c r="F5" i="18"/>
  <c r="L5" i="18" s="1"/>
  <c r="V5" i="18" l="1"/>
  <c r="T5" i="18"/>
  <c r="W5" i="18"/>
  <c r="W6" i="18"/>
  <c r="X6" i="18" s="1"/>
  <c r="T6" i="18"/>
  <c r="V6" i="18"/>
  <c r="Y6" i="18"/>
  <c r="Z6" i="18" s="1"/>
  <c r="AB6" i="18" s="1"/>
  <c r="O6" i="18"/>
  <c r="O5" i="18"/>
  <c r="X5" i="18"/>
  <c r="Y5" i="18"/>
  <c r="Z5" i="18" s="1"/>
  <c r="AB5" i="18" s="1"/>
  <c r="W7" i="18"/>
  <c r="T7" i="18"/>
  <c r="V7" i="18"/>
  <c r="Y7" i="18"/>
  <c r="Z7" i="18" s="1"/>
  <c r="AB7" i="18" s="1"/>
  <c r="O7" i="18"/>
  <c r="X7" i="18"/>
  <c r="S8" i="18"/>
  <c r="P8" i="18"/>
  <c r="AA8" i="18" s="1"/>
  <c r="U8" i="18"/>
  <c r="U5" i="18" l="1"/>
  <c r="Q7" i="18"/>
  <c r="P7" i="18"/>
  <c r="AA7" i="18" s="1"/>
  <c r="P6" i="18"/>
  <c r="AA6" i="18" s="1"/>
  <c r="Q6" i="18"/>
  <c r="R6" i="18" s="1"/>
  <c r="Q5" i="18"/>
  <c r="P5" i="18"/>
  <c r="AA5" i="18" s="1"/>
  <c r="S5" i="18"/>
  <c r="R5" i="18"/>
  <c r="U6" i="18"/>
  <c r="R7" i="18"/>
  <c r="U7" i="18"/>
  <c r="R8" i="18"/>
  <c r="S6" i="18" l="1"/>
  <c r="S7" i="18"/>
</calcChain>
</file>

<file path=xl/sharedStrings.xml><?xml version="1.0" encoding="utf-8"?>
<sst xmlns="http://schemas.openxmlformats.org/spreadsheetml/2006/main" count="51" uniqueCount="30">
  <si>
    <t xml:space="preserve"> Ref. artículo</t>
  </si>
  <si>
    <t>Descripción</t>
  </si>
  <si>
    <t>Precio Unitario Iva incluido</t>
  </si>
  <si>
    <t>COTIZANTE 1</t>
  </si>
  <si>
    <t>COTIZANTE 2</t>
  </si>
  <si>
    <t xml:space="preserve">PROMEDIO </t>
  </si>
  <si>
    <t>Precio Unitario</t>
  </si>
  <si>
    <t>CANTIDAD</t>
  </si>
  <si>
    <t>SILLA ERGONOMICA</t>
  </si>
  <si>
    <t>SILLAS COMEDOR</t>
  </si>
  <si>
    <t>UN</t>
  </si>
  <si>
    <t>Porcentaje 20%</t>
  </si>
  <si>
    <t>VALOR UMBRAL INFERIOR</t>
  </si>
  <si>
    <t>VALOR UMBRAL SUPERIOR</t>
  </si>
  <si>
    <t>D.ESTANDAR</t>
  </si>
  <si>
    <t>%DISPERSIÓN</t>
  </si>
  <si>
    <t>MEDIANA</t>
  </si>
  <si>
    <t>MEDIA GEOMETRICA</t>
  </si>
  <si>
    <t>MEDIA ARMONICA</t>
  </si>
  <si>
    <t>COEFICIENTE VARIACIÓN</t>
  </si>
  <si>
    <t>PRECIO TECHO</t>
  </si>
  <si>
    <t>media geometrica</t>
  </si>
  <si>
    <t>COTIZANTE 3</t>
  </si>
  <si>
    <t>SILLAS TIPO BAR</t>
  </si>
  <si>
    <t>ESCRITORIO DE TRABAJO</t>
  </si>
  <si>
    <t>INDUSTRIAS CRUZ CENTRO SAS</t>
  </si>
  <si>
    <t>ASUPLIR SAS</t>
  </si>
  <si>
    <t>Grupo Escom SAS</t>
  </si>
  <si>
    <t xml:space="preserve">MEDIA GEOMETRICA </t>
  </si>
  <si>
    <t xml:space="preserve">MEDIA ARMONICA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</si>
</sst>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3">
    <xf numFmtId="0" fontId="0" fillId="0" borderId="0" xfId="0"/>
    <xf numFmtId="0" fontId="3" fillId="0" borderId="2" xfId="0" applyFont="1" applyBorder="1" applyAlignment="1">
      <alignment horizontal="center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44" fontId="5" fillId="0" borderId="2" xfId="1" applyFont="1" applyBorder="1"/>
    <xf numFmtId="44" fontId="5" fillId="0" borderId="2" xfId="1" applyFont="1" applyFill="1" applyBorder="1"/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4" fontId="5" fillId="0" borderId="11" xfId="1" applyFont="1" applyFill="1" applyBorder="1"/>
    <xf numFmtId="44" fontId="5" fillId="0" borderId="10" xfId="1" applyFont="1" applyFill="1" applyBorder="1"/>
    <xf numFmtId="44" fontId="5" fillId="0" borderId="10" xfId="0" applyNumberFormat="1" applyFont="1" applyBorder="1"/>
    <xf numFmtId="44" fontId="5" fillId="0" borderId="2" xfId="0" applyNumberFormat="1" applyFont="1" applyBorder="1"/>
    <xf numFmtId="0" fontId="6" fillId="0" borderId="1" xfId="0" applyFont="1" applyBorder="1" applyAlignment="1">
      <alignment horizontal="center" vertical="center"/>
    </xf>
    <xf numFmtId="44" fontId="5" fillId="0" borderId="1" xfId="1" applyFont="1" applyFill="1" applyBorder="1"/>
    <xf numFmtId="0" fontId="3" fillId="0" borderId="4" xfId="0" applyFont="1" applyBorder="1" applyAlignment="1">
      <alignment horizontal="center"/>
    </xf>
    <xf numFmtId="44" fontId="0" fillId="0" borderId="0" xfId="1" applyFont="1"/>
    <xf numFmtId="44" fontId="0" fillId="0" borderId="0" xfId="0" applyNumberFormat="1"/>
    <xf numFmtId="44" fontId="0" fillId="0" borderId="0" xfId="1" applyFont="1" applyFill="1"/>
    <xf numFmtId="49" fontId="7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4" fontId="5" fillId="0" borderId="15" xfId="1" applyFont="1" applyBorder="1"/>
    <xf numFmtId="44" fontId="5" fillId="0" borderId="16" xfId="1" applyFont="1" applyBorder="1"/>
    <xf numFmtId="44" fontId="5" fillId="0" borderId="17" xfId="1" applyFont="1" applyBorder="1"/>
    <xf numFmtId="44" fontId="5" fillId="0" borderId="18" xfId="1" applyFont="1" applyBorder="1"/>
    <xf numFmtId="9" fontId="5" fillId="0" borderId="2" xfId="2" applyFont="1" applyFill="1" applyBorder="1" applyAlignment="1">
      <alignment horizontal="center"/>
    </xf>
    <xf numFmtId="44" fontId="5" fillId="0" borderId="1" xfId="0" applyNumberFormat="1" applyFont="1" applyBorder="1"/>
    <xf numFmtId="44" fontId="5" fillId="0" borderId="9" xfId="0" applyNumberFormat="1" applyFont="1" applyBorder="1"/>
    <xf numFmtId="2" fontId="5" fillId="0" borderId="2" xfId="0" applyNumberFormat="1" applyFont="1" applyBorder="1" applyAlignment="1">
      <alignment horizontal="center"/>
    </xf>
    <xf numFmtId="44" fontId="5" fillId="0" borderId="18" xfId="0" applyNumberFormat="1" applyFont="1" applyBorder="1"/>
    <xf numFmtId="44" fontId="5" fillId="0" borderId="14" xfId="1" applyFont="1" applyBorder="1"/>
    <xf numFmtId="44" fontId="5" fillId="0" borderId="12" xfId="1" applyFont="1" applyBorder="1"/>
    <xf numFmtId="44" fontId="5" fillId="0" borderId="19" xfId="1" applyFont="1" applyBorder="1"/>
    <xf numFmtId="44" fontId="5" fillId="0" borderId="13" xfId="1" applyFont="1" applyFill="1" applyBorder="1"/>
    <xf numFmtId="44" fontId="5" fillId="0" borderId="4" xfId="0" applyNumberFormat="1" applyFont="1" applyBorder="1"/>
    <xf numFmtId="44" fontId="5" fillId="0" borderId="20" xfId="0" applyNumberFormat="1" applyFont="1" applyBorder="1"/>
    <xf numFmtId="44" fontId="5" fillId="0" borderId="3" xfId="0" applyNumberFormat="1" applyFont="1" applyBorder="1"/>
    <xf numFmtId="165" fontId="5" fillId="0" borderId="2" xfId="1" applyNumberFormat="1" applyFont="1" applyFill="1" applyBorder="1"/>
    <xf numFmtId="165" fontId="5" fillId="0" borderId="1" xfId="1" applyNumberFormat="1" applyFont="1" applyFill="1" applyBorder="1"/>
    <xf numFmtId="165" fontId="5" fillId="0" borderId="2" xfId="1" applyNumberFormat="1" applyFont="1" applyBorder="1"/>
    <xf numFmtId="165" fontId="5" fillId="0" borderId="1" xfId="1" applyNumberFormat="1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9" fontId="3" fillId="0" borderId="1" xfId="2" applyFont="1" applyFill="1" applyBorder="1" applyAlignment="1">
      <alignment horizontal="center" vertical="center"/>
    </xf>
    <xf numFmtId="9" fontId="3" fillId="0" borderId="8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412C5-88EE-4D0D-9F03-51E261B08CFE}">
  <dimension ref="B1:AB16"/>
  <sheetViews>
    <sheetView tabSelected="1" workbookViewId="0">
      <selection activeCell="M18" sqref="M18"/>
    </sheetView>
  </sheetViews>
  <sheetFormatPr baseColWidth="10" defaultRowHeight="15" x14ac:dyDescent="0.25"/>
  <cols>
    <col min="1" max="1" width="3.5703125" customWidth="1"/>
    <col min="2" max="2" width="8.42578125" customWidth="1"/>
    <col min="3" max="3" width="29" customWidth="1"/>
    <col min="4" max="4" width="10.85546875" customWidth="1"/>
    <col min="5" max="6" width="14.5703125" bestFit="1" customWidth="1"/>
    <col min="7" max="10" width="15" customWidth="1"/>
    <col min="11" max="11" width="4.140625" customWidth="1"/>
    <col min="12" max="12" width="18.7109375" customWidth="1"/>
    <col min="13" max="13" width="29.28515625" customWidth="1"/>
    <col min="14" max="14" width="18.42578125" customWidth="1"/>
    <col min="15" max="15" width="13.85546875" hidden="1" customWidth="1"/>
    <col min="16" max="16" width="13.85546875" bestFit="1" customWidth="1"/>
    <col min="17" max="17" width="14.28515625" hidden="1" customWidth="1"/>
    <col min="18" max="19" width="13.85546875" hidden="1" customWidth="1"/>
    <col min="20" max="20" width="12.5703125" bestFit="1" customWidth="1"/>
    <col min="21" max="21" width="13.5703125" bestFit="1" customWidth="1"/>
    <col min="22" max="22" width="13.85546875" bestFit="1" customWidth="1"/>
    <col min="23" max="23" width="19.7109375" hidden="1" customWidth="1"/>
    <col min="24" max="24" width="13.85546875" bestFit="1" customWidth="1"/>
    <col min="25" max="25" width="13.85546875" hidden="1" customWidth="1"/>
    <col min="26" max="26" width="13.85546875" bestFit="1" customWidth="1"/>
    <col min="27" max="27" width="13.28515625" hidden="1" customWidth="1"/>
    <col min="28" max="28" width="13.85546875" bestFit="1" customWidth="1"/>
  </cols>
  <sheetData>
    <row r="1" spans="2:28" ht="15.75" thickBot="1" x14ac:dyDescent="0.3"/>
    <row r="2" spans="2:28" ht="17.25" customHeight="1" thickBot="1" x14ac:dyDescent="0.35">
      <c r="E2" s="40" t="s">
        <v>27</v>
      </c>
      <c r="F2" s="41"/>
      <c r="G2" s="40" t="s">
        <v>25</v>
      </c>
      <c r="H2" s="41"/>
      <c r="I2" s="40" t="s">
        <v>26</v>
      </c>
      <c r="J2" s="41"/>
      <c r="L2" s="1" t="s">
        <v>27</v>
      </c>
      <c r="M2" s="1" t="s">
        <v>25</v>
      </c>
      <c r="N2" s="1" t="s">
        <v>26</v>
      </c>
    </row>
    <row r="3" spans="2:28" ht="15.75" customHeight="1" thickBot="1" x14ac:dyDescent="0.35">
      <c r="B3" s="58" t="s">
        <v>0</v>
      </c>
      <c r="C3" s="58" t="s">
        <v>1</v>
      </c>
      <c r="D3" s="58" t="s">
        <v>7</v>
      </c>
      <c r="E3" s="42" t="s">
        <v>3</v>
      </c>
      <c r="F3" s="43"/>
      <c r="G3" s="42" t="s">
        <v>4</v>
      </c>
      <c r="H3" s="43"/>
      <c r="I3" s="42" t="s">
        <v>22</v>
      </c>
      <c r="J3" s="43"/>
      <c r="L3" s="14" t="s">
        <v>3</v>
      </c>
      <c r="M3" s="1" t="s">
        <v>4</v>
      </c>
      <c r="N3" s="1" t="s">
        <v>22</v>
      </c>
      <c r="O3" s="48" t="s">
        <v>5</v>
      </c>
      <c r="P3" s="60" t="s">
        <v>5</v>
      </c>
      <c r="Q3" s="48" t="s">
        <v>11</v>
      </c>
      <c r="R3" s="46" t="s">
        <v>12</v>
      </c>
      <c r="S3" s="46" t="s">
        <v>13</v>
      </c>
      <c r="T3" s="48" t="s">
        <v>14</v>
      </c>
      <c r="U3" s="52" t="s">
        <v>15</v>
      </c>
      <c r="V3" s="48" t="s">
        <v>16</v>
      </c>
      <c r="W3" s="54" t="s">
        <v>17</v>
      </c>
      <c r="X3" s="60" t="s">
        <v>28</v>
      </c>
      <c r="Y3" s="56" t="s">
        <v>18</v>
      </c>
      <c r="Z3" s="60" t="s">
        <v>29</v>
      </c>
      <c r="AA3" s="44" t="s">
        <v>19</v>
      </c>
      <c r="AB3" s="50" t="s">
        <v>20</v>
      </c>
    </row>
    <row r="4" spans="2:28" ht="39" customHeight="1" thickBot="1" x14ac:dyDescent="0.3">
      <c r="B4" s="59"/>
      <c r="C4" s="59"/>
      <c r="D4" s="59"/>
      <c r="E4" s="7" t="s">
        <v>6</v>
      </c>
      <c r="F4" s="7" t="s">
        <v>2</v>
      </c>
      <c r="G4" s="7" t="s">
        <v>6</v>
      </c>
      <c r="H4" s="7" t="s">
        <v>2</v>
      </c>
      <c r="I4" s="7" t="s">
        <v>6</v>
      </c>
      <c r="J4" s="7" t="s">
        <v>2</v>
      </c>
      <c r="L4" s="7" t="s">
        <v>2</v>
      </c>
      <c r="M4" s="7" t="s">
        <v>2</v>
      </c>
      <c r="N4" s="7" t="s">
        <v>2</v>
      </c>
      <c r="O4" s="49"/>
      <c r="P4" s="61"/>
      <c r="Q4" s="49"/>
      <c r="R4" s="47"/>
      <c r="S4" s="47"/>
      <c r="T4" s="49"/>
      <c r="U4" s="53"/>
      <c r="V4" s="49"/>
      <c r="W4" s="55" t="s">
        <v>21</v>
      </c>
      <c r="X4" s="62" t="s">
        <v>21</v>
      </c>
      <c r="Y4" s="57" t="s">
        <v>21</v>
      </c>
      <c r="Z4" s="62" t="s">
        <v>21</v>
      </c>
      <c r="AA4" s="45"/>
      <c r="AB4" s="51" t="s">
        <v>21</v>
      </c>
    </row>
    <row r="5" spans="2:28" s="2" customFormat="1" ht="17.25" thickBot="1" x14ac:dyDescent="0.35">
      <c r="B5" s="6">
        <v>1</v>
      </c>
      <c r="C5" s="19" t="s">
        <v>8</v>
      </c>
      <c r="D5" s="3" t="s">
        <v>10</v>
      </c>
      <c r="E5" s="36">
        <v>528700</v>
      </c>
      <c r="F5" s="5">
        <f>((E5*0.19)+E5)</f>
        <v>629153</v>
      </c>
      <c r="G5" s="38">
        <v>462184.87</v>
      </c>
      <c r="H5" s="38">
        <f>((G5*0.19)+G5)</f>
        <v>549999.99529999995</v>
      </c>
      <c r="I5" s="38">
        <v>539000</v>
      </c>
      <c r="J5" s="38">
        <f>((I5*0.19)+I5)</f>
        <v>641410</v>
      </c>
      <c r="K5"/>
      <c r="L5" s="5">
        <f>ROUND(F5,0)</f>
        <v>629153</v>
      </c>
      <c r="M5" s="5">
        <f>ROUND(H5,0)</f>
        <v>550000</v>
      </c>
      <c r="N5" s="5">
        <f>ROUND(J5,0)</f>
        <v>641410</v>
      </c>
      <c r="O5" s="5">
        <f>AVERAGE(L5:N5)</f>
        <v>606854.33333333337</v>
      </c>
      <c r="P5" s="34">
        <f>ROUND(O5,0)</f>
        <v>606854</v>
      </c>
      <c r="Q5" s="20">
        <f>+O5*0.2</f>
        <v>121370.86666666668</v>
      </c>
      <c r="R5" s="21">
        <f>O5-Q5</f>
        <v>485483.46666666667</v>
      </c>
      <c r="S5" s="22">
        <f>O5+Q5</f>
        <v>728225.20000000007</v>
      </c>
      <c r="T5" s="23">
        <f>+_xlfn.STDEV.S(L5:N5)</f>
        <v>49617.234166500384</v>
      </c>
      <c r="U5" s="24">
        <f>+T5/V5</f>
        <v>7.8863542201182205E-2</v>
      </c>
      <c r="V5" s="20">
        <f>+MEDIAN(L5:N5)</f>
        <v>629153</v>
      </c>
      <c r="W5" s="9">
        <f>GEOMEAN(L5:N5)</f>
        <v>605459.21845463663</v>
      </c>
      <c r="X5" s="25">
        <f>ROUND(W5,0)</f>
        <v>605459</v>
      </c>
      <c r="Y5" s="26">
        <f>HARMEAN(L5:N5)</f>
        <v>604024.55499502656</v>
      </c>
      <c r="Z5" s="11">
        <f>ROUND(Y5,0)</f>
        <v>604025</v>
      </c>
      <c r="AA5" s="27">
        <f>T5/P5</f>
        <v>8.1761402522683185E-2</v>
      </c>
      <c r="AB5" s="28">
        <f>+Z5</f>
        <v>604025</v>
      </c>
    </row>
    <row r="6" spans="2:28" ht="17.25" thickBot="1" x14ac:dyDescent="0.35">
      <c r="B6" s="12">
        <v>2</v>
      </c>
      <c r="C6" s="18" t="s">
        <v>9</v>
      </c>
      <c r="D6" s="3" t="s">
        <v>10</v>
      </c>
      <c r="E6" s="37">
        <v>273800</v>
      </c>
      <c r="F6" s="13">
        <f>((E6*0.19)+E6)</f>
        <v>325822</v>
      </c>
      <c r="G6" s="39">
        <v>121848.74</v>
      </c>
      <c r="H6" s="38">
        <f>((G6*0.19)+G6)</f>
        <v>145000.0006</v>
      </c>
      <c r="I6" s="39">
        <v>260000</v>
      </c>
      <c r="J6" s="38">
        <f>((I6*0.19)+I6)</f>
        <v>309400</v>
      </c>
      <c r="L6" s="5">
        <f t="shared" ref="L6:L8" si="0">ROUND(F6,0)</f>
        <v>325822</v>
      </c>
      <c r="M6" s="5">
        <f t="shared" ref="M6:M8" si="1">ROUND(H6,0)</f>
        <v>145000</v>
      </c>
      <c r="N6" s="5">
        <f t="shared" ref="N6:N7" si="2">ROUND(J6,0)</f>
        <v>309400</v>
      </c>
      <c r="O6" s="8">
        <f>AVERAGE(L6:N6)</f>
        <v>260074</v>
      </c>
      <c r="P6" s="10">
        <f>ROUND(O6,0)</f>
        <v>260074</v>
      </c>
      <c r="Q6" s="20">
        <f>+O6*0.2</f>
        <v>52014.8</v>
      </c>
      <c r="R6" s="21">
        <f t="shared" ref="R6:R8" si="3">O6-Q6</f>
        <v>208059.2</v>
      </c>
      <c r="S6" s="22">
        <f t="shared" ref="S6:S8" si="4">O6+Q6</f>
        <v>312088.8</v>
      </c>
      <c r="T6" s="23">
        <f t="shared" ref="T6:T8" si="5">+_xlfn.STDEV.S(L6:N6)</f>
        <v>99994.697999443946</v>
      </c>
      <c r="U6" s="24">
        <f t="shared" ref="U6:U8" si="6">+T6/V6</f>
        <v>0.32318906916433077</v>
      </c>
      <c r="V6" s="20">
        <f t="shared" ref="V6" si="7">+MEDIAN(L6:N6)</f>
        <v>309400</v>
      </c>
      <c r="W6" s="9">
        <f t="shared" ref="W6:W7" si="8">GEOMEAN(L6:N6)</f>
        <v>244506.02893842279</v>
      </c>
      <c r="X6" s="25">
        <f t="shared" ref="X6:X7" si="9">ROUND(W6,0)</f>
        <v>244506</v>
      </c>
      <c r="Y6" s="26">
        <f t="shared" ref="Y6:Y7" si="10">HARMEAN(L6:N6)</f>
        <v>227311.05602254995</v>
      </c>
      <c r="Z6" s="11">
        <f>ROUND(Y6,0)</f>
        <v>227311</v>
      </c>
      <c r="AA6" s="27">
        <f t="shared" ref="AA6:AA8" si="11">T6/P6</f>
        <v>0.384485561799503</v>
      </c>
      <c r="AB6" s="28">
        <f>+Z6</f>
        <v>227311</v>
      </c>
    </row>
    <row r="7" spans="2:28" ht="17.25" thickBot="1" x14ac:dyDescent="0.35">
      <c r="B7" s="12">
        <v>3</v>
      </c>
      <c r="C7" s="18" t="s">
        <v>23</v>
      </c>
      <c r="D7" s="3" t="s">
        <v>10</v>
      </c>
      <c r="E7" s="37">
        <v>246200</v>
      </c>
      <c r="F7" s="13">
        <f>((E7*0.19)+E7)</f>
        <v>292978</v>
      </c>
      <c r="G7" s="39">
        <v>283193.28000000003</v>
      </c>
      <c r="H7" s="39">
        <f>((G7*0.19)+G7)</f>
        <v>337000.00320000004</v>
      </c>
      <c r="I7" s="39">
        <v>220000</v>
      </c>
      <c r="J7" s="39">
        <f>((I7*0.19)+I7)</f>
        <v>261800</v>
      </c>
      <c r="L7" s="5">
        <f t="shared" si="0"/>
        <v>292978</v>
      </c>
      <c r="M7" s="5">
        <f t="shared" si="1"/>
        <v>337000</v>
      </c>
      <c r="N7" s="5">
        <f t="shared" si="2"/>
        <v>261800</v>
      </c>
      <c r="O7" s="8">
        <f>AVERAGE(L7:N7)</f>
        <v>297259.33333333331</v>
      </c>
      <c r="P7" s="10">
        <f>ROUND(O7,0)</f>
        <v>297259</v>
      </c>
      <c r="Q7" s="20">
        <f>+O7*0.2</f>
        <v>59451.866666666669</v>
      </c>
      <c r="R7" s="21">
        <f t="shared" si="3"/>
        <v>237807.46666666665</v>
      </c>
      <c r="S7" s="22">
        <f t="shared" si="4"/>
        <v>356711.19999999995</v>
      </c>
      <c r="T7" s="23">
        <f t="shared" si="5"/>
        <v>37782.368392324592</v>
      </c>
      <c r="U7" s="24">
        <f t="shared" si="6"/>
        <v>0.12895974575676192</v>
      </c>
      <c r="V7" s="20">
        <f>+MEDIAN(L7:N7)</f>
        <v>292978</v>
      </c>
      <c r="W7" s="9">
        <f t="shared" si="8"/>
        <v>295672.89778684569</v>
      </c>
      <c r="X7" s="25">
        <f t="shared" si="9"/>
        <v>295673</v>
      </c>
      <c r="Y7" s="26">
        <f t="shared" si="10"/>
        <v>294109.16059860837</v>
      </c>
      <c r="Z7" s="11">
        <f>ROUND(Y7,0)</f>
        <v>294109</v>
      </c>
      <c r="AA7" s="27">
        <f t="shared" si="11"/>
        <v>0.12710252134443226</v>
      </c>
      <c r="AB7" s="28">
        <f t="shared" ref="AB7:AB8" si="12">+Z7</f>
        <v>294109</v>
      </c>
    </row>
    <row r="8" spans="2:28" ht="17.25" thickBot="1" x14ac:dyDescent="0.35">
      <c r="B8" s="6">
        <v>4</v>
      </c>
      <c r="C8" s="18" t="s">
        <v>24</v>
      </c>
      <c r="D8" s="3" t="s">
        <v>10</v>
      </c>
      <c r="E8" s="36">
        <v>909400</v>
      </c>
      <c r="F8" s="5">
        <f>((E8*0.19)+E8)</f>
        <v>1082186</v>
      </c>
      <c r="G8" s="36">
        <v>814285.71</v>
      </c>
      <c r="H8" s="38">
        <f>((G8*0.19)+G8)</f>
        <v>968999.99489999993</v>
      </c>
      <c r="I8" s="36">
        <v>1098000</v>
      </c>
      <c r="J8" s="38">
        <f>((I8*0.19)+I8)</f>
        <v>1306620</v>
      </c>
      <c r="L8" s="5">
        <f t="shared" si="0"/>
        <v>1082186</v>
      </c>
      <c r="M8" s="5">
        <f t="shared" si="1"/>
        <v>969000</v>
      </c>
      <c r="N8" s="5">
        <f>ROUND(J8,0)</f>
        <v>1306620</v>
      </c>
      <c r="O8" s="5">
        <f>AVERAGE(L8:N8)</f>
        <v>1119268.6666666667</v>
      </c>
      <c r="P8" s="35">
        <f t="shared" ref="P8" si="13">ROUND(O8,0)</f>
        <v>1119269</v>
      </c>
      <c r="Q8" s="29">
        <f>+O8*0.2</f>
        <v>223853.73333333337</v>
      </c>
      <c r="R8" s="30">
        <f t="shared" si="3"/>
        <v>895414.93333333335</v>
      </c>
      <c r="S8" s="31">
        <f t="shared" si="4"/>
        <v>1343122.4000000001</v>
      </c>
      <c r="T8" s="4">
        <f t="shared" si="5"/>
        <v>171837.59549450537</v>
      </c>
      <c r="U8" s="24">
        <f t="shared" si="6"/>
        <v>0.15878748708124607</v>
      </c>
      <c r="V8" s="29">
        <f>+MEDIAN(L8:N8)</f>
        <v>1082186</v>
      </c>
      <c r="W8" s="32">
        <f>GEOMEAN(L8:N8)</f>
        <v>1110686.9349419186</v>
      </c>
      <c r="X8" s="11">
        <f>ROUND(W8,0)</f>
        <v>1110687</v>
      </c>
      <c r="Y8" s="33">
        <f>HARMEAN(L8:N8)</f>
        <v>1102381.5683310071</v>
      </c>
      <c r="Z8" s="11">
        <f>ROUND(Y8,0)</f>
        <v>1102382</v>
      </c>
      <c r="AA8" s="27">
        <f t="shared" si="11"/>
        <v>0.15352662808896286</v>
      </c>
      <c r="AB8" s="11">
        <f t="shared" si="12"/>
        <v>1102382</v>
      </c>
    </row>
    <row r="11" spans="2:28" x14ac:dyDescent="0.25">
      <c r="F11" s="17"/>
      <c r="H11" s="15"/>
      <c r="I11" s="15"/>
      <c r="J11" s="15"/>
    </row>
    <row r="12" spans="2:28" x14ac:dyDescent="0.25">
      <c r="F12" s="17"/>
      <c r="H12" s="15"/>
      <c r="I12" s="15"/>
      <c r="J12" s="15"/>
    </row>
    <row r="13" spans="2:28" x14ac:dyDescent="0.25">
      <c r="F13" s="17"/>
      <c r="H13" s="15"/>
      <c r="I13" s="15"/>
      <c r="J13" s="15"/>
    </row>
    <row r="14" spans="2:28" x14ac:dyDescent="0.25">
      <c r="F14" s="17"/>
      <c r="H14" s="16"/>
      <c r="I14" s="16"/>
      <c r="J14" s="16"/>
    </row>
    <row r="16" spans="2:28" x14ac:dyDescent="0.25">
      <c r="E16" s="16"/>
    </row>
  </sheetData>
  <sheetProtection algorithmName="SHA-512" hashValue="I0PqeffcVYA6sy2lCruwLKwBV1UIimXHGrPSDCwGucFic1uuzdK7GI4+R4J65JPDeGyed1z9g3IYNWuxLTnUnA==" saltValue="Feaj3Ny0VBlKTdka+gGStw==" spinCount="100000" sheet="1" objects="1" scenarios="1"/>
  <mergeCells count="23">
    <mergeCell ref="E2:F2"/>
    <mergeCell ref="G2:H2"/>
    <mergeCell ref="B3:B4"/>
    <mergeCell ref="C3:C4"/>
    <mergeCell ref="D3:D4"/>
    <mergeCell ref="E3:F3"/>
    <mergeCell ref="G3:H3"/>
    <mergeCell ref="AB3:AB4"/>
    <mergeCell ref="U3:U4"/>
    <mergeCell ref="V3:V4"/>
    <mergeCell ref="W3:W4"/>
    <mergeCell ref="X3:X4"/>
    <mergeCell ref="Y3:Y4"/>
    <mergeCell ref="I2:J2"/>
    <mergeCell ref="I3:J3"/>
    <mergeCell ref="Z3:Z4"/>
    <mergeCell ref="AA3:AA4"/>
    <mergeCell ref="R3:R4"/>
    <mergeCell ref="S3:S4"/>
    <mergeCell ref="T3:T4"/>
    <mergeCell ref="O3:O4"/>
    <mergeCell ref="P3:P4"/>
    <mergeCell ref="Q3:Q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EstudiodeMercado-Puestos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Juan David Orjuela Barragan</cp:lastModifiedBy>
  <cp:lastPrinted>2025-08-13T14:46:16Z</cp:lastPrinted>
  <dcterms:created xsi:type="dcterms:W3CDTF">2020-07-06T17:27:18Z</dcterms:created>
  <dcterms:modified xsi:type="dcterms:W3CDTF">2026-05-25T17:03:39Z</dcterms:modified>
</cp:coreProperties>
</file>