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F:\2026\Formulador 2026\2026 sena\3. proyecto torre de alturas\Estudio previo torre de alturas inirida\Estudionprevio revision de criterios\"/>
    </mc:Choice>
  </mc:AlternateContent>
  <xr:revisionPtr revIDLastSave="0" documentId="13_ncr:1_{D218CD39-958C-437E-B3C4-01AE7AAA9D52}" xr6:coauthVersionLast="47" xr6:coauthVersionMax="47" xr10:uidLastSave="{00000000-0000-0000-0000-000000000000}"/>
  <bookViews>
    <workbookView xWindow="-109" yWindow="-109" windowWidth="26301" windowHeight="14169" xr2:uid="{20FADA39-7FC5-415C-8DEE-6C3823CACBD2}"/>
  </bookViews>
  <sheets>
    <sheet name="version 3" sheetId="1" r:id="rId1"/>
    <sheet name="version 3 (2)" sheetId="3" r:id="rId2"/>
  </sheets>
  <definedNames>
    <definedName name="_xlnm.Print_Area" localSheetId="1">'version 3 (2)'!$B$2:$J$34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3" l="1"/>
  <c r="M8" i="3" s="1"/>
  <c r="J23" i="3"/>
  <c r="J22" i="3" s="1"/>
  <c r="J21" i="3"/>
  <c r="J20" i="3"/>
  <c r="J19" i="3"/>
  <c r="J18" i="3"/>
  <c r="J17" i="3"/>
  <c r="J16" i="3"/>
  <c r="J15" i="3"/>
  <c r="J14" i="3"/>
  <c r="J13" i="3"/>
  <c r="J12" i="3"/>
  <c r="J11" i="3"/>
  <c r="I9" i="3"/>
  <c r="I24" i="3" s="1"/>
  <c r="H9" i="3"/>
  <c r="H24" i="3" s="1"/>
  <c r="J17" i="1"/>
  <c r="J16" i="1" s="1"/>
  <c r="J15" i="1"/>
  <c r="J14" i="1"/>
  <c r="J13" i="1"/>
  <c r="J12" i="1"/>
  <c r="J11" i="1"/>
  <c r="J10" i="1"/>
  <c r="J9" i="1"/>
  <c r="J8" i="1"/>
  <c r="J7" i="1"/>
  <c r="J6" i="1"/>
  <c r="J5" i="1"/>
  <c r="I3" i="1"/>
  <c r="I18" i="1" s="1"/>
  <c r="H3" i="1"/>
  <c r="N2" i="1" s="1"/>
  <c r="G3" i="1"/>
  <c r="G18" i="1" s="1"/>
  <c r="N8" i="3" l="1"/>
  <c r="J9" i="3"/>
  <c r="J24" i="3" s="1"/>
  <c r="H27" i="3"/>
  <c r="H26" i="3"/>
  <c r="H28" i="3" s="1"/>
  <c r="H25" i="3"/>
  <c r="I27" i="3"/>
  <c r="I26" i="3"/>
  <c r="I28" i="3" s="1"/>
  <c r="I25" i="3"/>
  <c r="G24" i="3"/>
  <c r="G20" i="1"/>
  <c r="G22" i="1" s="1"/>
  <c r="G23" i="1" s="1"/>
  <c r="G21" i="1"/>
  <c r="G19" i="1"/>
  <c r="I20" i="1"/>
  <c r="I22" i="1" s="1"/>
  <c r="I19" i="1"/>
  <c r="I21" i="1"/>
  <c r="H18" i="1"/>
  <c r="M2" i="1"/>
  <c r="J3" i="1"/>
  <c r="J27" i="3" l="1"/>
  <c r="J26" i="3"/>
  <c r="J28" i="3" s="1"/>
  <c r="J25" i="3"/>
  <c r="H29" i="3"/>
  <c r="G27" i="3"/>
  <c r="G25" i="3"/>
  <c r="G26" i="3"/>
  <c r="G28" i="3" s="1"/>
  <c r="I29" i="3"/>
  <c r="H20" i="1"/>
  <c r="H22" i="1" s="1"/>
  <c r="H19" i="1"/>
  <c r="H21" i="1"/>
  <c r="I23" i="1"/>
  <c r="G29" i="3" l="1"/>
  <c r="J29" i="3" s="1"/>
  <c r="H23" i="1"/>
  <c r="J23" i="1" s="1"/>
</calcChain>
</file>

<file path=xl/sharedStrings.xml><?xml version="1.0" encoding="utf-8"?>
<sst xmlns="http://schemas.openxmlformats.org/spreadsheetml/2006/main" count="124" uniqueCount="57">
  <si>
    <t>ÍTEM</t>
  </si>
  <si>
    <t>NOMBRE</t>
  </si>
  <si>
    <t>DESCRIPCIÓN DETALLADA</t>
  </si>
  <si>
    <t>CANTIDAD</t>
  </si>
  <si>
    <t>UNIDAD DE MEDIDA</t>
  </si>
  <si>
    <t>cotizacion 1</t>
  </si>
  <si>
    <t>cotizacion 2</t>
  </si>
  <si>
    <t>cotizacion 3</t>
  </si>
  <si>
    <t xml:space="preserve">valor promedio </t>
  </si>
  <si>
    <t xml:space="preserve">FASE 1 ESTUDIOS DISEÑOS Y PERMISOS </t>
  </si>
  <si>
    <t>. Estudios y diseños del proyecto</t>
  </si>
  <si>
    <t>Elaboración integral de estudios y diseños para la intervención del proyecto, incluyendo todos los insumos técnicos, documentos y soportes requeridos para su ejecución.</t>
  </si>
  <si>
    <t>1.1</t>
  </si>
  <si>
    <t>Levantamiento topográfico</t>
  </si>
  <si>
    <t>Levantamiento topográfico del área de implantación y de su zona de influencia, incluyendo localización, niveles, dimensiones, puntos de referencia y demás información planimétrica y altimétrica requerida para el desarrollo de los diseños y la implantación de las estructuras del proyecto.</t>
  </si>
  <si>
    <t>Global</t>
  </si>
  <si>
    <t>1.2</t>
  </si>
  <si>
    <t xml:space="preserve">Estudio de suelos </t>
  </si>
  <si>
    <t>Ejecución del estudio geotécnico mediante exploración de campo, toma de muestras, ensayos de laboratorio y análisis técnico para determinar capacidad portante, nivel freático, asentamientos y recomendaciones para cimentaciones.</t>
  </si>
  <si>
    <t>1.3</t>
  </si>
  <si>
    <t>Diagnóstico estructural</t>
  </si>
  <si>
    <t>Evaluación técnica de la estructura existente, identificación de patologías y condiciones de estabilidad.</t>
  </si>
  <si>
    <t>1.4</t>
  </si>
  <si>
    <t>Diseñor arquitectonico,Memorias y planos</t>
  </si>
  <si>
    <t xml:space="preserve">Elaboración de memorias de cálculo, planos constructivos y especificaciones técnicas. Contemplar ecesaniros complementarios como torre de telecomunicacion y todos a quellos de los que carezca la torre para que sea funcional planos arquitectonicos que garanticen el cumplimiento con la normativa vigente </t>
  </si>
  <si>
    <t>Diseño estructural</t>
  </si>
  <si>
    <t>Diseño de torre principal, torre de telecomunicaciones y obras complementarias conforme NSR-10 y la normativa 4272 del 2021 que garantice el cumplimineto.</t>
  </si>
  <si>
    <t>Sistema de protección contra caídas</t>
  </si>
  <si>
    <t>Diseño integral de líneas de vida, puntos de anclaje, protecciones colectivas, accesos y criterios de certificación conforme Resolución 4272 de 2021.</t>
  </si>
  <si>
    <t>Diseño sistema eléctrico e iluminación</t>
  </si>
  <si>
    <t>Diseño del sistema eléctrico, iluminación, puesta a tierra y protección contra descargas atmosféricas conforme RETIE.</t>
  </si>
  <si>
    <t>Diseño de obras complementarias</t>
  </si>
  <si>
    <t>Diseño de cerramiento, bodega, área cubierta y espacios de apoyo con criterios funcionales y técnicos.</t>
  </si>
  <si>
    <t>Diseño de señalización</t>
  </si>
  <si>
    <t>Diseño de señalización preventiva, informativa y demarcación de áreas de riesgo y circulación.</t>
  </si>
  <si>
    <t>Presupuesto y cronograma</t>
  </si>
  <si>
    <t>Elaboración de presupuesto detallado, análisis de precios unitarios, cantidades de obra y cronograma.</t>
  </si>
  <si>
    <t>Trámites, licencias y permisos</t>
  </si>
  <si>
    <t>Gestión integral de los trámites, licencias, permisos, autorizaciones, conceptos y aprobaciones a que haya lugar para la legal ejecución del proyecto, con base en los estudios y diseños definitivos aprobados. Comprende la revisión de condiciones urbanísticas del predio, verificación de requisitos normativos, radicación y seguimiento de solicitudes ante las autoridades competentes, atención de observaciones, ajuste de documentos técnicos cuando sea necesario y obtención de los actos administrativos o soportes habilitantes requeridos para la ejecución de la obra. Incluye, entre otros, la gestión de la licencia urbanística que resulte procedente según la naturaleza de la intervención, así como los permisos, conceptos o aprobaciones técnicas asociados a las estructuras, obras complementarias, sistema eléctrico, sistema de puesta a tierra, sistema de protección contra descargas atmosféricas, señalización y demás componentes del proyecto, conforme al Decreto 1077 de 2015, al RETIE vigente, a la Resolución 4272 de 2021 y a las demás normas aplicables. Todos los costos y actividades necesarias para estos trámites deberán entenderse incluidos dentro del alcance del contrato, y la fase de obra solo podrá iniciar una vez se cuente con los requisitos habilitantes a que haya lugar.</t>
  </si>
  <si>
    <t>Etapa 2 CONSTRUCCIÓN</t>
  </si>
  <si>
    <t>Ejecución integral del proyecto</t>
  </si>
  <si>
    <t>Ejecución de las obras requeridas para la materialización del proyecto conforme a los diseños aprobados.</t>
  </si>
  <si>
    <t xml:space="preserve">COSTO DIRECTO </t>
  </si>
  <si>
    <t xml:space="preserve">Administiracion </t>
  </si>
  <si>
    <t xml:space="preserve">Utilidad </t>
  </si>
  <si>
    <t xml:space="preserve">Imprevisto </t>
  </si>
  <si>
    <t>IVA</t>
  </si>
  <si>
    <t xml:space="preserve">GRAN TOTAL </t>
  </si>
  <si>
    <t>SENA REGIONAL GUAINIA</t>
  </si>
  <si>
    <t>PRESUPUESTO DE OBRA</t>
  </si>
  <si>
    <t>“REALIZAR LOS ESTUDIOS, DISEÑOS Y LA EJECUCIÓN DEL TRASLADO, ADECUACIÓN Y PUESTA EN FUNCIONAMIENTO DE LA TORRE DE ALTURAS DEL CENTRO AMBIENTAL Y ECOTURÍSTICO DEL NORORIENTE AMAZÓNICO – SENA REGIONAL GUAINÍA.”</t>
  </si>
  <si>
    <t>ING. CIVIL JESUS ALBERTO CASADIEGOS SANCHEZ</t>
  </si>
  <si>
    <t>Grupo de infraestructura</t>
  </si>
  <si>
    <t>formulador de Proyectos</t>
  </si>
  <si>
    <t xml:space="preserve">Desarrollo de soluciones en seguridad </t>
  </si>
  <si>
    <t xml:space="preserve">Universal de Suministros Industrial </t>
  </si>
  <si>
    <t xml:space="preserve">CHDECOLOMBIA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</si>
</sst>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s>
  <fills count="3">
    <fill>
      <patternFill patternType="none"/>
    </fill>
    <fill>
      <patternFill patternType="gray125"/>
    </fill>
    <fill>
      <patternFill patternType="solid">
        <fgColor rgb="FFD9D9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7">
    <xf numFmtId="0" fontId="0" fillId="0" borderId="0" xfId="0"/>
    <xf numFmtId="44" fontId="0" fillId="0" borderId="0" xfId="1" applyFont="1"/>
    <xf numFmtId="0" fontId="2" fillId="0" borderId="1" xfId="0" applyFont="1" applyBorder="1" applyAlignment="1">
      <alignment horizontal="center" vertical="center" wrapText="1"/>
    </xf>
    <xf numFmtId="9" fontId="0" fillId="0" borderId="0" xfId="2" applyFont="1"/>
    <xf numFmtId="44" fontId="0" fillId="0" borderId="1" xfId="0" applyNumberFormat="1" applyBorder="1"/>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0" fillId="0" borderId="1" xfId="0" applyBorder="1"/>
    <xf numFmtId="44" fontId="0" fillId="0" borderId="1" xfId="1" applyFont="1" applyBorder="1" applyAlignment="1">
      <alignment vertical="center"/>
    </xf>
    <xf numFmtId="0" fontId="4" fillId="0" borderId="1" xfId="0" applyFont="1" applyBorder="1" applyAlignment="1">
      <alignment horizontal="justify" vertical="center" wrapText="1"/>
    </xf>
    <xf numFmtId="9" fontId="0" fillId="0" borderId="1" xfId="0" applyNumberFormat="1" applyBorder="1"/>
    <xf numFmtId="44" fontId="0" fillId="0" borderId="1" xfId="1" applyFont="1" applyBorder="1"/>
    <xf numFmtId="0" fontId="2" fillId="0" borderId="1" xfId="0" applyFont="1" applyBorder="1"/>
    <xf numFmtId="44" fontId="0" fillId="0" borderId="0" xfId="0" applyNumberFormat="1"/>
    <xf numFmtId="0" fontId="0" fillId="0" borderId="1" xfId="0" applyBorder="1" applyAlignment="1">
      <alignment horizontal="center"/>
    </xf>
    <xf numFmtId="0" fontId="0" fillId="0" borderId="1" xfId="0" applyBorder="1" applyAlignment="1">
      <alignment horizontal="center" wrapText="1"/>
    </xf>
    <xf numFmtId="0" fontId="3" fillId="2" borderId="1" xfId="0" applyFont="1" applyFill="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60384</xdr:colOff>
      <xdr:row>1</xdr:row>
      <xdr:rowOff>146649</xdr:rowOff>
    </xdr:from>
    <xdr:to>
      <xdr:col>1</xdr:col>
      <xdr:colOff>728160</xdr:colOff>
      <xdr:row>5</xdr:row>
      <xdr:rowOff>51758</xdr:rowOff>
    </xdr:to>
    <xdr:pic>
      <xdr:nvPicPr>
        <xdr:cNvPr id="6" name="Imagen 5">
          <a:extLst>
            <a:ext uri="{FF2B5EF4-FFF2-40B4-BE49-F238E27FC236}">
              <a16:creationId xmlns:a16="http://schemas.microsoft.com/office/drawing/2014/main" id="{12208472-E484-43DB-AA1B-30B6ADA36A5F}"/>
            </a:ext>
          </a:extLst>
        </xdr:cNvPr>
        <xdr:cNvPicPr>
          <a:picLocks noChangeAspect="1"/>
        </xdr:cNvPicPr>
      </xdr:nvPicPr>
      <xdr:blipFill rotWithShape="1">
        <a:blip xmlns:r="http://schemas.openxmlformats.org/officeDocument/2006/relationships" r:embed="rId1"/>
        <a:srcRect l="25157" r="23690" b="2724"/>
        <a:stretch/>
      </xdr:blipFill>
      <xdr:spPr>
        <a:xfrm>
          <a:off x="819509" y="327804"/>
          <a:ext cx="667776" cy="629728"/>
        </a:xfrm>
        <a:prstGeom prst="rect">
          <a:avLst/>
        </a:prstGeom>
      </xdr:spPr>
    </xdr:pic>
    <xdr:clientData/>
  </xdr:twoCellAnchor>
  <xdr:twoCellAnchor editAs="oneCell">
    <xdr:from>
      <xdr:col>5</xdr:col>
      <xdr:colOff>439947</xdr:colOff>
      <xdr:row>1</xdr:row>
      <xdr:rowOff>103517</xdr:rowOff>
    </xdr:from>
    <xdr:to>
      <xdr:col>9</xdr:col>
      <xdr:colOff>646979</xdr:colOff>
      <xdr:row>6</xdr:row>
      <xdr:rowOff>75178</xdr:rowOff>
    </xdr:to>
    <xdr:pic>
      <xdr:nvPicPr>
        <xdr:cNvPr id="7" name="Imagen 6">
          <a:extLst>
            <a:ext uri="{FF2B5EF4-FFF2-40B4-BE49-F238E27FC236}">
              <a16:creationId xmlns:a16="http://schemas.microsoft.com/office/drawing/2014/main" id="{CD70D09D-7380-4085-817A-4D976ACAFD45}"/>
            </a:ext>
          </a:extLst>
        </xdr:cNvPr>
        <xdr:cNvPicPr>
          <a:picLocks noChangeAspect="1"/>
        </xdr:cNvPicPr>
      </xdr:nvPicPr>
      <xdr:blipFill rotWithShape="1">
        <a:blip xmlns:r="http://schemas.openxmlformats.org/officeDocument/2006/relationships" r:embed="rId2"/>
        <a:srcRect l="16031" t="17159" r="17557" b="5628"/>
        <a:stretch/>
      </xdr:blipFill>
      <xdr:spPr>
        <a:xfrm>
          <a:off x="8186468" y="284672"/>
          <a:ext cx="931653" cy="87743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1E13A-089D-4578-830D-2258B29486E8}">
  <dimension ref="B1:N25"/>
  <sheetViews>
    <sheetView tabSelected="1" topLeftCell="C1" workbookViewId="0">
      <selection activeCell="J8" sqref="J8"/>
    </sheetView>
  </sheetViews>
  <sheetFormatPr baseColWidth="10" defaultRowHeight="14.3" x14ac:dyDescent="0.25"/>
  <cols>
    <col min="3" max="3" width="38.625" customWidth="1"/>
    <col min="4" max="4" width="41.875" bestFit="1" customWidth="1"/>
    <col min="5" max="5" width="9.75" bestFit="1" customWidth="1"/>
    <col min="6" max="6" width="10.625" customWidth="1"/>
    <col min="7" max="9" width="16.25" customWidth="1"/>
    <col min="10" max="10" width="17.75" bestFit="1" customWidth="1"/>
    <col min="13" max="13" width="16.25" bestFit="1" customWidth="1"/>
  </cols>
  <sheetData>
    <row r="1" spans="2:14" x14ac:dyDescent="0.25">
      <c r="M1" s="1">
        <v>500000000</v>
      </c>
    </row>
    <row r="2" spans="2:14" ht="42.8" x14ac:dyDescent="0.25">
      <c r="B2" s="2" t="s">
        <v>0</v>
      </c>
      <c r="C2" s="2" t="s">
        <v>1</v>
      </c>
      <c r="D2" s="2" t="s">
        <v>2</v>
      </c>
      <c r="E2" s="2" t="s">
        <v>3</v>
      </c>
      <c r="F2" s="2" t="s">
        <v>4</v>
      </c>
      <c r="G2" s="2" t="s">
        <v>56</v>
      </c>
      <c r="H2" s="2" t="s">
        <v>54</v>
      </c>
      <c r="I2" s="2" t="s">
        <v>55</v>
      </c>
      <c r="J2" s="2" t="s">
        <v>8</v>
      </c>
      <c r="M2" s="3">
        <f>+G3/M1</f>
        <v>7.9650399999999996E-2</v>
      </c>
      <c r="N2" s="3">
        <f>+H3/M1</f>
        <v>9.670832E-2</v>
      </c>
    </row>
    <row r="3" spans="2:14" x14ac:dyDescent="0.25">
      <c r="B3" s="16" t="s">
        <v>9</v>
      </c>
      <c r="C3" s="16"/>
      <c r="D3" s="16"/>
      <c r="E3" s="16"/>
      <c r="F3" s="16"/>
      <c r="G3" s="4">
        <f>SUM(G5:G15)</f>
        <v>39825200</v>
      </c>
      <c r="H3" s="4">
        <f>SUM(H5:H15)</f>
        <v>48354160</v>
      </c>
      <c r="I3" s="4">
        <f>SUM(I5:I15)</f>
        <v>46802500</v>
      </c>
      <c r="J3" s="4">
        <f>+SUM(G3:I3)/3</f>
        <v>44993953.333333336</v>
      </c>
    </row>
    <row r="4" spans="2:14" ht="57.1" x14ac:dyDescent="0.25">
      <c r="B4" s="5">
        <v>1</v>
      </c>
      <c r="C4" s="5" t="s">
        <v>10</v>
      </c>
      <c r="D4" s="6" t="s">
        <v>11</v>
      </c>
      <c r="E4" s="5"/>
      <c r="F4" s="5"/>
      <c r="G4" s="7"/>
      <c r="H4" s="7"/>
      <c r="I4" s="7"/>
      <c r="J4" s="7"/>
    </row>
    <row r="5" spans="2:14" ht="99.85" x14ac:dyDescent="0.25">
      <c r="B5" s="5" t="s">
        <v>12</v>
      </c>
      <c r="C5" s="5" t="s">
        <v>13</v>
      </c>
      <c r="D5" s="6" t="s">
        <v>14</v>
      </c>
      <c r="E5" s="5">
        <v>1</v>
      </c>
      <c r="F5" s="5" t="s">
        <v>15</v>
      </c>
      <c r="G5" s="8">
        <v>5260000</v>
      </c>
      <c r="H5" s="8">
        <v>7500000</v>
      </c>
      <c r="I5" s="8">
        <v>7950000</v>
      </c>
      <c r="J5" s="8">
        <f>+(G5+H5+I5)/3</f>
        <v>6903333.333333333</v>
      </c>
    </row>
    <row r="6" spans="2:14" ht="85.6" x14ac:dyDescent="0.25">
      <c r="B6" s="5" t="s">
        <v>16</v>
      </c>
      <c r="C6" s="5" t="s">
        <v>17</v>
      </c>
      <c r="D6" s="6" t="s">
        <v>18</v>
      </c>
      <c r="E6" s="5">
        <v>1</v>
      </c>
      <c r="F6" s="5" t="s">
        <v>15</v>
      </c>
      <c r="G6" s="8">
        <v>4212600</v>
      </c>
      <c r="H6" s="8">
        <v>3800000</v>
      </c>
      <c r="I6" s="8">
        <v>3640000</v>
      </c>
      <c r="J6" s="8">
        <f t="shared" ref="J6:J15" si="0">+(G6+H6+I6)/3</f>
        <v>3884200</v>
      </c>
    </row>
    <row r="7" spans="2:14" ht="42.8" x14ac:dyDescent="0.25">
      <c r="B7" s="5" t="s">
        <v>19</v>
      </c>
      <c r="C7" s="5" t="s">
        <v>20</v>
      </c>
      <c r="D7" s="6" t="s">
        <v>21</v>
      </c>
      <c r="E7" s="5">
        <v>1</v>
      </c>
      <c r="F7" s="5" t="s">
        <v>15</v>
      </c>
      <c r="G7" s="8">
        <v>2499000</v>
      </c>
      <c r="H7" s="8">
        <v>2750800</v>
      </c>
      <c r="I7" s="8">
        <v>3100000</v>
      </c>
      <c r="J7" s="8">
        <f t="shared" si="0"/>
        <v>2783266.6666666665</v>
      </c>
    </row>
    <row r="8" spans="2:14" ht="99.85" x14ac:dyDescent="0.25">
      <c r="B8" s="5" t="s">
        <v>22</v>
      </c>
      <c r="C8" s="5" t="s">
        <v>23</v>
      </c>
      <c r="D8" s="6" t="s">
        <v>24</v>
      </c>
      <c r="E8" s="5">
        <v>1</v>
      </c>
      <c r="F8" s="5" t="s">
        <v>15</v>
      </c>
      <c r="G8" s="8">
        <v>3022600</v>
      </c>
      <c r="H8" s="8">
        <v>5425000</v>
      </c>
      <c r="I8" s="8">
        <v>4604500</v>
      </c>
      <c r="J8" s="8">
        <f t="shared" si="0"/>
        <v>4350700</v>
      </c>
    </row>
    <row r="9" spans="2:14" ht="57.1" x14ac:dyDescent="0.25">
      <c r="B9" s="5">
        <v>2</v>
      </c>
      <c r="C9" s="5" t="s">
        <v>25</v>
      </c>
      <c r="D9" s="6" t="s">
        <v>26</v>
      </c>
      <c r="E9" s="5">
        <v>1</v>
      </c>
      <c r="F9" s="5" t="s">
        <v>15</v>
      </c>
      <c r="G9" s="8">
        <v>4343500</v>
      </c>
      <c r="H9" s="8">
        <v>4250560</v>
      </c>
      <c r="I9" s="8">
        <v>4720000</v>
      </c>
      <c r="J9" s="8">
        <f t="shared" si="0"/>
        <v>4438020</v>
      </c>
    </row>
    <row r="10" spans="2:14" ht="57.1" x14ac:dyDescent="0.25">
      <c r="B10" s="5">
        <v>3</v>
      </c>
      <c r="C10" s="5" t="s">
        <v>27</v>
      </c>
      <c r="D10" s="6" t="s">
        <v>28</v>
      </c>
      <c r="E10" s="5">
        <v>1</v>
      </c>
      <c r="F10" s="5" t="s">
        <v>15</v>
      </c>
      <c r="G10" s="8">
        <v>2856000</v>
      </c>
      <c r="H10" s="8">
        <v>3100000</v>
      </c>
      <c r="I10" s="8">
        <v>2506000</v>
      </c>
      <c r="J10" s="8">
        <f t="shared" si="0"/>
        <v>2820666.6666666665</v>
      </c>
    </row>
    <row r="11" spans="2:14" ht="42.8" x14ac:dyDescent="0.25">
      <c r="B11" s="5">
        <v>4</v>
      </c>
      <c r="C11" s="5" t="s">
        <v>29</v>
      </c>
      <c r="D11" s="6" t="s">
        <v>30</v>
      </c>
      <c r="E11" s="5">
        <v>1</v>
      </c>
      <c r="F11" s="5" t="s">
        <v>15</v>
      </c>
      <c r="G11" s="8">
        <v>2796500</v>
      </c>
      <c r="H11" s="8">
        <v>3124100</v>
      </c>
      <c r="I11" s="8">
        <v>3245000</v>
      </c>
      <c r="J11" s="8">
        <f t="shared" si="0"/>
        <v>3055200</v>
      </c>
    </row>
    <row r="12" spans="2:14" ht="42.8" x14ac:dyDescent="0.25">
      <c r="B12" s="5">
        <v>5</v>
      </c>
      <c r="C12" s="5" t="s">
        <v>31</v>
      </c>
      <c r="D12" s="6" t="s">
        <v>32</v>
      </c>
      <c r="E12" s="5">
        <v>1</v>
      </c>
      <c r="F12" s="5" t="s">
        <v>15</v>
      </c>
      <c r="G12" s="8">
        <v>2499000</v>
      </c>
      <c r="H12" s="8">
        <v>3860300</v>
      </c>
      <c r="I12" s="8">
        <v>3277000</v>
      </c>
      <c r="J12" s="8">
        <f t="shared" si="0"/>
        <v>3212100</v>
      </c>
    </row>
    <row r="13" spans="2:14" ht="28.55" x14ac:dyDescent="0.25">
      <c r="B13" s="5">
        <v>6</v>
      </c>
      <c r="C13" s="5" t="s">
        <v>33</v>
      </c>
      <c r="D13" s="6" t="s">
        <v>34</v>
      </c>
      <c r="E13" s="5">
        <v>1</v>
      </c>
      <c r="F13" s="5" t="s">
        <v>15</v>
      </c>
      <c r="G13" s="8">
        <v>1800300</v>
      </c>
      <c r="H13" s="8">
        <v>1324500</v>
      </c>
      <c r="I13" s="8">
        <v>1010000</v>
      </c>
      <c r="J13" s="8">
        <f t="shared" si="0"/>
        <v>1378266.6666666667</v>
      </c>
    </row>
    <row r="14" spans="2:14" ht="42.8" x14ac:dyDescent="0.25">
      <c r="B14" s="5">
        <v>7</v>
      </c>
      <c r="C14" s="5" t="s">
        <v>35</v>
      </c>
      <c r="D14" s="6" t="s">
        <v>36</v>
      </c>
      <c r="E14" s="5">
        <v>1</v>
      </c>
      <c r="F14" s="5" t="s">
        <v>15</v>
      </c>
      <c r="G14" s="8">
        <v>2800700</v>
      </c>
      <c r="H14" s="8">
        <v>2438900</v>
      </c>
      <c r="I14" s="8">
        <v>3000000</v>
      </c>
      <c r="J14" s="8">
        <f t="shared" si="0"/>
        <v>2746533.3333333335</v>
      </c>
    </row>
    <row r="15" spans="2:14" ht="399.4" x14ac:dyDescent="0.25">
      <c r="B15" s="5">
        <v>9</v>
      </c>
      <c r="C15" s="6" t="s">
        <v>37</v>
      </c>
      <c r="D15" s="6" t="s">
        <v>38</v>
      </c>
      <c r="E15" s="5">
        <v>1</v>
      </c>
      <c r="F15" s="5" t="s">
        <v>15</v>
      </c>
      <c r="G15" s="8">
        <v>7735000</v>
      </c>
      <c r="H15" s="8">
        <v>10780000</v>
      </c>
      <c r="I15" s="8">
        <v>9750000</v>
      </c>
      <c r="J15" s="8">
        <f t="shared" si="0"/>
        <v>9421666.666666666</v>
      </c>
    </row>
    <row r="16" spans="2:14" x14ac:dyDescent="0.25">
      <c r="B16" s="16" t="s">
        <v>39</v>
      </c>
      <c r="C16" s="16"/>
      <c r="D16" s="16"/>
      <c r="E16" s="16"/>
      <c r="F16" s="16"/>
      <c r="G16" s="8"/>
      <c r="H16" s="8"/>
      <c r="I16" s="8"/>
      <c r="J16" s="8">
        <f>+J17</f>
        <v>344478280</v>
      </c>
    </row>
    <row r="17" spans="2:10" ht="42.8" x14ac:dyDescent="0.25">
      <c r="B17" s="5">
        <v>10</v>
      </c>
      <c r="C17" s="6" t="s">
        <v>40</v>
      </c>
      <c r="D17" s="6" t="s">
        <v>41</v>
      </c>
      <c r="E17" s="5">
        <v>1</v>
      </c>
      <c r="F17" s="5" t="s">
        <v>15</v>
      </c>
      <c r="G17" s="8">
        <v>365000000</v>
      </c>
      <c r="H17" s="8">
        <v>341645840</v>
      </c>
      <c r="I17" s="8">
        <v>326789000</v>
      </c>
      <c r="J17" s="8">
        <f>+(G17+H17+I17)/3</f>
        <v>344478280</v>
      </c>
    </row>
    <row r="18" spans="2:10" x14ac:dyDescent="0.25">
      <c r="B18" s="5"/>
      <c r="C18" s="6"/>
      <c r="D18" s="9" t="s">
        <v>42</v>
      </c>
      <c r="E18" s="5"/>
      <c r="F18" s="5"/>
      <c r="G18" s="8">
        <f>+G17+G3</f>
        <v>404825200</v>
      </c>
      <c r="H18" s="8">
        <f>+H17+H3</f>
        <v>390000000</v>
      </c>
      <c r="I18" s="8">
        <f>+I17+I3</f>
        <v>373591500</v>
      </c>
      <c r="J18" s="8"/>
    </row>
    <row r="19" spans="2:10" x14ac:dyDescent="0.25">
      <c r="B19" s="7"/>
      <c r="C19" s="7"/>
      <c r="D19" s="6" t="s">
        <v>43</v>
      </c>
      <c r="E19" s="10">
        <v>0.2</v>
      </c>
      <c r="F19" s="7"/>
      <c r="G19" s="11">
        <f>+G18*$E$19</f>
        <v>80965040</v>
      </c>
      <c r="H19" s="11">
        <f>+H18*$E$19</f>
        <v>78000000</v>
      </c>
      <c r="I19" s="11">
        <f>+I18*$E$19</f>
        <v>74718300</v>
      </c>
      <c r="J19" s="7"/>
    </row>
    <row r="20" spans="2:10" x14ac:dyDescent="0.25">
      <c r="B20" s="7"/>
      <c r="C20" s="7"/>
      <c r="D20" s="6" t="s">
        <v>44</v>
      </c>
      <c r="E20" s="10">
        <v>0.05</v>
      </c>
      <c r="F20" s="7"/>
      <c r="G20" s="11">
        <f>+G18*$E$20</f>
        <v>20241260</v>
      </c>
      <c r="H20" s="11">
        <f>+H18*$E$20</f>
        <v>19500000</v>
      </c>
      <c r="I20" s="11">
        <f>+I18*$E$20</f>
        <v>18679575</v>
      </c>
      <c r="J20" s="7"/>
    </row>
    <row r="21" spans="2:10" x14ac:dyDescent="0.25">
      <c r="B21" s="7"/>
      <c r="C21" s="7"/>
      <c r="D21" s="6" t="s">
        <v>45</v>
      </c>
      <c r="E21" s="10">
        <v>0.01</v>
      </c>
      <c r="F21" s="7"/>
      <c r="G21" s="11">
        <f>+G18*$E$21</f>
        <v>4048252</v>
      </c>
      <c r="H21" s="11">
        <f>+H18*$E$21</f>
        <v>3900000</v>
      </c>
      <c r="I21" s="11">
        <f>+I18*$E$21</f>
        <v>3735915</v>
      </c>
      <c r="J21" s="7"/>
    </row>
    <row r="22" spans="2:10" x14ac:dyDescent="0.25">
      <c r="B22" s="7"/>
      <c r="C22" s="7"/>
      <c r="D22" s="6" t="s">
        <v>46</v>
      </c>
      <c r="E22" s="10">
        <v>0.19</v>
      </c>
      <c r="F22" s="7"/>
      <c r="G22" s="11">
        <f>+G20*$E$22</f>
        <v>3845839.4</v>
      </c>
      <c r="H22" s="11">
        <f>+H20*$E$22</f>
        <v>3705000</v>
      </c>
      <c r="I22" s="11">
        <f>+I20*$E$22</f>
        <v>3549119.25</v>
      </c>
      <c r="J22" s="7"/>
    </row>
    <row r="23" spans="2:10" x14ac:dyDescent="0.25">
      <c r="B23" s="7"/>
      <c r="C23" s="7"/>
      <c r="D23" s="12" t="s">
        <v>47</v>
      </c>
      <c r="E23" s="7"/>
      <c r="F23" s="7"/>
      <c r="G23" s="11">
        <f>+G22+G21+G20+G19+G18</f>
        <v>513925591.39999998</v>
      </c>
      <c r="H23" s="11">
        <f>+H22+H21+H20+H19+H18</f>
        <v>495105000</v>
      </c>
      <c r="I23" s="11">
        <f>+I22+I21+I20+I19+I18</f>
        <v>474274409.25</v>
      </c>
      <c r="J23" s="4">
        <f>+SUM(G23:I23)/3</f>
        <v>494435000.2166667</v>
      </c>
    </row>
    <row r="24" spans="2:10" x14ac:dyDescent="0.25">
      <c r="H24" s="1"/>
      <c r="I24" s="1">
        <v>498913500</v>
      </c>
    </row>
    <row r="25" spans="2:10" x14ac:dyDescent="0.25">
      <c r="H25" s="13"/>
    </row>
  </sheetData>
  <mergeCells count="2">
    <mergeCell ref="B3:F3"/>
    <mergeCell ref="B16:F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3CABB-C548-4695-B414-15319B915632}">
  <dimension ref="B2:N34"/>
  <sheetViews>
    <sheetView zoomScaleNormal="100" workbookViewId="0">
      <selection activeCell="L21" sqref="L21"/>
    </sheetView>
  </sheetViews>
  <sheetFormatPr baseColWidth="10" defaultRowHeight="14.3" x14ac:dyDescent="0.25"/>
  <cols>
    <col min="3" max="3" width="38.625" customWidth="1"/>
    <col min="4" max="4" width="56" customWidth="1"/>
    <col min="5" max="5" width="9.75" bestFit="1" customWidth="1"/>
    <col min="6" max="6" width="10.5" bestFit="1" customWidth="1"/>
    <col min="7" max="8" width="16.25" hidden="1" customWidth="1"/>
    <col min="9" max="9" width="1.75" hidden="1" customWidth="1"/>
    <col min="10" max="10" width="21" bestFit="1" customWidth="1"/>
    <col min="13" max="13" width="16.25" bestFit="1" customWidth="1"/>
  </cols>
  <sheetData>
    <row r="2" spans="2:14" x14ac:dyDescent="0.25">
      <c r="B2" s="14"/>
      <c r="C2" s="14"/>
      <c r="D2" s="14"/>
      <c r="E2" s="14"/>
      <c r="F2" s="14"/>
      <c r="G2" s="14"/>
      <c r="H2" s="14"/>
      <c r="I2" s="14"/>
      <c r="J2" s="14"/>
    </row>
    <row r="3" spans="2:14" x14ac:dyDescent="0.25">
      <c r="B3" s="14"/>
      <c r="C3" s="14" t="s">
        <v>48</v>
      </c>
      <c r="D3" s="14"/>
      <c r="E3" s="14"/>
      <c r="F3" s="14"/>
      <c r="G3" s="14"/>
      <c r="H3" s="14"/>
      <c r="I3" s="14"/>
      <c r="J3" s="14"/>
    </row>
    <row r="4" spans="2:14" x14ac:dyDescent="0.25">
      <c r="B4" s="14"/>
      <c r="C4" s="15" t="s">
        <v>50</v>
      </c>
      <c r="D4" s="15"/>
      <c r="E4" s="15"/>
      <c r="F4" s="14"/>
      <c r="G4" s="14"/>
      <c r="H4" s="14"/>
      <c r="I4" s="14"/>
      <c r="J4" s="14"/>
    </row>
    <row r="5" spans="2:14" x14ac:dyDescent="0.25">
      <c r="B5" s="14"/>
      <c r="C5" s="15"/>
      <c r="D5" s="15"/>
      <c r="E5" s="15"/>
      <c r="F5" s="14"/>
      <c r="G5" s="14"/>
      <c r="H5" s="14"/>
      <c r="I5" s="14"/>
      <c r="J5" s="14"/>
    </row>
    <row r="6" spans="2:14" x14ac:dyDescent="0.25">
      <c r="B6" s="14"/>
      <c r="C6" s="15"/>
      <c r="D6" s="15"/>
      <c r="E6" s="15"/>
      <c r="F6" s="14"/>
      <c r="G6" s="14"/>
      <c r="H6" s="14"/>
      <c r="I6" s="14"/>
      <c r="J6" s="14"/>
    </row>
    <row r="7" spans="2:14" x14ac:dyDescent="0.25">
      <c r="B7" s="14"/>
      <c r="C7" s="14" t="s">
        <v>49</v>
      </c>
      <c r="D7" s="14"/>
      <c r="E7" s="14"/>
      <c r="F7" s="14"/>
      <c r="G7" s="14"/>
      <c r="H7" s="14"/>
      <c r="I7" s="14"/>
      <c r="J7" s="14"/>
      <c r="M7" s="1">
        <v>500000000</v>
      </c>
    </row>
    <row r="8" spans="2:14" ht="14.3" customHeight="1" x14ac:dyDescent="0.25">
      <c r="B8" s="2" t="s">
        <v>0</v>
      </c>
      <c r="C8" s="2" t="s">
        <v>1</v>
      </c>
      <c r="D8" s="2" t="s">
        <v>2</v>
      </c>
      <c r="E8" s="2" t="s">
        <v>3</v>
      </c>
      <c r="F8" s="2" t="s">
        <v>4</v>
      </c>
      <c r="G8" s="2" t="s">
        <v>5</v>
      </c>
      <c r="H8" s="2" t="s">
        <v>6</v>
      </c>
      <c r="I8" s="2" t="s">
        <v>7</v>
      </c>
      <c r="J8" s="2" t="s">
        <v>8</v>
      </c>
      <c r="M8" s="3">
        <f>+G9/M7</f>
        <v>7.9650399999999996E-2</v>
      </c>
      <c r="N8" s="3">
        <f>+H9/M7</f>
        <v>9.670832E-2</v>
      </c>
    </row>
    <row r="9" spans="2:14" ht="14.3" customHeight="1" x14ac:dyDescent="0.25">
      <c r="B9" s="16" t="s">
        <v>9</v>
      </c>
      <c r="C9" s="16"/>
      <c r="D9" s="16"/>
      <c r="E9" s="16"/>
      <c r="F9" s="16"/>
      <c r="G9" s="4">
        <f>SUM(G11:G21)</f>
        <v>39825200</v>
      </c>
      <c r="H9" s="4">
        <f>SUM(H11:H21)</f>
        <v>48354160</v>
      </c>
      <c r="I9" s="4">
        <f>SUM(I11:I21)</f>
        <v>46802500</v>
      </c>
      <c r="J9" s="4">
        <f>+SUM(G9:I9)/3</f>
        <v>44993953.333333336</v>
      </c>
    </row>
    <row r="10" spans="2:14" ht="66.599999999999994" customHeight="1" x14ac:dyDescent="0.25">
      <c r="B10" s="5">
        <v>1</v>
      </c>
      <c r="C10" s="5" t="s">
        <v>10</v>
      </c>
      <c r="D10" s="6" t="s">
        <v>11</v>
      </c>
      <c r="E10" s="5"/>
      <c r="F10" s="5"/>
      <c r="G10" s="7"/>
      <c r="H10" s="7"/>
      <c r="I10" s="7"/>
      <c r="J10" s="7"/>
    </row>
    <row r="11" spans="2:14" ht="71.349999999999994" x14ac:dyDescent="0.25">
      <c r="B11" s="5" t="s">
        <v>12</v>
      </c>
      <c r="C11" s="5" t="s">
        <v>13</v>
      </c>
      <c r="D11" s="6" t="s">
        <v>14</v>
      </c>
      <c r="E11" s="5">
        <v>1</v>
      </c>
      <c r="F11" s="5" t="s">
        <v>15</v>
      </c>
      <c r="G11" s="8">
        <v>5260000</v>
      </c>
      <c r="H11" s="8">
        <v>7500000</v>
      </c>
      <c r="I11" s="8">
        <v>7950000</v>
      </c>
      <c r="J11" s="8">
        <f t="shared" ref="J11:J21" si="0">+(G11+H11+I11)/3</f>
        <v>6903333.333333333</v>
      </c>
    </row>
    <row r="12" spans="2:14" ht="57.1" x14ac:dyDescent="0.25">
      <c r="B12" s="5" t="s">
        <v>16</v>
      </c>
      <c r="C12" s="5" t="s">
        <v>17</v>
      </c>
      <c r="D12" s="6" t="s">
        <v>18</v>
      </c>
      <c r="E12" s="5">
        <v>1</v>
      </c>
      <c r="F12" s="5" t="s">
        <v>15</v>
      </c>
      <c r="G12" s="8">
        <v>4212600</v>
      </c>
      <c r="H12" s="8">
        <v>3800000</v>
      </c>
      <c r="I12" s="8">
        <v>3640000</v>
      </c>
      <c r="J12" s="8">
        <f t="shared" si="0"/>
        <v>3884200</v>
      </c>
    </row>
    <row r="13" spans="2:14" ht="28.55" x14ac:dyDescent="0.25">
      <c r="B13" s="5" t="s">
        <v>19</v>
      </c>
      <c r="C13" s="5" t="s">
        <v>20</v>
      </c>
      <c r="D13" s="6" t="s">
        <v>21</v>
      </c>
      <c r="E13" s="5">
        <v>1</v>
      </c>
      <c r="F13" s="5" t="s">
        <v>15</v>
      </c>
      <c r="G13" s="8">
        <v>2499000</v>
      </c>
      <c r="H13" s="8">
        <v>2750800</v>
      </c>
      <c r="I13" s="8">
        <v>3100000</v>
      </c>
      <c r="J13" s="8">
        <f t="shared" si="0"/>
        <v>2783266.6666666665</v>
      </c>
    </row>
    <row r="14" spans="2:14" ht="85.6" x14ac:dyDescent="0.25">
      <c r="B14" s="5" t="s">
        <v>22</v>
      </c>
      <c r="C14" s="5" t="s">
        <v>23</v>
      </c>
      <c r="D14" s="6" t="s">
        <v>24</v>
      </c>
      <c r="E14" s="5">
        <v>1</v>
      </c>
      <c r="F14" s="5" t="s">
        <v>15</v>
      </c>
      <c r="G14" s="8">
        <v>3022600</v>
      </c>
      <c r="H14" s="8">
        <v>5425000</v>
      </c>
      <c r="I14" s="8">
        <v>4604500</v>
      </c>
      <c r="J14" s="8">
        <f t="shared" si="0"/>
        <v>4350700</v>
      </c>
    </row>
    <row r="15" spans="2:14" ht="42.8" x14ac:dyDescent="0.25">
      <c r="B15" s="5">
        <v>2</v>
      </c>
      <c r="C15" s="5" t="s">
        <v>25</v>
      </c>
      <c r="D15" s="6" t="s">
        <v>26</v>
      </c>
      <c r="E15" s="5">
        <v>1</v>
      </c>
      <c r="F15" s="5" t="s">
        <v>15</v>
      </c>
      <c r="G15" s="8">
        <v>4343500</v>
      </c>
      <c r="H15" s="8">
        <v>4250560</v>
      </c>
      <c r="I15" s="8">
        <v>4720000</v>
      </c>
      <c r="J15" s="8">
        <f t="shared" si="0"/>
        <v>4438020</v>
      </c>
    </row>
    <row r="16" spans="2:14" ht="42.8" x14ac:dyDescent="0.25">
      <c r="B16" s="5">
        <v>3</v>
      </c>
      <c r="C16" s="5" t="s">
        <v>27</v>
      </c>
      <c r="D16" s="6" t="s">
        <v>28</v>
      </c>
      <c r="E16" s="5">
        <v>1</v>
      </c>
      <c r="F16" s="5" t="s">
        <v>15</v>
      </c>
      <c r="G16" s="8">
        <v>2856000</v>
      </c>
      <c r="H16" s="8">
        <v>3100000</v>
      </c>
      <c r="I16" s="8">
        <v>2506000</v>
      </c>
      <c r="J16" s="8">
        <f t="shared" si="0"/>
        <v>2820666.6666666665</v>
      </c>
    </row>
    <row r="17" spans="2:10" ht="28.55" x14ac:dyDescent="0.25">
      <c r="B17" s="5">
        <v>4</v>
      </c>
      <c r="C17" s="5" t="s">
        <v>29</v>
      </c>
      <c r="D17" s="6" t="s">
        <v>30</v>
      </c>
      <c r="E17" s="5">
        <v>1</v>
      </c>
      <c r="F17" s="5" t="s">
        <v>15</v>
      </c>
      <c r="G17" s="8">
        <v>2796500</v>
      </c>
      <c r="H17" s="8">
        <v>3124100</v>
      </c>
      <c r="I17" s="8">
        <v>3245000</v>
      </c>
      <c r="J17" s="8">
        <f t="shared" si="0"/>
        <v>3055200</v>
      </c>
    </row>
    <row r="18" spans="2:10" ht="28.55" x14ac:dyDescent="0.25">
      <c r="B18" s="5">
        <v>5</v>
      </c>
      <c r="C18" s="5" t="s">
        <v>31</v>
      </c>
      <c r="D18" s="6" t="s">
        <v>32</v>
      </c>
      <c r="E18" s="5">
        <v>1</v>
      </c>
      <c r="F18" s="5" t="s">
        <v>15</v>
      </c>
      <c r="G18" s="8">
        <v>2499000</v>
      </c>
      <c r="H18" s="8">
        <v>3860300</v>
      </c>
      <c r="I18" s="8">
        <v>3277000</v>
      </c>
      <c r="J18" s="8">
        <f t="shared" si="0"/>
        <v>3212100</v>
      </c>
    </row>
    <row r="19" spans="2:10" ht="28.55" x14ac:dyDescent="0.25">
      <c r="B19" s="5">
        <v>6</v>
      </c>
      <c r="C19" s="5" t="s">
        <v>33</v>
      </c>
      <c r="D19" s="6" t="s">
        <v>34</v>
      </c>
      <c r="E19" s="5">
        <v>1</v>
      </c>
      <c r="F19" s="5" t="s">
        <v>15</v>
      </c>
      <c r="G19" s="8">
        <v>1800300</v>
      </c>
      <c r="H19" s="8">
        <v>1324500</v>
      </c>
      <c r="I19" s="8">
        <v>1010000</v>
      </c>
      <c r="J19" s="8">
        <f t="shared" si="0"/>
        <v>1378266.6666666667</v>
      </c>
    </row>
    <row r="20" spans="2:10" ht="28.55" x14ac:dyDescent="0.25">
      <c r="B20" s="5">
        <v>7</v>
      </c>
      <c r="C20" s="5" t="s">
        <v>35</v>
      </c>
      <c r="D20" s="6" t="s">
        <v>36</v>
      </c>
      <c r="E20" s="5">
        <v>1</v>
      </c>
      <c r="F20" s="5" t="s">
        <v>15</v>
      </c>
      <c r="G20" s="8">
        <v>2800700</v>
      </c>
      <c r="H20" s="8">
        <v>2438900</v>
      </c>
      <c r="I20" s="8">
        <v>3000000</v>
      </c>
      <c r="J20" s="8">
        <f t="shared" si="0"/>
        <v>2746533.3333333335</v>
      </c>
    </row>
    <row r="21" spans="2:10" ht="376.3" customHeight="1" x14ac:dyDescent="0.25">
      <c r="B21" s="5">
        <v>9</v>
      </c>
      <c r="C21" s="6" t="s">
        <v>37</v>
      </c>
      <c r="D21" s="6" t="s">
        <v>38</v>
      </c>
      <c r="E21" s="5">
        <v>1</v>
      </c>
      <c r="F21" s="5" t="s">
        <v>15</v>
      </c>
      <c r="G21" s="8">
        <v>7735000</v>
      </c>
      <c r="H21" s="8">
        <v>10780000</v>
      </c>
      <c r="I21" s="8">
        <v>9750000</v>
      </c>
      <c r="J21" s="8">
        <f t="shared" si="0"/>
        <v>9421666.666666666</v>
      </c>
    </row>
    <row r="22" spans="2:10" x14ac:dyDescent="0.25">
      <c r="B22" s="16" t="s">
        <v>39</v>
      </c>
      <c r="C22" s="16"/>
      <c r="D22" s="16"/>
      <c r="E22" s="16"/>
      <c r="F22" s="16"/>
      <c r="G22" s="8"/>
      <c r="H22" s="8"/>
      <c r="I22" s="8"/>
      <c r="J22" s="8">
        <f>+J23</f>
        <v>344478280</v>
      </c>
    </row>
    <row r="23" spans="2:10" ht="28.55" x14ac:dyDescent="0.25">
      <c r="B23" s="5">
        <v>10</v>
      </c>
      <c r="C23" s="6" t="s">
        <v>40</v>
      </c>
      <c r="D23" s="6" t="s">
        <v>41</v>
      </c>
      <c r="E23" s="5">
        <v>1</v>
      </c>
      <c r="F23" s="5" t="s">
        <v>15</v>
      </c>
      <c r="G23" s="8">
        <v>365000000</v>
      </c>
      <c r="H23" s="8">
        <v>341645840</v>
      </c>
      <c r="I23" s="8">
        <v>326789000</v>
      </c>
      <c r="J23" s="8">
        <f>+(G23+H23+I23)/3</f>
        <v>344478280</v>
      </c>
    </row>
    <row r="24" spans="2:10" x14ac:dyDescent="0.25">
      <c r="B24" s="5"/>
      <c r="C24" s="6"/>
      <c r="D24" s="9" t="s">
        <v>42</v>
      </c>
      <c r="E24" s="5"/>
      <c r="F24" s="5"/>
      <c r="G24" s="8">
        <f>+G23+G9</f>
        <v>404825200</v>
      </c>
      <c r="H24" s="8">
        <f>+H23+H9</f>
        <v>390000000</v>
      </c>
      <c r="I24" s="8">
        <f>+I23+I9</f>
        <v>373591500</v>
      </c>
      <c r="J24" s="8">
        <f>+J23+J9</f>
        <v>389472233.33333331</v>
      </c>
    </row>
    <row r="25" spans="2:10" x14ac:dyDescent="0.25">
      <c r="B25" s="7"/>
      <c r="C25" s="7"/>
      <c r="D25" s="6" t="s">
        <v>43</v>
      </c>
      <c r="E25" s="10">
        <v>0.2</v>
      </c>
      <c r="F25" s="7"/>
      <c r="G25" s="11">
        <f>+G24*$E$25</f>
        <v>80965040</v>
      </c>
      <c r="H25" s="11">
        <f>+H24*$E$25</f>
        <v>78000000</v>
      </c>
      <c r="I25" s="11">
        <f>+I24*$E$25</f>
        <v>74718300</v>
      </c>
      <c r="J25" s="11">
        <f>+J24*$E$25</f>
        <v>77894446.666666672</v>
      </c>
    </row>
    <row r="26" spans="2:10" x14ac:dyDescent="0.25">
      <c r="B26" s="7"/>
      <c r="C26" s="7"/>
      <c r="D26" s="6" t="s">
        <v>44</v>
      </c>
      <c r="E26" s="10">
        <v>0.05</v>
      </c>
      <c r="F26" s="7"/>
      <c r="G26" s="11">
        <f>+G24*$E$26</f>
        <v>20241260</v>
      </c>
      <c r="H26" s="11">
        <f>+H24*$E$26</f>
        <v>19500000</v>
      </c>
      <c r="I26" s="11">
        <f>+I24*$E$26</f>
        <v>18679575</v>
      </c>
      <c r="J26" s="11">
        <f>+J24*$E$26</f>
        <v>19473611.666666668</v>
      </c>
    </row>
    <row r="27" spans="2:10" x14ac:dyDescent="0.25">
      <c r="B27" s="7"/>
      <c r="C27" s="7"/>
      <c r="D27" s="6" t="s">
        <v>45</v>
      </c>
      <c r="E27" s="10">
        <v>0.01</v>
      </c>
      <c r="F27" s="7"/>
      <c r="G27" s="11">
        <f>+G24*$E$27</f>
        <v>4048252</v>
      </c>
      <c r="H27" s="11">
        <f>+H24*$E$27</f>
        <v>3900000</v>
      </c>
      <c r="I27" s="11">
        <f>+I24*$E$27</f>
        <v>3735915</v>
      </c>
      <c r="J27" s="11">
        <f>+J24*$E$27</f>
        <v>3894722.333333333</v>
      </c>
    </row>
    <row r="28" spans="2:10" x14ac:dyDescent="0.25">
      <c r="B28" s="7"/>
      <c r="C28" s="7"/>
      <c r="D28" s="6" t="s">
        <v>46</v>
      </c>
      <c r="E28" s="10">
        <v>0.19</v>
      </c>
      <c r="F28" s="7"/>
      <c r="G28" s="11">
        <f>+G26*$E$28</f>
        <v>3845839.4</v>
      </c>
      <c r="H28" s="11">
        <f>+H26*$E$28</f>
        <v>3705000</v>
      </c>
      <c r="I28" s="11">
        <f>+I26*$E$28</f>
        <v>3549119.25</v>
      </c>
      <c r="J28" s="11">
        <f>+J26*$E$28</f>
        <v>3699986.2166666668</v>
      </c>
    </row>
    <row r="29" spans="2:10" x14ac:dyDescent="0.25">
      <c r="B29" s="7"/>
      <c r="C29" s="7"/>
      <c r="D29" s="12" t="s">
        <v>47</v>
      </c>
      <c r="E29" s="7"/>
      <c r="F29" s="7"/>
      <c r="G29" s="11">
        <f>+G28+G27+G26+G25+G24</f>
        <v>513925591.39999998</v>
      </c>
      <c r="H29" s="11">
        <f>+H28+H27+H26+H25+H24</f>
        <v>495105000</v>
      </c>
      <c r="I29" s="11">
        <f>+I28+I27+I26+I25+I24</f>
        <v>474274409.25</v>
      </c>
      <c r="J29" s="4">
        <f>+SUM(G29:I29)/3</f>
        <v>494435000.2166667</v>
      </c>
    </row>
    <row r="30" spans="2:10" x14ac:dyDescent="0.25">
      <c r="B30" s="7"/>
      <c r="C30" s="7"/>
      <c r="D30" s="7"/>
      <c r="E30" s="7"/>
      <c r="F30" s="7"/>
      <c r="G30" s="7"/>
      <c r="H30" s="11"/>
      <c r="I30" s="11">
        <v>498913500</v>
      </c>
      <c r="J30" s="7"/>
    </row>
    <row r="31" spans="2:10" x14ac:dyDescent="0.25">
      <c r="B31" s="14"/>
      <c r="C31" s="14"/>
      <c r="D31" s="14"/>
      <c r="E31" s="14"/>
      <c r="F31" s="14"/>
      <c r="G31" s="14"/>
      <c r="H31" s="14"/>
      <c r="I31" s="14"/>
      <c r="J31" s="14"/>
    </row>
    <row r="32" spans="2:10" x14ac:dyDescent="0.25">
      <c r="B32" s="14" t="s">
        <v>51</v>
      </c>
      <c r="C32" s="14"/>
      <c r="D32" s="14"/>
      <c r="E32" s="14"/>
      <c r="F32" s="14"/>
      <c r="G32" s="14"/>
      <c r="H32" s="14"/>
      <c r="I32" s="14"/>
      <c r="J32" s="14"/>
    </row>
    <row r="33" spans="2:10" x14ac:dyDescent="0.25">
      <c r="B33" s="14" t="s">
        <v>53</v>
      </c>
      <c r="C33" s="14"/>
      <c r="D33" s="14"/>
      <c r="E33" s="14"/>
      <c r="F33" s="14"/>
      <c r="G33" s="14"/>
      <c r="H33" s="14"/>
      <c r="I33" s="14"/>
      <c r="J33" s="14"/>
    </row>
    <row r="34" spans="2:10" x14ac:dyDescent="0.25">
      <c r="B34" s="14" t="s">
        <v>52</v>
      </c>
      <c r="C34" s="14"/>
      <c r="D34" s="14"/>
      <c r="E34" s="14"/>
      <c r="F34" s="14"/>
      <c r="G34" s="14"/>
      <c r="H34" s="14"/>
      <c r="I34" s="14"/>
      <c r="J34" s="14"/>
    </row>
  </sheetData>
  <mergeCells count="12">
    <mergeCell ref="B32:J32"/>
    <mergeCell ref="B33:J33"/>
    <mergeCell ref="B34:J34"/>
    <mergeCell ref="C4:E6"/>
    <mergeCell ref="F2:J7"/>
    <mergeCell ref="C7:E7"/>
    <mergeCell ref="B31:J31"/>
    <mergeCell ref="B2:B7"/>
    <mergeCell ref="C2:E2"/>
    <mergeCell ref="C3:E3"/>
    <mergeCell ref="B9:F9"/>
    <mergeCell ref="B22:F2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version 3</vt:lpstr>
      <vt:lpstr>version 3 (2)</vt:lpstr>
      <vt:lpstr>'version 3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alberto casadiegos sanchez</dc:creator>
  <cp:lastModifiedBy>Jesus alberto casadiegos sanchez</cp:lastModifiedBy>
  <dcterms:created xsi:type="dcterms:W3CDTF">2026-04-14T21:43:20Z</dcterms:created>
  <dcterms:modified xsi:type="dcterms:W3CDTF">2026-04-16T14:05:25Z</dcterms:modified>
</cp:coreProperties>
</file>