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2026/7. SEGURIDAD/4. MAYO/PROCESOS/1. ELEMENTOS DE SEÑALIZACIÓN/"/>
    </mc:Choice>
  </mc:AlternateContent>
  <xr:revisionPtr revIDLastSave="0" documentId="13_ncr:1_{03B33F81-367E-954C-9831-037C11291230}" xr6:coauthVersionLast="47" xr6:coauthVersionMax="47" xr10:uidLastSave="{00000000-0000-0000-0000-000000000000}"/>
  <bookViews>
    <workbookView xWindow="0" yWindow="620" windowWidth="28800" windowHeight="15760" xr2:uid="{0FF82FC6-C33E-4A56-B1A6-F7317D942080}"/>
  </bookViews>
  <sheets>
    <sheet name="ESTUDIO DE MERCADO" sheetId="1" r:id="rId1"/>
    <sheet name="Hoja4" sheetId="8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18" i="1" l="1"/>
  <c r="AA14" i="1"/>
  <c r="AA17" i="1"/>
  <c r="AA13" i="1"/>
  <c r="AA12" i="1"/>
  <c r="AA11" i="1"/>
  <c r="AA10" i="1"/>
  <c r="AA9" i="1"/>
  <c r="AA16" i="1"/>
  <c r="AA15" i="1"/>
  <c r="Y17" i="1"/>
  <c r="Z17" i="1" s="1"/>
  <c r="Y16" i="1"/>
  <c r="Z16" i="1" s="1"/>
  <c r="Y15" i="1"/>
  <c r="Z15" i="1" s="1"/>
  <c r="Y14" i="1"/>
  <c r="Z14" i="1" s="1"/>
  <c r="Y13" i="1"/>
  <c r="Z13" i="1" s="1"/>
  <c r="Y12" i="1"/>
  <c r="Z12" i="1" s="1"/>
  <c r="Y11" i="1"/>
  <c r="Z11" i="1" s="1"/>
  <c r="Y10" i="1"/>
  <c r="Z10" i="1" s="1"/>
  <c r="Z9" i="1"/>
  <c r="Y9" i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V11" i="1"/>
  <c r="W11" i="1" s="1"/>
  <c r="V10" i="1"/>
  <c r="W10" i="1" s="1"/>
  <c r="V9" i="1"/>
  <c r="W9" i="1" s="1"/>
  <c r="S17" i="1"/>
  <c r="T17" i="1" s="1"/>
  <c r="S16" i="1"/>
  <c r="T16" i="1" s="1"/>
  <c r="S15" i="1"/>
  <c r="T15" i="1" s="1"/>
  <c r="S14" i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E18" i="1"/>
  <c r="Z18" i="1" l="1"/>
  <c r="W18" i="1"/>
  <c r="T18" i="1"/>
  <c r="P17" i="1" l="1"/>
  <c r="Q17" i="1" s="1"/>
  <c r="P16" i="1"/>
  <c r="Q16" i="1" s="1"/>
  <c r="P15" i="1"/>
  <c r="Q15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J17" i="1"/>
  <c r="K17" i="1" s="1"/>
  <c r="J16" i="1"/>
  <c r="K16" i="1" s="1"/>
  <c r="J15" i="1"/>
  <c r="K15" i="1" s="1"/>
  <c r="G17" i="1"/>
  <c r="H17" i="1" s="1"/>
  <c r="G16" i="1"/>
  <c r="H16" i="1" s="1"/>
  <c r="G15" i="1"/>
  <c r="H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J14" i="1"/>
  <c r="K14" i="1" s="1"/>
  <c r="AB12" i="1" l="1"/>
  <c r="AB16" i="1"/>
  <c r="AB17" i="1"/>
  <c r="AB15" i="1"/>
  <c r="AB14" i="1"/>
  <c r="Q18" i="1"/>
  <c r="N18" i="1"/>
  <c r="H18" i="1"/>
  <c r="J13" i="1"/>
  <c r="K13" i="1" s="1"/>
  <c r="J12" i="1"/>
  <c r="J11" i="1"/>
  <c r="K11" i="1" s="1"/>
  <c r="J10" i="1"/>
  <c r="K10" i="1" s="1"/>
  <c r="J9" i="1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2" i="8"/>
  <c r="AB13" i="1" l="1"/>
  <c r="AB10" i="1"/>
  <c r="AB11" i="1"/>
  <c r="K9" i="1"/>
  <c r="K18" i="1" l="1"/>
  <c r="AB9" i="1"/>
  <c r="AB18" i="1" s="1"/>
  <c r="AB27" i="1" l="1"/>
</calcChain>
</file>

<file path=xl/sharedStrings.xml><?xml version="1.0" encoding="utf-8"?>
<sst xmlns="http://schemas.openxmlformats.org/spreadsheetml/2006/main" count="93" uniqueCount="68">
  <si>
    <t>SECRETARÍA DISTRITAL DE SEGURIDAD, CONVIVENCIA Y JUSTICIA
SUBSECRETARIA DE SEGURIDAD CONVIVENCIA Y JUSTICIA
PROCESO 2026</t>
  </si>
  <si>
    <t>ESTUDIO DE MERCADO PARA ‎LA ADQUISICIÓN DE ELEMENTOS DE SEÑALIZACIÓN, CONTROL Y APOYO ‎OPERATIVO ‎‎REQUERIDOS PARA EL DESARROLLO DE LAS ACTIVIDADES EN ‎TERRITORIO DEL ‎PERSONAL ‎DEL GRUPO INTERNO DE GESTORES DEL ORDEN DE LA ‎SECRETARÍA ‎DISTRITAL DE ‎SEGURIDAD, CONVIVENCIA Y JUSTICIA‎</t>
  </si>
  <si>
    <t>FECHA: 17/04/2026</t>
  </si>
  <si>
    <t>ANÁLISIS DE PRECIOS</t>
  </si>
  <si>
    <t>VALOR UNITARIO PROYECTADO IVA INCLUIDO</t>
  </si>
  <si>
    <t>VALOR TOTAL PROYECTADO + IVA</t>
  </si>
  <si>
    <t>ITEM</t>
  </si>
  <si>
    <t xml:space="preserve">ELEMENTO </t>
  </si>
  <si>
    <t>UNIDAD DE MEDIDA</t>
  </si>
  <si>
    <t>CANTIDADES UNITARIAS</t>
  </si>
  <si>
    <t>CANTIDADES FIJAS</t>
  </si>
  <si>
    <t>PUBBLICA SAS
NIT: 800064773-1</t>
  </si>
  <si>
    <t>YAMILE SALAZAR MARIN / IMPRESOS MULTICOLOR
NIT: 64569939-6</t>
  </si>
  <si>
    <t>MULTISUMINISTROS S.A.S
NIT: 830.067.042-9</t>
  </si>
  <si>
    <t>OFIMED SOLUCIONES INTEGRLES S.A.S.
NIT 900.670.437-3</t>
  </si>
  <si>
    <t>PROVISIONES Y SERVICIOS INTEGRALES E.U
NIT 900240808-8</t>
  </si>
  <si>
    <t>CARPAS EVOLUTION 
NIT 900240808-8</t>
  </si>
  <si>
    <t>ATTOM SEÑALIZACION SAS
NIT 900970638-4</t>
  </si>
  <si>
    <t>VALOR UNITARIO ANTES DE IVA</t>
  </si>
  <si>
    <t>IVA</t>
  </si>
  <si>
    <t>VALOR TOTAL</t>
  </si>
  <si>
    <t>AVISO LUMINOSO LED PROGRAMABLE HORIZONTAL CON SOPORTE (DE ACUERDO CON CARACTERISTICAS FICHA TECNICA)</t>
  </si>
  <si>
    <t>UNIDAD</t>
  </si>
  <si>
    <t>SEÑALIZADOR ROLLO CINTA (NO PASE) ROLLO X 500MTS</t>
  </si>
  <si>
    <t>ROLLO</t>
  </si>
  <si>
    <t>CARPA TIPO KIOSCO PORTATIL PLEGABLE (GESTORES DEL ORDEN)  (DE ACUERDO CON CARACTERISTICAS FICHA TECNICA)</t>
  </si>
  <si>
    <t>JUEGO DE MESA CUADRADA Y 4 SILLAS PLEGABLES  (DE ACUERDO CON CARACTERISTICAS FICHA TECNICA)</t>
  </si>
  <si>
    <t>LINTERNA RECARGABLE MULTIUSO ( (DE ACUERDO CON CARACTERISTICAS FICHA TECNICA)</t>
  </si>
  <si>
    <t>CONO DE PRECAUCIÓN DE 90 CM DE PVC CON REFLEJANTE  (DE ACUERDO CON CARACTERISTICAS FICHA TECNICA)</t>
  </si>
  <si>
    <t>SEÑAL PALETA PARE Y SIGA</t>
  </si>
  <si>
    <t>EXTENSIÓN PROFESIONAL CAL 12 P/T 3 SAL 5M ( (DE ACUERDO CON CARACTERISTICAS FICHA TECNICA)</t>
  </si>
  <si>
    <t>MULTITOMA SUPRESOR DE PICOS 4 SALIDAS 1800W  (DE ACUERDO CON CARACTERISTICAS FICHA TECNICA)</t>
  </si>
  <si>
    <t>TOTALES</t>
  </si>
  <si>
    <t>Código UNSPSC</t>
  </si>
  <si>
    <t>Nombre</t>
  </si>
  <si>
    <t>MPX S.A.S.</t>
  </si>
  <si>
    <t>ITALIAN TRADE EXPORT S.A.S.</t>
  </si>
  <si>
    <t>MARSAM S.A.S.</t>
  </si>
  <si>
    <t>INCOLDEXT S.A.S.</t>
  </si>
  <si>
    <t>PROMEDIO</t>
  </si>
  <si>
    <t>Alicates de hoja metálica</t>
  </si>
  <si>
    <t>Cinta guía</t>
  </si>
  <si>
    <t>Destornillador de múltiples puntas</t>
  </si>
  <si>
    <t>Llaves ajustables</t>
  </si>
  <si>
    <t>Machetes</t>
  </si>
  <si>
    <t>Martillos</t>
  </si>
  <si>
    <t>Palas excavadoras</t>
  </si>
  <si>
    <t>Palas mecánicas para el movimiento de tierra o sus piezas o accesorios</t>
  </si>
  <si>
    <t>Instrumentos de escritura</t>
  </si>
  <si>
    <t>Tijeras de podar</t>
  </si>
  <si>
    <t>Correas de fibra</t>
  </si>
  <si>
    <t>Cascos</t>
  </si>
  <si>
    <t>Guantes de protección</t>
  </si>
  <si>
    <t>Gafas protectoras</t>
  </si>
  <si>
    <t>Bastones anti motines</t>
  </si>
  <si>
    <t>Cámaras grabadoras o vídeo cámaras digitales</t>
  </si>
  <si>
    <t>Botas de seguridad</t>
  </si>
  <si>
    <t>Radios de dos vías</t>
  </si>
  <si>
    <t>Silbatos</t>
  </si>
  <si>
    <t>Megáfonos</t>
  </si>
  <si>
    <t>Linternas</t>
  </si>
  <si>
    <t>Estuches o bolsas o accesorios de primeros auxilios para servicios médicos de emergencia</t>
  </si>
  <si>
    <t>Guantes anti cortadas</t>
  </si>
  <si>
    <t>Chalecos de seguridad</t>
  </si>
  <si>
    <t>Cascos para motociclistas</t>
  </si>
  <si>
    <t>Chaqueta de malla protectora</t>
  </si>
  <si>
    <t>Rodilleras de protección</t>
  </si>
  <si>
    <t>Ropa de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</si>
</sst>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EC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3">
    <xf numFmtId="0" fontId="0" fillId="0" borderId="0" xfId="0"/>
    <xf numFmtId="0" fontId="6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7" fillId="0" borderId="0" xfId="0" applyNumberFormat="1" applyFont="1" applyAlignment="1">
      <alignment horizontal="center" wrapText="1"/>
    </xf>
    <xf numFmtId="44" fontId="0" fillId="0" borderId="0" xfId="1" applyFont="1"/>
    <xf numFmtId="44" fontId="0" fillId="0" borderId="0" xfId="0" applyNumberFormat="1"/>
    <xf numFmtId="165" fontId="2" fillId="3" borderId="1" xfId="0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165" fontId="2" fillId="5" borderId="4" xfId="1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165" fontId="10" fillId="7" borderId="1" xfId="0" applyNumberFormat="1" applyFont="1" applyFill="1" applyBorder="1" applyAlignment="1">
      <alignment horizontal="center" vertical="center"/>
    </xf>
    <xf numFmtId="165" fontId="0" fillId="2" borderId="4" xfId="1" applyNumberFormat="1" applyFont="1" applyFill="1" applyBorder="1" applyAlignment="1">
      <alignment horizontal="center" vertical="center"/>
    </xf>
    <xf numFmtId="165" fontId="2" fillId="8" borderId="4" xfId="1" applyNumberFormat="1" applyFont="1" applyFill="1" applyBorder="1" applyAlignment="1">
      <alignment horizontal="center" vertical="center"/>
    </xf>
    <xf numFmtId="165" fontId="2" fillId="9" borderId="4" xfId="1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5" fontId="10" fillId="10" borderId="1" xfId="0" applyNumberFormat="1" applyFont="1" applyFill="1" applyBorder="1" applyAlignment="1">
      <alignment horizontal="center" vertical="center"/>
    </xf>
    <xf numFmtId="165" fontId="2" fillId="11" borderId="4" xfId="1" applyNumberFormat="1" applyFont="1" applyFill="1" applyBorder="1" applyAlignment="1">
      <alignment horizontal="center" vertical="center"/>
    </xf>
    <xf numFmtId="165" fontId="10" fillId="11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2" fillId="3" borderId="1" xfId="0" applyFont="1" applyFill="1" applyBorder="1" applyAlignment="1">
      <alignment horizontal="right" vertical="center"/>
    </xf>
    <xf numFmtId="165" fontId="2" fillId="12" borderId="4" xfId="1" applyNumberFormat="1" applyFont="1" applyFill="1" applyBorder="1" applyAlignment="1">
      <alignment horizontal="center" vertical="center"/>
    </xf>
    <xf numFmtId="165" fontId="2" fillId="2" borderId="4" xfId="1" applyNumberFormat="1" applyFont="1" applyFill="1" applyBorder="1" applyAlignment="1">
      <alignment horizontal="center" vertical="center"/>
    </xf>
    <xf numFmtId="165" fontId="11" fillId="2" borderId="4" xfId="1" applyNumberFormat="1" applyFont="1" applyFill="1" applyBorder="1" applyAlignment="1">
      <alignment horizontal="center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2" fillId="13" borderId="4" xfId="1" applyNumberFormat="1" applyFont="1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5" fillId="0" borderId="0" xfId="0" applyFont="1"/>
    <xf numFmtId="165" fontId="10" fillId="15" borderId="1" xfId="0" applyNumberFormat="1" applyFont="1" applyFill="1" applyBorder="1" applyAlignment="1">
      <alignment horizontal="center" vertical="center"/>
    </xf>
    <xf numFmtId="165" fontId="2" fillId="6" borderId="4" xfId="1" applyNumberFormat="1" applyFont="1" applyFill="1" applyBorder="1" applyAlignment="1">
      <alignment horizontal="center" vertical="center"/>
    </xf>
    <xf numFmtId="165" fontId="0" fillId="8" borderId="4" xfId="1" applyNumberFormat="1" applyFont="1" applyFill="1" applyBorder="1" applyAlignment="1">
      <alignment horizontal="center" vertical="center"/>
    </xf>
    <xf numFmtId="165" fontId="1" fillId="8" borderId="4" xfId="1" applyNumberFormat="1" applyFont="1" applyFill="1" applyBorder="1" applyAlignment="1">
      <alignment horizontal="center" vertical="center"/>
    </xf>
    <xf numFmtId="165" fontId="10" fillId="2" borderId="1" xfId="1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12" fillId="2" borderId="4" xfId="1" applyNumberFormat="1" applyFont="1" applyFill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 wrapText="1"/>
    </xf>
    <xf numFmtId="0" fontId="5" fillId="12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theme="2" tint="-0.499984740745262"/>
      </font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</dxfs>
  <tableStyles count="0" defaultTableStyle="TableStyleMedium2" defaultPivotStyle="PivotStyleLight16"/>
  <colors>
    <mruColors>
      <color rgb="FFFBF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1183822</xdr:colOff>
      <xdr:row>0</xdr:row>
      <xdr:rowOff>83820</xdr:rowOff>
    </xdr:from>
    <xdr:to>
      <xdr:col>1</xdr:col>
      <xdr:colOff>1433500</xdr:colOff>
      <xdr:row>0</xdr:row>
      <xdr:rowOff>1071154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C8F7FC-514B-4DAB-BCE6-F10BF813A8C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722" y="83820"/>
          <a:ext cx="1430110" cy="9873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489857</xdr:colOff>
      <xdr:row>0</xdr:row>
      <xdr:rowOff>55218</xdr:rowOff>
    </xdr:from>
    <xdr:to>
      <xdr:col>23</xdr:col>
      <xdr:colOff>319949</xdr:colOff>
      <xdr:row>0</xdr:row>
      <xdr:rowOff>1093443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332D75-D6FC-4742-8D30-21220F55D079}"/>
            </a:ext>
            <a:ext uri="{147F2762-F138-4A5C-976F-8EAC2B608ADB}">
              <a16:predDERef xmlns:a16="http://schemas.microsoft.com/office/drawing/2014/main" pred="{F4C8F7FC-514B-4DAB-BCE6-F10BF813A8C7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53" t="42433" r="44804"/>
        <a:stretch/>
      </xdr:blipFill>
      <xdr:spPr bwMode="auto">
        <a:xfrm>
          <a:off x="19144132" y="55218"/>
          <a:ext cx="4606397" cy="1038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8B787-CDC6-46DA-A30D-E3D48BF9C5F2}">
  <dimension ref="A1:AC27"/>
  <sheetViews>
    <sheetView tabSelected="1" view="pageBreakPreview" topLeftCell="Q15" zoomScale="93" zoomScaleNormal="100" zoomScaleSheetLayoutView="38" workbookViewId="0">
      <selection activeCell="AB20" sqref="AB20"/>
    </sheetView>
  </sheetViews>
  <sheetFormatPr baseColWidth="10" defaultColWidth="11.5" defaultRowHeight="15" customHeight="1" x14ac:dyDescent="0.2"/>
  <cols>
    <col min="1" max="1" width="7.5" style="10" customWidth="1"/>
    <col min="2" max="2" width="37.6640625" style="7" customWidth="1"/>
    <col min="3" max="3" width="14.1640625" customWidth="1"/>
    <col min="4" max="5" width="16.6640625" style="10" customWidth="1"/>
    <col min="6" max="6" width="17.33203125" style="10" customWidth="1"/>
    <col min="7" max="7" width="12" style="10" customWidth="1"/>
    <col min="8" max="8" width="20.5" style="10" customWidth="1"/>
    <col min="9" max="9" width="13.83203125" style="10" customWidth="1"/>
    <col min="10" max="10" width="14.1640625" style="10" customWidth="1"/>
    <col min="11" max="11" width="20.1640625" style="10" customWidth="1"/>
    <col min="12" max="12" width="13.83203125" style="10" customWidth="1"/>
    <col min="13" max="13" width="14.1640625" style="10" customWidth="1"/>
    <col min="14" max="14" width="20.1640625" style="10" customWidth="1"/>
    <col min="15" max="15" width="13.83203125" style="10" customWidth="1"/>
    <col min="16" max="16" width="14.1640625" style="10" customWidth="1"/>
    <col min="17" max="17" width="20.1640625" style="10" customWidth="1"/>
    <col min="18" max="18" width="13.83203125" style="10" hidden="1" customWidth="1"/>
    <col min="19" max="19" width="14.1640625" style="10" hidden="1" customWidth="1"/>
    <col min="20" max="20" width="20.1640625" style="10" hidden="1" customWidth="1"/>
    <col min="21" max="21" width="13.83203125" style="10" customWidth="1"/>
    <col min="22" max="22" width="14.1640625" style="10" customWidth="1"/>
    <col min="23" max="23" width="20.1640625" style="10" customWidth="1"/>
    <col min="24" max="24" width="13.83203125" style="10" customWidth="1"/>
    <col min="25" max="25" width="14.1640625" style="10" customWidth="1"/>
    <col min="26" max="26" width="20.1640625" style="10" customWidth="1"/>
    <col min="27" max="27" width="19.5" style="10" customWidth="1"/>
    <col min="28" max="28" width="20.83203125" style="10" customWidth="1"/>
    <col min="29" max="29" width="16.33203125" bestFit="1" customWidth="1"/>
  </cols>
  <sheetData>
    <row r="1" spans="1:29" ht="92" customHeigh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</row>
    <row r="2" spans="1:29" ht="29.25" customHeight="1" x14ac:dyDescent="0.2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9" ht="16" x14ac:dyDescent="0.2">
      <c r="A3" s="73" t="s">
        <v>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9" ht="18" customHeight="1" x14ac:dyDescent="0.2">
      <c r="A4" s="77" t="s">
        <v>3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79" t="s">
        <v>4</v>
      </c>
      <c r="AB4" s="88" t="s">
        <v>5</v>
      </c>
    </row>
    <row r="5" spans="1:29" s="1" customFormat="1" ht="61" customHeight="1" x14ac:dyDescent="0.2">
      <c r="A5" s="71" t="s">
        <v>6</v>
      </c>
      <c r="B5" s="74" t="s">
        <v>7</v>
      </c>
      <c r="C5" s="69" t="s">
        <v>8</v>
      </c>
      <c r="D5" s="70" t="s">
        <v>9</v>
      </c>
      <c r="E5" s="70" t="s">
        <v>10</v>
      </c>
      <c r="F5" s="82" t="s">
        <v>11</v>
      </c>
      <c r="G5" s="83"/>
      <c r="H5" s="84"/>
      <c r="I5" s="80" t="s">
        <v>12</v>
      </c>
      <c r="J5" s="81"/>
      <c r="K5" s="81"/>
      <c r="L5" s="52" t="s">
        <v>13</v>
      </c>
      <c r="M5" s="53"/>
      <c r="N5" s="53"/>
      <c r="O5" s="62" t="s">
        <v>14</v>
      </c>
      <c r="P5" s="63"/>
      <c r="Q5" s="63"/>
      <c r="R5" s="57" t="s">
        <v>15</v>
      </c>
      <c r="S5" s="58"/>
      <c r="T5" s="58"/>
      <c r="U5" s="80" t="s">
        <v>16</v>
      </c>
      <c r="V5" s="81"/>
      <c r="W5" s="81"/>
      <c r="X5" s="88" t="s">
        <v>17</v>
      </c>
      <c r="Y5" s="89"/>
      <c r="Z5" s="89"/>
      <c r="AA5" s="79"/>
      <c r="AB5" s="88"/>
    </row>
    <row r="6" spans="1:29" s="2" customFormat="1" ht="18" customHeight="1" x14ac:dyDescent="0.15">
      <c r="A6" s="71"/>
      <c r="B6" s="75"/>
      <c r="C6" s="69"/>
      <c r="D6" s="70"/>
      <c r="E6" s="70"/>
      <c r="F6" s="46" t="s">
        <v>18</v>
      </c>
      <c r="G6" s="46" t="s">
        <v>19</v>
      </c>
      <c r="H6" s="46" t="s">
        <v>20</v>
      </c>
      <c r="I6" s="49" t="s">
        <v>18</v>
      </c>
      <c r="J6" s="49" t="s">
        <v>19</v>
      </c>
      <c r="K6" s="49" t="s">
        <v>20</v>
      </c>
      <c r="L6" s="54" t="s">
        <v>18</v>
      </c>
      <c r="M6" s="54" t="s">
        <v>19</v>
      </c>
      <c r="N6" s="54" t="s">
        <v>20</v>
      </c>
      <c r="O6" s="64" t="s">
        <v>18</v>
      </c>
      <c r="P6" s="64" t="s">
        <v>19</v>
      </c>
      <c r="Q6" s="64" t="s">
        <v>20</v>
      </c>
      <c r="R6" s="59" t="s">
        <v>18</v>
      </c>
      <c r="S6" s="59" t="s">
        <v>19</v>
      </c>
      <c r="T6" s="59" t="s">
        <v>20</v>
      </c>
      <c r="U6" s="85" t="s">
        <v>18</v>
      </c>
      <c r="V6" s="85" t="s">
        <v>19</v>
      </c>
      <c r="W6" s="85" t="s">
        <v>20</v>
      </c>
      <c r="X6" s="90" t="s">
        <v>18</v>
      </c>
      <c r="Y6" s="90" t="s">
        <v>19</v>
      </c>
      <c r="Z6" s="90" t="s">
        <v>20</v>
      </c>
      <c r="AA6" s="79"/>
      <c r="AB6" s="88"/>
    </row>
    <row r="7" spans="1:29" s="3" customFormat="1" ht="45" customHeight="1" x14ac:dyDescent="0.15">
      <c r="A7" s="71"/>
      <c r="B7" s="75"/>
      <c r="C7" s="69"/>
      <c r="D7" s="70"/>
      <c r="E7" s="70"/>
      <c r="F7" s="47"/>
      <c r="G7" s="47"/>
      <c r="H7" s="47"/>
      <c r="I7" s="50"/>
      <c r="J7" s="50"/>
      <c r="K7" s="50"/>
      <c r="L7" s="55"/>
      <c r="M7" s="55"/>
      <c r="N7" s="55"/>
      <c r="O7" s="65"/>
      <c r="P7" s="65"/>
      <c r="Q7" s="65"/>
      <c r="R7" s="60"/>
      <c r="S7" s="60"/>
      <c r="T7" s="60"/>
      <c r="U7" s="86"/>
      <c r="V7" s="86"/>
      <c r="W7" s="86"/>
      <c r="X7" s="91"/>
      <c r="Y7" s="91"/>
      <c r="Z7" s="91"/>
      <c r="AA7" s="79"/>
      <c r="AB7" s="88"/>
    </row>
    <row r="8" spans="1:29" s="3" customFormat="1" ht="21" customHeight="1" x14ac:dyDescent="0.15">
      <c r="A8" s="72"/>
      <c r="B8" s="76"/>
      <c r="C8" s="69"/>
      <c r="D8" s="70"/>
      <c r="E8" s="70"/>
      <c r="F8" s="48"/>
      <c r="G8" s="48"/>
      <c r="H8" s="48"/>
      <c r="I8" s="51"/>
      <c r="J8" s="51"/>
      <c r="K8" s="51"/>
      <c r="L8" s="56"/>
      <c r="M8" s="56"/>
      <c r="N8" s="56"/>
      <c r="O8" s="66"/>
      <c r="P8" s="66"/>
      <c r="Q8" s="66"/>
      <c r="R8" s="61"/>
      <c r="S8" s="61"/>
      <c r="T8" s="61"/>
      <c r="U8" s="87"/>
      <c r="V8" s="87"/>
      <c r="W8" s="87"/>
      <c r="X8" s="92"/>
      <c r="Y8" s="92"/>
      <c r="Z8" s="92"/>
      <c r="AA8" s="79"/>
      <c r="AB8" s="88"/>
    </row>
    <row r="9" spans="1:29" s="3" customFormat="1" ht="126.75" customHeight="1" x14ac:dyDescent="0.15">
      <c r="A9" s="8">
        <v>1</v>
      </c>
      <c r="B9" s="9" t="s">
        <v>21</v>
      </c>
      <c r="C9" s="8" t="s">
        <v>22</v>
      </c>
      <c r="D9" s="33">
        <v>1</v>
      </c>
      <c r="E9" s="33">
        <v>9</v>
      </c>
      <c r="F9" s="39">
        <v>8442184</v>
      </c>
      <c r="G9" s="39">
        <f t="shared" ref="G9:G13" si="0">F9*19%</f>
        <v>1604014.96</v>
      </c>
      <c r="H9" s="20">
        <f t="shared" ref="H9:H13" si="1">F9+G9</f>
        <v>10046198.960000001</v>
      </c>
      <c r="I9" s="19">
        <v>3800000</v>
      </c>
      <c r="J9" s="19">
        <f>I9*19%</f>
        <v>722000</v>
      </c>
      <c r="K9" s="32">
        <f t="shared" ref="K9:K13" si="2">I9+J9</f>
        <v>4522000</v>
      </c>
      <c r="L9" s="19">
        <v>4580000</v>
      </c>
      <c r="M9" s="19">
        <f>L9*19%</f>
        <v>870200</v>
      </c>
      <c r="N9" s="21">
        <f>L9+M9</f>
        <v>5450200</v>
      </c>
      <c r="O9" s="39">
        <v>4850800</v>
      </c>
      <c r="P9" s="39">
        <f>O9*19%</f>
        <v>921652</v>
      </c>
      <c r="Q9" s="20">
        <f>O9+P9</f>
        <v>5772452</v>
      </c>
      <c r="R9" s="39">
        <v>6000000</v>
      </c>
      <c r="S9" s="39">
        <f>R9*19%</f>
        <v>1140000</v>
      </c>
      <c r="T9" s="20">
        <f>R9+S9</f>
        <v>7140000</v>
      </c>
      <c r="U9" s="19">
        <v>0</v>
      </c>
      <c r="V9" s="19">
        <f>U9*19%</f>
        <v>0</v>
      </c>
      <c r="W9" s="38">
        <f>U9+V9</f>
        <v>0</v>
      </c>
      <c r="X9" s="19">
        <v>0</v>
      </c>
      <c r="Y9" s="19">
        <f>X9*19%</f>
        <v>0</v>
      </c>
      <c r="Z9" s="28">
        <f>X9+Y9</f>
        <v>0</v>
      </c>
      <c r="AA9" s="29">
        <f>ROUND(GEOMEAN(K9,N9),0)</f>
        <v>4964454</v>
      </c>
      <c r="AB9" s="43">
        <f>AA9*E9</f>
        <v>44680086</v>
      </c>
      <c r="AC9" s="11"/>
    </row>
    <row r="10" spans="1:29" s="6" customFormat="1" ht="108.75" customHeight="1" x14ac:dyDescent="0.15">
      <c r="A10" s="5">
        <v>2</v>
      </c>
      <c r="B10" s="4" t="s">
        <v>23</v>
      </c>
      <c r="C10" s="8" t="s">
        <v>24</v>
      </c>
      <c r="D10" s="34">
        <v>1</v>
      </c>
      <c r="E10" s="34">
        <v>100</v>
      </c>
      <c r="F10" s="19">
        <v>35750</v>
      </c>
      <c r="G10" s="19">
        <f t="shared" si="0"/>
        <v>6792.5</v>
      </c>
      <c r="H10" s="16">
        <f t="shared" si="1"/>
        <v>42542.5</v>
      </c>
      <c r="I10" s="19">
        <v>32000</v>
      </c>
      <c r="J10" s="19">
        <f t="shared" ref="J10:J13" si="3">I10*19%</f>
        <v>6080</v>
      </c>
      <c r="K10" s="32">
        <f t="shared" si="2"/>
        <v>38080</v>
      </c>
      <c r="L10" s="39">
        <v>53400</v>
      </c>
      <c r="M10" s="39">
        <f t="shared" ref="M10:M17" si="4">L10*19%</f>
        <v>10146</v>
      </c>
      <c r="N10" s="20">
        <f t="shared" ref="N10:N17" si="5">L10+M10</f>
        <v>63546</v>
      </c>
      <c r="O10" s="19">
        <v>35400</v>
      </c>
      <c r="P10" s="19">
        <f t="shared" ref="P10:P13" si="6">O10*19%</f>
        <v>6726</v>
      </c>
      <c r="Q10" s="24">
        <f t="shared" ref="Q10:Q13" si="7">O10+P10</f>
        <v>42126</v>
      </c>
      <c r="R10" s="39">
        <v>45000</v>
      </c>
      <c r="S10" s="39">
        <f t="shared" ref="S10:S13" si="8">R10*19%</f>
        <v>8550</v>
      </c>
      <c r="T10" s="20">
        <f t="shared" ref="T10:T13" si="9">R10+S10</f>
        <v>53550</v>
      </c>
      <c r="U10" s="19">
        <v>0</v>
      </c>
      <c r="V10" s="19">
        <f t="shared" ref="V10:V13" si="10">U10*19%</f>
        <v>0</v>
      </c>
      <c r="W10" s="38">
        <f t="shared" ref="W10:W13" si="11">U10+V10</f>
        <v>0</v>
      </c>
      <c r="X10" s="19">
        <v>25000</v>
      </c>
      <c r="Y10" s="19">
        <f t="shared" ref="Y10:Y13" si="12">X10*19%</f>
        <v>4750</v>
      </c>
      <c r="Z10" s="28">
        <f t="shared" ref="Z10:Z13" si="13">X10+Y10</f>
        <v>29750</v>
      </c>
      <c r="AA10" s="29">
        <f>ROUND(GEOMEAN(H10,K10,Q10,Z10),0)</f>
        <v>37748</v>
      </c>
      <c r="AB10" s="43">
        <f t="shared" ref="AB10:AB16" si="14">AA10*E10</f>
        <v>3774800</v>
      </c>
      <c r="AC10" s="11"/>
    </row>
    <row r="11" spans="1:29" s="6" customFormat="1" ht="115.5" customHeight="1" x14ac:dyDescent="0.15">
      <c r="A11" s="8">
        <v>3</v>
      </c>
      <c r="B11" s="9" t="s">
        <v>25</v>
      </c>
      <c r="C11" s="8" t="s">
        <v>22</v>
      </c>
      <c r="D11" s="33">
        <v>1</v>
      </c>
      <c r="E11" s="33">
        <v>9</v>
      </c>
      <c r="F11" s="39">
        <v>4640525</v>
      </c>
      <c r="G11" s="39">
        <f t="shared" si="0"/>
        <v>881699.75</v>
      </c>
      <c r="H11" s="20">
        <f t="shared" si="1"/>
        <v>5522224.75</v>
      </c>
      <c r="I11" s="19">
        <v>3200000</v>
      </c>
      <c r="J11" s="19">
        <f t="shared" si="3"/>
        <v>608000</v>
      </c>
      <c r="K11" s="32">
        <f t="shared" si="2"/>
        <v>3808000</v>
      </c>
      <c r="L11" s="39">
        <v>6000000</v>
      </c>
      <c r="M11" s="39">
        <f t="shared" si="4"/>
        <v>1140000</v>
      </c>
      <c r="N11" s="20">
        <f t="shared" si="5"/>
        <v>7140000</v>
      </c>
      <c r="O11" s="39">
        <v>5980700</v>
      </c>
      <c r="P11" s="39">
        <f t="shared" si="6"/>
        <v>1136333</v>
      </c>
      <c r="Q11" s="20">
        <f t="shared" si="7"/>
        <v>7117033</v>
      </c>
      <c r="R11" s="39">
        <v>7400000</v>
      </c>
      <c r="S11" s="39">
        <f t="shared" si="8"/>
        <v>1406000</v>
      </c>
      <c r="T11" s="20">
        <f t="shared" si="9"/>
        <v>8806000</v>
      </c>
      <c r="U11" s="19">
        <v>2870000</v>
      </c>
      <c r="V11" s="19">
        <f t="shared" si="10"/>
        <v>545300</v>
      </c>
      <c r="W11" s="38">
        <f t="shared" si="11"/>
        <v>3415300</v>
      </c>
      <c r="X11" s="39">
        <v>4750000</v>
      </c>
      <c r="Y11" s="39">
        <f t="shared" si="12"/>
        <v>902500</v>
      </c>
      <c r="Z11" s="20">
        <f t="shared" si="13"/>
        <v>5652500</v>
      </c>
      <c r="AA11" s="29">
        <f>ROUND(GEOMEAN(K11,W11),0)</f>
        <v>3606309</v>
      </c>
      <c r="AB11" s="43">
        <f t="shared" si="14"/>
        <v>32456781</v>
      </c>
      <c r="AC11" s="11"/>
    </row>
    <row r="12" spans="1:29" s="6" customFormat="1" ht="151" customHeight="1" x14ac:dyDescent="0.15">
      <c r="A12" s="5">
        <v>4</v>
      </c>
      <c r="B12" s="4" t="s">
        <v>26</v>
      </c>
      <c r="C12" s="8" t="s">
        <v>22</v>
      </c>
      <c r="D12" s="34">
        <v>1</v>
      </c>
      <c r="E12" s="34">
        <v>9</v>
      </c>
      <c r="F12" s="19">
        <v>1009625</v>
      </c>
      <c r="G12" s="19">
        <f t="shared" si="0"/>
        <v>191828.75</v>
      </c>
      <c r="H12" s="16">
        <f t="shared" si="1"/>
        <v>1201453.75</v>
      </c>
      <c r="I12" s="19">
        <v>966000</v>
      </c>
      <c r="J12" s="19">
        <f t="shared" si="3"/>
        <v>183540</v>
      </c>
      <c r="K12" s="32">
        <v>1150000</v>
      </c>
      <c r="L12" s="39">
        <v>1380700</v>
      </c>
      <c r="M12" s="39">
        <f t="shared" si="4"/>
        <v>262333</v>
      </c>
      <c r="N12" s="20">
        <f t="shared" si="5"/>
        <v>1643033</v>
      </c>
      <c r="O12" s="39">
        <v>1420750</v>
      </c>
      <c r="P12" s="39">
        <f t="shared" si="6"/>
        <v>269942.5</v>
      </c>
      <c r="Q12" s="20">
        <f t="shared" si="7"/>
        <v>1690692.5</v>
      </c>
      <c r="R12" s="39">
        <v>1650000</v>
      </c>
      <c r="S12" s="39">
        <f t="shared" si="8"/>
        <v>313500</v>
      </c>
      <c r="T12" s="20">
        <f t="shared" si="9"/>
        <v>1963500</v>
      </c>
      <c r="U12" s="19">
        <v>0</v>
      </c>
      <c r="V12" s="19">
        <f t="shared" si="10"/>
        <v>0</v>
      </c>
      <c r="W12" s="38">
        <f t="shared" si="11"/>
        <v>0</v>
      </c>
      <c r="X12" s="19">
        <v>0</v>
      </c>
      <c r="Y12" s="19">
        <f t="shared" si="12"/>
        <v>0</v>
      </c>
      <c r="Z12" s="29">
        <f t="shared" si="13"/>
        <v>0</v>
      </c>
      <c r="AA12" s="29">
        <f>ROUND(GEOMEAN(K12,H12),0)</f>
        <v>1175445</v>
      </c>
      <c r="AB12" s="43">
        <f t="shared" si="14"/>
        <v>10579005</v>
      </c>
      <c r="AC12" s="11"/>
    </row>
    <row r="13" spans="1:29" s="6" customFormat="1" ht="154.5" customHeight="1" x14ac:dyDescent="0.15">
      <c r="A13" s="5">
        <v>5</v>
      </c>
      <c r="B13" s="4" t="s">
        <v>27</v>
      </c>
      <c r="C13" s="8" t="s">
        <v>22</v>
      </c>
      <c r="D13" s="34">
        <v>1</v>
      </c>
      <c r="E13" s="34">
        <v>9</v>
      </c>
      <c r="F13" s="19">
        <v>119913</v>
      </c>
      <c r="G13" s="19">
        <f t="shared" si="0"/>
        <v>22783.47</v>
      </c>
      <c r="H13" s="29">
        <f t="shared" si="1"/>
        <v>142696.47</v>
      </c>
      <c r="I13" s="19">
        <v>103870</v>
      </c>
      <c r="J13" s="19">
        <f t="shared" si="3"/>
        <v>19735.3</v>
      </c>
      <c r="K13" s="32">
        <f t="shared" si="2"/>
        <v>123605.3</v>
      </c>
      <c r="L13" s="19">
        <v>105700</v>
      </c>
      <c r="M13" s="19">
        <f t="shared" si="4"/>
        <v>20083</v>
      </c>
      <c r="N13" s="21">
        <f t="shared" si="5"/>
        <v>125783</v>
      </c>
      <c r="O13" s="19">
        <v>107300</v>
      </c>
      <c r="P13" s="31">
        <f t="shared" si="6"/>
        <v>20387</v>
      </c>
      <c r="Q13" s="24">
        <f t="shared" si="7"/>
        <v>127687</v>
      </c>
      <c r="R13" s="39">
        <v>140000</v>
      </c>
      <c r="S13" s="40">
        <f t="shared" si="8"/>
        <v>26600</v>
      </c>
      <c r="T13" s="20">
        <f t="shared" si="9"/>
        <v>166600</v>
      </c>
      <c r="U13" s="19">
        <v>0</v>
      </c>
      <c r="V13" s="31">
        <f t="shared" si="10"/>
        <v>0</v>
      </c>
      <c r="W13" s="38">
        <f t="shared" si="11"/>
        <v>0</v>
      </c>
      <c r="X13" s="19">
        <v>140000</v>
      </c>
      <c r="Y13" s="31">
        <f t="shared" si="12"/>
        <v>26600</v>
      </c>
      <c r="Z13" s="29">
        <f t="shared" si="13"/>
        <v>166600</v>
      </c>
      <c r="AA13" s="29">
        <f>ROUND(GEOMEAN(K13,N13,Q13,H13,Z13),0)</f>
        <v>136389</v>
      </c>
      <c r="AB13" s="43">
        <f t="shared" si="14"/>
        <v>1227501</v>
      </c>
      <c r="AC13" s="11"/>
    </row>
    <row r="14" spans="1:29" s="6" customFormat="1" ht="163.5" customHeight="1" x14ac:dyDescent="0.15">
      <c r="A14" s="5">
        <v>6</v>
      </c>
      <c r="B14" s="4" t="s">
        <v>28</v>
      </c>
      <c r="C14" s="8" t="s">
        <v>22</v>
      </c>
      <c r="D14" s="34">
        <v>1</v>
      </c>
      <c r="E14" s="34">
        <v>100</v>
      </c>
      <c r="F14" s="19">
        <v>127750</v>
      </c>
      <c r="G14" s="19">
        <f>F14*19%</f>
        <v>24272.5</v>
      </c>
      <c r="H14" s="16">
        <f>F14+G14</f>
        <v>152022.5</v>
      </c>
      <c r="I14" s="30">
        <v>150000</v>
      </c>
      <c r="J14" s="30">
        <f>I14*19%</f>
        <v>28500</v>
      </c>
      <c r="K14" s="44">
        <f>I14+J14</f>
        <v>178500</v>
      </c>
      <c r="L14" s="39">
        <v>260800</v>
      </c>
      <c r="M14" s="39">
        <f t="shared" si="4"/>
        <v>49552</v>
      </c>
      <c r="N14" s="20">
        <f t="shared" si="5"/>
        <v>310352</v>
      </c>
      <c r="O14" s="39">
        <v>285700</v>
      </c>
      <c r="P14" s="40">
        <f>O14*19%</f>
        <v>54283</v>
      </c>
      <c r="Q14" s="20">
        <f>O14+P14</f>
        <v>339983</v>
      </c>
      <c r="R14" s="39">
        <v>350000</v>
      </c>
      <c r="S14" s="40">
        <f>R14*19%</f>
        <v>66500</v>
      </c>
      <c r="T14" s="20">
        <f>R14+S14</f>
        <v>416500</v>
      </c>
      <c r="U14" s="19">
        <v>0</v>
      </c>
      <c r="V14" s="31">
        <f>U14*19%</f>
        <v>0</v>
      </c>
      <c r="W14" s="38">
        <f>U14+V14</f>
        <v>0</v>
      </c>
      <c r="X14" s="19">
        <v>80000</v>
      </c>
      <c r="Y14" s="31">
        <f>X14*19%</f>
        <v>15200</v>
      </c>
      <c r="Z14" s="29">
        <f>X14+Y14</f>
        <v>95200</v>
      </c>
      <c r="AA14" s="29">
        <f>ROUND(GEOMEAN(H14,K14),0)</f>
        <v>164730</v>
      </c>
      <c r="AB14" s="43">
        <f t="shared" si="14"/>
        <v>16473000</v>
      </c>
      <c r="AC14" s="11"/>
    </row>
    <row r="15" spans="1:29" s="6" customFormat="1" ht="154.5" customHeight="1" x14ac:dyDescent="0.15">
      <c r="A15" s="5">
        <v>7</v>
      </c>
      <c r="B15" s="4" t="s">
        <v>29</v>
      </c>
      <c r="C15" s="8" t="s">
        <v>22</v>
      </c>
      <c r="D15" s="34">
        <v>1</v>
      </c>
      <c r="E15" s="34">
        <v>80</v>
      </c>
      <c r="F15" s="19">
        <v>30375</v>
      </c>
      <c r="G15" s="19">
        <f t="shared" ref="G15:G17" si="15">F15*19%</f>
        <v>5771.25</v>
      </c>
      <c r="H15" s="16">
        <f t="shared" ref="H15:H17" si="16">F15+G15</f>
        <v>36146.25</v>
      </c>
      <c r="I15" s="19">
        <v>31200</v>
      </c>
      <c r="J15" s="19">
        <f>I15*19%</f>
        <v>5928</v>
      </c>
      <c r="K15" s="32">
        <f>I15+J15</f>
        <v>37128</v>
      </c>
      <c r="L15" s="39">
        <v>37500</v>
      </c>
      <c r="M15" s="39">
        <f t="shared" si="4"/>
        <v>7125</v>
      </c>
      <c r="N15" s="20">
        <f t="shared" si="5"/>
        <v>44625</v>
      </c>
      <c r="O15" s="39">
        <v>35750</v>
      </c>
      <c r="P15" s="40">
        <f>O15*19%</f>
        <v>6792.5</v>
      </c>
      <c r="Q15" s="20">
        <f>O15+P15</f>
        <v>42542.5</v>
      </c>
      <c r="R15" s="39">
        <v>38000</v>
      </c>
      <c r="S15" s="40">
        <f>R15*19%</f>
        <v>7220</v>
      </c>
      <c r="T15" s="20">
        <f>R15+S15</f>
        <v>45220</v>
      </c>
      <c r="U15" s="19">
        <v>0</v>
      </c>
      <c r="V15" s="31">
        <f>U15*19%</f>
        <v>0</v>
      </c>
      <c r="W15" s="38">
        <f>U15+V15</f>
        <v>0</v>
      </c>
      <c r="X15" s="19">
        <v>35000</v>
      </c>
      <c r="Y15" s="31">
        <f>X15*19%</f>
        <v>6650</v>
      </c>
      <c r="Z15" s="29">
        <f>X15+Y15</f>
        <v>41650</v>
      </c>
      <c r="AA15" s="29">
        <f>ROUND(GEOMEAN(K15,H15,Z15),0)</f>
        <v>38235</v>
      </c>
      <c r="AB15" s="43">
        <f t="shared" si="14"/>
        <v>3058800</v>
      </c>
      <c r="AC15" s="11"/>
    </row>
    <row r="16" spans="1:29" s="6" customFormat="1" ht="154.5" customHeight="1" x14ac:dyDescent="0.15">
      <c r="A16" s="5">
        <v>8</v>
      </c>
      <c r="B16" s="4" t="s">
        <v>30</v>
      </c>
      <c r="C16" s="8" t="s">
        <v>22</v>
      </c>
      <c r="D16" s="34">
        <v>1</v>
      </c>
      <c r="E16" s="34">
        <v>2</v>
      </c>
      <c r="F16" s="19">
        <v>212375</v>
      </c>
      <c r="G16" s="19">
        <f t="shared" si="15"/>
        <v>40351.25</v>
      </c>
      <c r="H16" s="16">
        <f t="shared" si="16"/>
        <v>252726.25</v>
      </c>
      <c r="I16" s="19">
        <v>221000</v>
      </c>
      <c r="J16" s="19">
        <f>I16*19%</f>
        <v>41990</v>
      </c>
      <c r="K16" s="32">
        <f>I16+J16</f>
        <v>262990</v>
      </c>
      <c r="L16" s="39">
        <v>238000</v>
      </c>
      <c r="M16" s="39">
        <f t="shared" si="4"/>
        <v>45220</v>
      </c>
      <c r="N16" s="20">
        <f t="shared" si="5"/>
        <v>283220</v>
      </c>
      <c r="O16" s="39">
        <v>230400</v>
      </c>
      <c r="P16" s="40">
        <f>O16*19%</f>
        <v>43776</v>
      </c>
      <c r="Q16" s="20">
        <f>O16+P16</f>
        <v>274176</v>
      </c>
      <c r="R16" s="39">
        <v>290000</v>
      </c>
      <c r="S16" s="40">
        <f>R16*19%</f>
        <v>55100</v>
      </c>
      <c r="T16" s="20">
        <f>R16+S16</f>
        <v>345100</v>
      </c>
      <c r="U16" s="19">
        <v>0</v>
      </c>
      <c r="V16" s="31">
        <f>U16*19%</f>
        <v>0</v>
      </c>
      <c r="W16" s="38">
        <f>U16+V16</f>
        <v>0</v>
      </c>
      <c r="X16" s="19">
        <v>215000</v>
      </c>
      <c r="Y16" s="31">
        <f>X16*19%</f>
        <v>40850</v>
      </c>
      <c r="Z16" s="28">
        <f>X16+Y16</f>
        <v>255850</v>
      </c>
      <c r="AA16" s="29">
        <f>ROUND(GEOMEAN(H16,K16,Z16),0)</f>
        <v>257153</v>
      </c>
      <c r="AB16" s="43">
        <f t="shared" si="14"/>
        <v>514306</v>
      </c>
      <c r="AC16" s="11"/>
    </row>
    <row r="17" spans="1:29" s="6" customFormat="1" ht="154.5" customHeight="1" x14ac:dyDescent="0.15">
      <c r="A17" s="5">
        <v>9</v>
      </c>
      <c r="B17" s="4" t="s">
        <v>31</v>
      </c>
      <c r="C17" s="8" t="s">
        <v>22</v>
      </c>
      <c r="D17" s="34">
        <v>1</v>
      </c>
      <c r="E17" s="34">
        <v>2</v>
      </c>
      <c r="F17" s="19">
        <v>24437</v>
      </c>
      <c r="G17" s="19">
        <f t="shared" si="15"/>
        <v>4643.03</v>
      </c>
      <c r="H17" s="29">
        <f t="shared" si="16"/>
        <v>29080.03</v>
      </c>
      <c r="I17" s="19">
        <v>39000</v>
      </c>
      <c r="J17" s="19">
        <f>I17*19%</f>
        <v>7410</v>
      </c>
      <c r="K17" s="32">
        <f>I17+J17</f>
        <v>46410</v>
      </c>
      <c r="L17" s="39">
        <v>66700</v>
      </c>
      <c r="M17" s="39">
        <f t="shared" si="4"/>
        <v>12673</v>
      </c>
      <c r="N17" s="20">
        <f t="shared" si="5"/>
        <v>79373</v>
      </c>
      <c r="O17" s="39">
        <v>52750</v>
      </c>
      <c r="P17" s="40">
        <f>O17*19%</f>
        <v>10022.5</v>
      </c>
      <c r="Q17" s="20">
        <f>O17+P17</f>
        <v>62772.5</v>
      </c>
      <c r="R17" s="39">
        <v>50700</v>
      </c>
      <c r="S17" s="40">
        <f>R17*19%</f>
        <v>9633</v>
      </c>
      <c r="T17" s="20">
        <f>R17+S17</f>
        <v>60333</v>
      </c>
      <c r="U17" s="19">
        <v>0</v>
      </c>
      <c r="V17" s="31">
        <f>U17*19%</f>
        <v>0</v>
      </c>
      <c r="W17" s="38">
        <f>U17+V17</f>
        <v>0</v>
      </c>
      <c r="X17" s="39">
        <v>60000</v>
      </c>
      <c r="Y17" s="40">
        <f>X17*19%</f>
        <v>11400</v>
      </c>
      <c r="Z17" s="20">
        <f>X17+Y17</f>
        <v>71400</v>
      </c>
      <c r="AA17" s="29">
        <f>ROUND(GEOMEAN(H17,K17),0)</f>
        <v>36737</v>
      </c>
      <c r="AB17" s="43">
        <f>AA17*E17</f>
        <v>73474</v>
      </c>
      <c r="AC17" s="11"/>
    </row>
    <row r="18" spans="1:29" ht="41.5" customHeight="1" x14ac:dyDescent="0.2">
      <c r="A18" s="68" t="s">
        <v>32</v>
      </c>
      <c r="B18" s="68"/>
      <c r="C18" s="68"/>
      <c r="D18" s="68"/>
      <c r="E18" s="27">
        <f>SUM(E9:E17)</f>
        <v>320</v>
      </c>
      <c r="F18" s="14"/>
      <c r="G18" s="14"/>
      <c r="H18" s="17">
        <f>SUM(H9:H17)</f>
        <v>17425091.460000001</v>
      </c>
      <c r="I18" s="15"/>
      <c r="J18" s="15"/>
      <c r="K18" s="23">
        <f>SUM(K9:K17)</f>
        <v>10166713.300000001</v>
      </c>
      <c r="L18" s="15"/>
      <c r="M18" s="15"/>
      <c r="N18" s="18">
        <f>SUM(N9:N17)</f>
        <v>15140132</v>
      </c>
      <c r="O18" s="15"/>
      <c r="P18" s="15"/>
      <c r="Q18" s="25">
        <f>SUM(Q9:Q17)</f>
        <v>15469464.5</v>
      </c>
      <c r="R18" s="15"/>
      <c r="S18" s="15"/>
      <c r="T18" s="37">
        <f>SUM(T9:T17)</f>
        <v>18996803</v>
      </c>
      <c r="U18" s="15"/>
      <c r="V18" s="15"/>
      <c r="W18" s="45">
        <f>SUM(W9:W17)</f>
        <v>3415300</v>
      </c>
      <c r="X18" s="15"/>
      <c r="Y18" s="15"/>
      <c r="Z18" s="15">
        <f>SUM(Z9:Z17)</f>
        <v>6312950</v>
      </c>
      <c r="AA18" s="41">
        <f>SUM(AA9:AA17)</f>
        <v>10417200</v>
      </c>
      <c r="AB18" s="42">
        <f>SUM(AB9:AB17)</f>
        <v>112837753</v>
      </c>
      <c r="AC18" s="26"/>
    </row>
    <row r="20" spans="1:29" ht="15" customHeight="1" x14ac:dyDescent="0.2">
      <c r="AB20" s="35"/>
    </row>
    <row r="24" spans="1:29" ht="15" customHeight="1" x14ac:dyDescent="0.2">
      <c r="P24" s="36"/>
      <c r="S24" s="36"/>
      <c r="V24" s="36"/>
      <c r="Y24" s="36"/>
    </row>
    <row r="27" spans="1:29" ht="15" customHeight="1" x14ac:dyDescent="0.2">
      <c r="AB27" s="10">
        <f>AA27/1750905</f>
        <v>0</v>
      </c>
    </row>
  </sheetData>
  <mergeCells count="40">
    <mergeCell ref="U5:W5"/>
    <mergeCell ref="U6:U8"/>
    <mergeCell ref="V6:V8"/>
    <mergeCell ref="W6:W8"/>
    <mergeCell ref="AB4:AB8"/>
    <mergeCell ref="X5:Z5"/>
    <mergeCell ref="X6:X8"/>
    <mergeCell ref="Y6:Y8"/>
    <mergeCell ref="Z6:Z8"/>
    <mergeCell ref="A1:AB1"/>
    <mergeCell ref="A18:D18"/>
    <mergeCell ref="C5:C8"/>
    <mergeCell ref="D5:D8"/>
    <mergeCell ref="A5:A8"/>
    <mergeCell ref="A2:AB2"/>
    <mergeCell ref="A3:AB3"/>
    <mergeCell ref="B5:B8"/>
    <mergeCell ref="A4:K4"/>
    <mergeCell ref="AA4:AA8"/>
    <mergeCell ref="I5:K5"/>
    <mergeCell ref="I6:I8"/>
    <mergeCell ref="G6:G8"/>
    <mergeCell ref="J6:J8"/>
    <mergeCell ref="F5:H5"/>
    <mergeCell ref="E5:E8"/>
    <mergeCell ref="R5:T5"/>
    <mergeCell ref="R6:R8"/>
    <mergeCell ref="S6:S8"/>
    <mergeCell ref="T6:T8"/>
    <mergeCell ref="O5:Q5"/>
    <mergeCell ref="O6:O8"/>
    <mergeCell ref="P6:P8"/>
    <mergeCell ref="Q6:Q8"/>
    <mergeCell ref="H6:H8"/>
    <mergeCell ref="F6:F8"/>
    <mergeCell ref="K6:K8"/>
    <mergeCell ref="L5:N5"/>
    <mergeCell ref="L6:L8"/>
    <mergeCell ref="M6:M8"/>
    <mergeCell ref="N6:N8"/>
  </mergeCells>
  <conditionalFormatting sqref="F9:Z17">
    <cfRule type="cellIs" dxfId="0" priority="1" operator="equal">
      <formula>0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211B0-83FD-413B-A657-2AD6AAD5AAF6}">
  <dimension ref="A1:G29"/>
  <sheetViews>
    <sheetView workbookViewId="0">
      <selection activeCell="D10" sqref="D10"/>
    </sheetView>
  </sheetViews>
  <sheetFormatPr baseColWidth="10" defaultColWidth="11.5" defaultRowHeight="15" x14ac:dyDescent="0.2"/>
  <cols>
    <col min="1" max="1" width="14.5" bestFit="1" customWidth="1"/>
    <col min="2" max="2" width="45.1640625" customWidth="1"/>
    <col min="3" max="4" width="14.5" customWidth="1"/>
    <col min="5" max="5" width="14.5" bestFit="1" customWidth="1"/>
    <col min="6" max="6" width="16.5" bestFit="1" customWidth="1"/>
    <col min="7" max="7" width="14.5" bestFit="1" customWidth="1"/>
  </cols>
  <sheetData>
    <row r="1" spans="1:7" s="10" customFormat="1" x14ac:dyDescent="0.2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s="10" t="s">
        <v>39</v>
      </c>
    </row>
    <row r="2" spans="1:7" x14ac:dyDescent="0.2">
      <c r="A2">
        <v>27112122</v>
      </c>
      <c r="B2" t="s">
        <v>40</v>
      </c>
      <c r="C2" s="12">
        <v>83062</v>
      </c>
      <c r="D2" s="12">
        <v>84308.93</v>
      </c>
      <c r="E2" s="12">
        <v>85320.63</v>
      </c>
      <c r="F2" s="12">
        <v>178500</v>
      </c>
      <c r="G2" s="13">
        <f>AVERAGE(C2:E2)</f>
        <v>84230.52</v>
      </c>
    </row>
    <row r="3" spans="1:7" x14ac:dyDescent="0.2">
      <c r="A3">
        <v>27113101</v>
      </c>
      <c r="B3" t="s">
        <v>41</v>
      </c>
      <c r="C3" s="12">
        <v>13447</v>
      </c>
      <c r="D3" s="12">
        <v>13648.71</v>
      </c>
      <c r="E3" s="12">
        <v>13812.49</v>
      </c>
      <c r="F3" s="12">
        <v>142800</v>
      </c>
      <c r="G3" s="13">
        <f t="shared" ref="G3:G29" si="0">AVERAGE(C3:E3)</f>
        <v>13636.066666666666</v>
      </c>
    </row>
    <row r="4" spans="1:7" x14ac:dyDescent="0.2">
      <c r="A4">
        <v>27111734</v>
      </c>
      <c r="B4" t="s">
        <v>42</v>
      </c>
      <c r="C4" s="12">
        <v>204680</v>
      </c>
      <c r="D4" s="12">
        <v>207750.2</v>
      </c>
      <c r="E4" s="12">
        <v>210243.20000000001</v>
      </c>
      <c r="F4" s="12">
        <v>595000</v>
      </c>
      <c r="G4" s="13">
        <f t="shared" si="0"/>
        <v>207557.80000000002</v>
      </c>
    </row>
    <row r="5" spans="1:7" x14ac:dyDescent="0.2">
      <c r="A5">
        <v>27111707</v>
      </c>
      <c r="B5" t="s">
        <v>43</v>
      </c>
      <c r="C5" s="12">
        <v>133280</v>
      </c>
      <c r="D5" s="12">
        <v>135279.20000000001</v>
      </c>
      <c r="E5" s="12">
        <v>136902.54999999999</v>
      </c>
      <c r="F5" s="12">
        <v>844900</v>
      </c>
      <c r="G5" s="13">
        <f t="shared" si="0"/>
        <v>135153.91666666666</v>
      </c>
    </row>
    <row r="6" spans="1:7" x14ac:dyDescent="0.2">
      <c r="A6">
        <v>27112001</v>
      </c>
      <c r="B6" t="s">
        <v>44</v>
      </c>
      <c r="C6" s="12">
        <v>71876</v>
      </c>
      <c r="D6" s="12">
        <v>72954.14</v>
      </c>
      <c r="E6" s="12">
        <v>73829.59</v>
      </c>
      <c r="F6" s="12">
        <v>190400</v>
      </c>
      <c r="G6" s="13">
        <f t="shared" si="0"/>
        <v>72886.576666666675</v>
      </c>
    </row>
    <row r="7" spans="1:7" x14ac:dyDescent="0.2">
      <c r="A7">
        <v>27111602</v>
      </c>
      <c r="B7" t="s">
        <v>45</v>
      </c>
      <c r="C7" s="12">
        <v>67354</v>
      </c>
      <c r="D7" s="12">
        <v>68364.31</v>
      </c>
      <c r="E7" s="12">
        <v>69184.679999999993</v>
      </c>
      <c r="F7" s="12">
        <v>83300</v>
      </c>
      <c r="G7" s="13">
        <f t="shared" si="0"/>
        <v>68300.996666666659</v>
      </c>
    </row>
    <row r="8" spans="1:7" x14ac:dyDescent="0.2">
      <c r="A8">
        <v>22101701</v>
      </c>
      <c r="B8" t="s">
        <v>46</v>
      </c>
      <c r="C8" s="12">
        <v>243950</v>
      </c>
      <c r="D8" s="12">
        <v>247609.25</v>
      </c>
      <c r="E8" s="12">
        <v>250580.56</v>
      </c>
      <c r="F8" s="12">
        <v>166600</v>
      </c>
      <c r="G8" s="13">
        <f t="shared" si="0"/>
        <v>247379.93666666668</v>
      </c>
    </row>
    <row r="9" spans="1:7" x14ac:dyDescent="0.2">
      <c r="A9">
        <v>22101702</v>
      </c>
      <c r="B9" t="s">
        <v>47</v>
      </c>
      <c r="C9" s="12">
        <v>243950</v>
      </c>
      <c r="D9" s="12">
        <v>247609.25</v>
      </c>
      <c r="E9" s="12">
        <v>250580.56</v>
      </c>
      <c r="F9" s="12">
        <v>47600</v>
      </c>
      <c r="G9" s="13">
        <f t="shared" si="0"/>
        <v>247379.93666666668</v>
      </c>
    </row>
    <row r="10" spans="1:7" x14ac:dyDescent="0.2">
      <c r="A10">
        <v>44121700</v>
      </c>
      <c r="B10" t="s">
        <v>48</v>
      </c>
      <c r="C10" s="12">
        <v>59500</v>
      </c>
      <c r="D10" s="12">
        <v>60392.5</v>
      </c>
      <c r="E10" s="12">
        <v>61117.21</v>
      </c>
      <c r="F10" s="12">
        <v>380800</v>
      </c>
      <c r="G10" s="13">
        <f t="shared" si="0"/>
        <v>60336.57</v>
      </c>
    </row>
    <row r="11" spans="1:7" x14ac:dyDescent="0.2">
      <c r="A11">
        <v>27112007</v>
      </c>
      <c r="B11" t="s">
        <v>49</v>
      </c>
      <c r="C11" s="12">
        <v>205275</v>
      </c>
      <c r="D11" s="12">
        <v>208353.53</v>
      </c>
      <c r="E11" s="12">
        <v>210853.77</v>
      </c>
      <c r="F11" s="12">
        <v>666400</v>
      </c>
      <c r="G11" s="13">
        <f t="shared" si="0"/>
        <v>208160.76666666669</v>
      </c>
    </row>
    <row r="12" spans="1:7" x14ac:dyDescent="0.2">
      <c r="A12">
        <v>31151903</v>
      </c>
      <c r="B12" t="s">
        <v>50</v>
      </c>
      <c r="C12" s="12">
        <v>60690</v>
      </c>
      <c r="D12" s="12">
        <v>61600.35</v>
      </c>
      <c r="E12" s="12">
        <v>62339.55</v>
      </c>
      <c r="F12" s="12">
        <v>357000</v>
      </c>
      <c r="G12" s="13">
        <f t="shared" si="0"/>
        <v>61543.30000000001</v>
      </c>
    </row>
    <row r="13" spans="1:7" x14ac:dyDescent="0.2">
      <c r="A13">
        <v>46181701</v>
      </c>
      <c r="B13" t="s">
        <v>51</v>
      </c>
      <c r="C13" s="12">
        <v>297500</v>
      </c>
      <c r="D13" s="12">
        <v>307020</v>
      </c>
      <c r="E13" s="12">
        <v>310704.24</v>
      </c>
      <c r="F13" s="12">
        <v>523600</v>
      </c>
      <c r="G13" s="13">
        <f t="shared" si="0"/>
        <v>305074.74666666664</v>
      </c>
    </row>
    <row r="14" spans="1:7" x14ac:dyDescent="0.2">
      <c r="A14">
        <v>46181504</v>
      </c>
      <c r="B14" t="s">
        <v>52</v>
      </c>
      <c r="C14" s="12">
        <v>389130</v>
      </c>
      <c r="D14" s="12">
        <v>394966.95</v>
      </c>
      <c r="E14" s="12">
        <v>399706.55</v>
      </c>
      <c r="F14" s="12">
        <v>47600</v>
      </c>
      <c r="G14" s="13">
        <f t="shared" si="0"/>
        <v>394601.16666666669</v>
      </c>
    </row>
    <row r="15" spans="1:7" x14ac:dyDescent="0.2">
      <c r="A15">
        <v>46181804</v>
      </c>
      <c r="B15" t="s">
        <v>53</v>
      </c>
      <c r="C15" s="12">
        <v>133875</v>
      </c>
      <c r="D15" s="12">
        <v>135882.53</v>
      </c>
      <c r="E15" s="12">
        <v>137513.12</v>
      </c>
      <c r="F15" s="12">
        <v>1071000</v>
      </c>
      <c r="G15" s="13">
        <f t="shared" si="0"/>
        <v>135756.88333333333</v>
      </c>
    </row>
    <row r="16" spans="1:7" x14ac:dyDescent="0.2">
      <c r="A16">
        <v>46151506</v>
      </c>
      <c r="B16" t="s">
        <v>54</v>
      </c>
      <c r="C16" s="12">
        <v>99127</v>
      </c>
      <c r="D16" s="12">
        <v>100613.31</v>
      </c>
      <c r="E16" s="12">
        <v>101820.67</v>
      </c>
      <c r="F16" s="12">
        <v>1166200</v>
      </c>
      <c r="G16" s="13">
        <f t="shared" si="0"/>
        <v>100520.32666666666</v>
      </c>
    </row>
    <row r="17" spans="1:7" x14ac:dyDescent="0.2">
      <c r="A17">
        <v>45121516</v>
      </c>
      <c r="B17" t="s">
        <v>55</v>
      </c>
      <c r="C17" s="12">
        <v>362712</v>
      </c>
      <c r="D17" s="12">
        <v>368900</v>
      </c>
      <c r="E17" s="12">
        <v>373326.8</v>
      </c>
      <c r="F17" s="12">
        <v>687820</v>
      </c>
      <c r="G17" s="13">
        <f t="shared" si="0"/>
        <v>368312.93333333335</v>
      </c>
    </row>
    <row r="18" spans="1:7" x14ac:dyDescent="0.2">
      <c r="A18">
        <v>46181604</v>
      </c>
      <c r="B18" t="s">
        <v>56</v>
      </c>
      <c r="C18" s="12">
        <v>442680</v>
      </c>
      <c r="D18" s="12">
        <v>449320.2</v>
      </c>
      <c r="E18" s="12">
        <v>454712.04</v>
      </c>
      <c r="F18" s="12">
        <v>0</v>
      </c>
      <c r="G18" s="13">
        <f t="shared" si="0"/>
        <v>448904.08</v>
      </c>
    </row>
    <row r="19" spans="1:7" x14ac:dyDescent="0.2">
      <c r="A19">
        <v>43191510</v>
      </c>
      <c r="B19" t="s">
        <v>57</v>
      </c>
      <c r="C19" s="12">
        <v>587330.44999999995</v>
      </c>
      <c r="D19" s="12">
        <v>587330.44999999995</v>
      </c>
      <c r="E19" s="12">
        <v>594378.42000000004</v>
      </c>
      <c r="F19" s="12">
        <v>0</v>
      </c>
      <c r="G19" s="13">
        <f t="shared" si="0"/>
        <v>589679.77333333332</v>
      </c>
    </row>
    <row r="20" spans="1:7" x14ac:dyDescent="0.2">
      <c r="A20">
        <v>60131105</v>
      </c>
      <c r="B20" t="s">
        <v>58</v>
      </c>
      <c r="C20" s="12">
        <v>22491</v>
      </c>
      <c r="D20" s="12">
        <v>22827.77</v>
      </c>
      <c r="E20" s="12">
        <v>23101.7</v>
      </c>
      <c r="F20" s="12">
        <v>0</v>
      </c>
      <c r="G20" s="13">
        <f t="shared" si="0"/>
        <v>22806.823333333334</v>
      </c>
    </row>
    <row r="21" spans="1:7" x14ac:dyDescent="0.2">
      <c r="A21">
        <v>52161533</v>
      </c>
      <c r="B21" t="s">
        <v>59</v>
      </c>
      <c r="C21" s="12">
        <v>313565</v>
      </c>
      <c r="D21" s="12">
        <v>318267.88</v>
      </c>
      <c r="E21" s="12">
        <v>322087.09000000003</v>
      </c>
      <c r="F21" s="12">
        <v>0</v>
      </c>
      <c r="G21" s="13">
        <f t="shared" si="0"/>
        <v>317973.3233333333</v>
      </c>
    </row>
    <row r="22" spans="1:7" x14ac:dyDescent="0.2">
      <c r="A22">
        <v>39111610</v>
      </c>
      <c r="B22" t="s">
        <v>60</v>
      </c>
      <c r="C22" s="12">
        <v>278460</v>
      </c>
      <c r="D22" s="12">
        <v>282636.90000000002</v>
      </c>
      <c r="E22" s="12">
        <v>286028.53999999998</v>
      </c>
      <c r="F22" s="12">
        <v>0</v>
      </c>
      <c r="G22" s="13">
        <f t="shared" si="0"/>
        <v>282375.14666666667</v>
      </c>
    </row>
    <row r="23" spans="1:7" x14ac:dyDescent="0.2">
      <c r="A23">
        <v>42171917</v>
      </c>
      <c r="B23" t="s">
        <v>61</v>
      </c>
      <c r="C23" s="12">
        <v>142800</v>
      </c>
      <c r="D23" s="12">
        <v>144942</v>
      </c>
      <c r="E23" s="12">
        <v>146681.29999999999</v>
      </c>
      <c r="F23" s="12">
        <v>0</v>
      </c>
      <c r="G23" s="13">
        <f t="shared" si="0"/>
        <v>144807.76666666666</v>
      </c>
    </row>
    <row r="24" spans="1:7" x14ac:dyDescent="0.2">
      <c r="A24">
        <v>46181536</v>
      </c>
      <c r="B24" t="s">
        <v>62</v>
      </c>
      <c r="C24" s="12">
        <v>50932</v>
      </c>
      <c r="D24" s="12">
        <v>51695.98</v>
      </c>
      <c r="E24" s="12">
        <v>52316.33</v>
      </c>
      <c r="F24" s="12">
        <v>0</v>
      </c>
      <c r="G24" s="13">
        <f t="shared" si="0"/>
        <v>51648.103333333333</v>
      </c>
    </row>
    <row r="25" spans="1:7" x14ac:dyDescent="0.2">
      <c r="A25">
        <v>46181507</v>
      </c>
      <c r="B25" t="s">
        <v>63</v>
      </c>
      <c r="C25" s="12">
        <v>3034500</v>
      </c>
      <c r="D25" s="12">
        <v>3080017.5</v>
      </c>
      <c r="E25" s="12">
        <v>3116977.71</v>
      </c>
      <c r="F25" s="12">
        <v>0</v>
      </c>
      <c r="G25" s="13">
        <f t="shared" si="0"/>
        <v>3077165.0700000003</v>
      </c>
    </row>
    <row r="26" spans="1:7" x14ac:dyDescent="0.2">
      <c r="A26">
        <v>46181705</v>
      </c>
      <c r="B26" t="s">
        <v>64</v>
      </c>
      <c r="C26" s="12">
        <v>515865</v>
      </c>
      <c r="D26" s="12">
        <v>523600</v>
      </c>
      <c r="E26" s="12">
        <v>529883.19999999995</v>
      </c>
      <c r="F26" s="12">
        <v>0</v>
      </c>
      <c r="G26" s="13">
        <f t="shared" si="0"/>
        <v>523116.06666666665</v>
      </c>
    </row>
    <row r="27" spans="1:7" x14ac:dyDescent="0.2">
      <c r="A27">
        <v>46181551</v>
      </c>
      <c r="B27" t="s">
        <v>65</v>
      </c>
      <c r="C27" s="12">
        <v>642600</v>
      </c>
      <c r="D27" s="12">
        <v>652239</v>
      </c>
      <c r="E27" s="12">
        <v>660065.87</v>
      </c>
      <c r="F27" s="12">
        <v>0</v>
      </c>
      <c r="G27" s="13">
        <f t="shared" si="0"/>
        <v>651634.95666666667</v>
      </c>
    </row>
    <row r="28" spans="1:7" x14ac:dyDescent="0.2">
      <c r="A28">
        <v>46181505</v>
      </c>
      <c r="B28" t="s">
        <v>66</v>
      </c>
      <c r="C28" s="12">
        <v>0</v>
      </c>
      <c r="D28" s="12">
        <v>0</v>
      </c>
      <c r="E28" s="12">
        <v>0</v>
      </c>
      <c r="F28" s="12">
        <v>0</v>
      </c>
      <c r="G28" s="13">
        <f t="shared" si="0"/>
        <v>0</v>
      </c>
    </row>
    <row r="29" spans="1:7" x14ac:dyDescent="0.2">
      <c r="A29">
        <v>46181500</v>
      </c>
      <c r="B29" t="s">
        <v>67</v>
      </c>
      <c r="C29" s="12">
        <v>0</v>
      </c>
      <c r="D29" s="12">
        <v>0</v>
      </c>
      <c r="E29" s="12">
        <v>0</v>
      </c>
      <c r="F29" s="12">
        <v>0</v>
      </c>
      <c r="G29" s="13">
        <f t="shared" si="0"/>
        <v>0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Personal</dc:creator>
  <cp:keywords/>
  <dc:description/>
  <cp:lastModifiedBy>Microsoft Office User</cp:lastModifiedBy>
  <cp:revision/>
  <dcterms:created xsi:type="dcterms:W3CDTF">2025-09-04T15:54:42Z</dcterms:created>
  <dcterms:modified xsi:type="dcterms:W3CDTF">2026-05-12T20:45:31Z</dcterms:modified>
  <cp:category/>
  <cp:contentStatus/>
</cp:coreProperties>
</file>