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6"/>
  <workbookPr/>
  <mc:AlternateContent xmlns:mc="http://schemas.openxmlformats.org/markup-compatibility/2006">
    <mc:Choice Requires="x15">
      <x15ac:absPath xmlns:x15ac="http://schemas.microsoft.com/office/spreadsheetml/2010/11/ac" url="U:\2026\NATALIA OVALLE 2026\PROCESOS\OTIC\MANTENIMI INFRAESTRUC TECNOLO\"/>
    </mc:Choice>
  </mc:AlternateContent>
  <xr:revisionPtr revIDLastSave="4" documentId="13_ncr:1_{1B7B54A8-974E-4FF8-B78F-F32FFB3552EF}" xr6:coauthVersionLast="47" xr6:coauthVersionMax="47" xr10:uidLastSave="{90DD74F1-4B41-4109-A189-210AB97D705D}"/>
  <bookViews>
    <workbookView xWindow="0" yWindow="0" windowWidth="24000" windowHeight="9405" firstSheet="3" activeTab="3" xr2:uid="{CB7AF7DA-ABB7-4212-B8C1-EE9B06189A1F}"/>
  </bookViews>
  <sheets>
    <sheet name="2 rutinas" sheetId="3" r:id="rId1"/>
    <sheet name="correctivos demanda" sheetId="5" r:id="rId2"/>
    <sheet name="Bolsa de repuestos" sheetId="4" r:id="rId3"/>
    <sheet name="Resumen" sheetId="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7" i="5" l="1"/>
  <c r="N27" i="5" s="1"/>
  <c r="M26" i="5"/>
  <c r="N26" i="5" s="1"/>
  <c r="M24" i="5"/>
  <c r="N24" i="5" s="1"/>
  <c r="M23" i="5"/>
  <c r="N23" i="5" s="1"/>
  <c r="M19" i="5"/>
  <c r="N19" i="5" s="1"/>
  <c r="M20" i="5"/>
  <c r="N20" i="5" s="1"/>
  <c r="M21" i="5"/>
  <c r="N21" i="5" s="1"/>
  <c r="M18" i="5"/>
  <c r="N18" i="5" s="1"/>
  <c r="M12" i="5"/>
  <c r="N12" i="5" s="1"/>
  <c r="M9" i="5"/>
  <c r="N9" i="5" s="1"/>
  <c r="M7" i="5"/>
  <c r="N7" i="5" s="1"/>
  <c r="M6" i="5"/>
  <c r="N6" i="5" s="1"/>
  <c r="D7" i="4" l="1"/>
  <c r="D8" i="4"/>
  <c r="D10" i="4"/>
  <c r="D11" i="4"/>
  <c r="D13" i="4"/>
  <c r="D16" i="4"/>
  <c r="D18" i="4"/>
  <c r="D20" i="4"/>
  <c r="D21" i="4"/>
  <c r="D23" i="4"/>
  <c r="D25" i="4"/>
  <c r="D28" i="4"/>
  <c r="D30" i="4"/>
  <c r="D31" i="4"/>
  <c r="D33" i="4"/>
  <c r="D34" i="4"/>
  <c r="D35" i="4"/>
  <c r="D36" i="4"/>
  <c r="D37" i="4"/>
  <c r="D38" i="4"/>
  <c r="D39" i="4"/>
  <c r="D40" i="4"/>
  <c r="D41" i="4"/>
  <c r="D43" i="4"/>
  <c r="D45" i="4"/>
  <c r="D46" i="4"/>
  <c r="D47" i="4"/>
  <c r="D48" i="4"/>
  <c r="D50" i="4"/>
  <c r="D51" i="4"/>
  <c r="D53" i="4"/>
  <c r="D54" i="4"/>
  <c r="D55" i="4"/>
  <c r="D56" i="4"/>
  <c r="D57" i="4"/>
  <c r="D58" i="4"/>
  <c r="D59" i="4"/>
  <c r="D60" i="4"/>
  <c r="D61" i="4"/>
  <c r="D62" i="4"/>
  <c r="D66" i="4"/>
  <c r="D67" i="4"/>
  <c r="D68" i="4"/>
  <c r="D69" i="4"/>
  <c r="D70" i="4"/>
  <c r="D6" i="4"/>
  <c r="M8" i="5"/>
  <c r="N8" i="5" s="1"/>
  <c r="M10" i="5"/>
  <c r="M11" i="5"/>
  <c r="N11" i="5" s="1"/>
  <c r="M13" i="5"/>
  <c r="N13" i="5" s="1"/>
  <c r="M14" i="5"/>
  <c r="N14" i="5" s="1"/>
  <c r="M15" i="5"/>
  <c r="N15" i="5" s="1"/>
  <c r="M16" i="5"/>
  <c r="N16" i="5" s="1"/>
  <c r="M17" i="5"/>
  <c r="N17" i="5" s="1"/>
  <c r="M22" i="5"/>
  <c r="M25" i="5"/>
  <c r="N25" i="5" s="1"/>
  <c r="N10" i="5"/>
  <c r="N22" i="5"/>
  <c r="N28" i="5" l="1"/>
  <c r="C5" i="6" s="1"/>
  <c r="H70" i="4"/>
  <c r="H69" i="4"/>
  <c r="H68" i="4"/>
  <c r="H67" i="4"/>
  <c r="H66" i="4"/>
  <c r="H64" i="4"/>
  <c r="H62" i="4"/>
  <c r="H61" i="4"/>
  <c r="H60" i="4"/>
  <c r="H59" i="4"/>
  <c r="H58" i="4"/>
  <c r="H57" i="4"/>
  <c r="H56" i="4"/>
  <c r="H55" i="4"/>
  <c r="H54" i="4"/>
  <c r="H53" i="4"/>
  <c r="H51" i="4"/>
  <c r="H50" i="4"/>
  <c r="H48" i="4"/>
  <c r="H47" i="4"/>
  <c r="H46" i="4"/>
  <c r="H45" i="4"/>
  <c r="H43" i="4"/>
  <c r="H41" i="4"/>
  <c r="H40" i="4"/>
  <c r="H39" i="4"/>
  <c r="H38" i="4"/>
  <c r="H37" i="4"/>
  <c r="H36" i="4"/>
  <c r="H35" i="4"/>
  <c r="H34" i="4"/>
  <c r="H33" i="4"/>
  <c r="H31" i="4"/>
  <c r="H30" i="4"/>
  <c r="H28" i="4"/>
  <c r="H26" i="4"/>
  <c r="H25" i="4"/>
  <c r="H23" i="4"/>
  <c r="H22" i="4"/>
  <c r="H21" i="4"/>
  <c r="H20" i="4"/>
  <c r="H18" i="4"/>
  <c r="H16" i="4"/>
  <c r="H14" i="4"/>
  <c r="H13" i="4"/>
  <c r="H11" i="4"/>
  <c r="H10" i="4"/>
  <c r="H8" i="4"/>
  <c r="H7" i="4"/>
  <c r="H6" i="4"/>
  <c r="F70" i="4" l="1"/>
  <c r="I70" i="4" s="1"/>
  <c r="J70" i="4" s="1"/>
  <c r="F69" i="4"/>
  <c r="I69" i="4" s="1"/>
  <c r="J69" i="4" s="1"/>
  <c r="F68" i="4"/>
  <c r="I68" i="4" s="1"/>
  <c r="J68" i="4" s="1"/>
  <c r="F67" i="4"/>
  <c r="I67" i="4" s="1"/>
  <c r="J67" i="4" s="1"/>
  <c r="F66" i="4"/>
  <c r="I66" i="4" s="1"/>
  <c r="J66" i="4" s="1"/>
  <c r="F64" i="4"/>
  <c r="I64" i="4" s="1"/>
  <c r="J64" i="4" s="1"/>
  <c r="F62" i="4"/>
  <c r="I62" i="4" s="1"/>
  <c r="J62" i="4" s="1"/>
  <c r="F61" i="4"/>
  <c r="I61" i="4" s="1"/>
  <c r="J61" i="4" s="1"/>
  <c r="F60" i="4"/>
  <c r="I60" i="4" s="1"/>
  <c r="J60" i="4" s="1"/>
  <c r="F59" i="4"/>
  <c r="I59" i="4" s="1"/>
  <c r="J59" i="4" s="1"/>
  <c r="F58" i="4"/>
  <c r="I58" i="4" s="1"/>
  <c r="J58" i="4" s="1"/>
  <c r="F57" i="4"/>
  <c r="I57" i="4" s="1"/>
  <c r="J57" i="4" s="1"/>
  <c r="F56" i="4"/>
  <c r="I56" i="4" s="1"/>
  <c r="J56" i="4" s="1"/>
  <c r="F55" i="4"/>
  <c r="I55" i="4" s="1"/>
  <c r="J55" i="4" s="1"/>
  <c r="F54" i="4"/>
  <c r="I54" i="4" s="1"/>
  <c r="J54" i="4" s="1"/>
  <c r="F53" i="4"/>
  <c r="I53" i="4" s="1"/>
  <c r="J53" i="4" s="1"/>
  <c r="F51" i="4"/>
  <c r="I51" i="4" s="1"/>
  <c r="J51" i="4" s="1"/>
  <c r="F50" i="4"/>
  <c r="I50" i="4" s="1"/>
  <c r="J50" i="4" s="1"/>
  <c r="F48" i="4"/>
  <c r="I48" i="4" s="1"/>
  <c r="J48" i="4" s="1"/>
  <c r="F47" i="4"/>
  <c r="I47" i="4" s="1"/>
  <c r="J47" i="4" s="1"/>
  <c r="F46" i="4"/>
  <c r="I46" i="4" s="1"/>
  <c r="J46" i="4" s="1"/>
  <c r="F45" i="4"/>
  <c r="I45" i="4" s="1"/>
  <c r="J45" i="4" s="1"/>
  <c r="F43" i="4"/>
  <c r="I43" i="4" s="1"/>
  <c r="J43" i="4" s="1"/>
  <c r="F41" i="4"/>
  <c r="I41" i="4" s="1"/>
  <c r="J41" i="4" s="1"/>
  <c r="F40" i="4"/>
  <c r="I40" i="4" s="1"/>
  <c r="J40" i="4" s="1"/>
  <c r="F39" i="4"/>
  <c r="I39" i="4" s="1"/>
  <c r="J39" i="4" s="1"/>
  <c r="F38" i="4"/>
  <c r="I38" i="4" s="1"/>
  <c r="J38" i="4" s="1"/>
  <c r="F37" i="4"/>
  <c r="I37" i="4" s="1"/>
  <c r="J37" i="4" s="1"/>
  <c r="F36" i="4"/>
  <c r="I36" i="4" s="1"/>
  <c r="J36" i="4" s="1"/>
  <c r="F35" i="4"/>
  <c r="I35" i="4" s="1"/>
  <c r="J35" i="4" s="1"/>
  <c r="F34" i="4"/>
  <c r="I34" i="4" s="1"/>
  <c r="J34" i="4" s="1"/>
  <c r="F33" i="4"/>
  <c r="I33" i="4" s="1"/>
  <c r="J33" i="4" s="1"/>
  <c r="F31" i="4"/>
  <c r="I31" i="4" s="1"/>
  <c r="J31" i="4" s="1"/>
  <c r="F30" i="4"/>
  <c r="I30" i="4" s="1"/>
  <c r="J30" i="4" s="1"/>
  <c r="F28" i="4"/>
  <c r="I28" i="4" s="1"/>
  <c r="J28" i="4" s="1"/>
  <c r="F26" i="4"/>
  <c r="I26" i="4" s="1"/>
  <c r="J26" i="4" s="1"/>
  <c r="F25" i="4"/>
  <c r="I25" i="4" s="1"/>
  <c r="J25" i="4" s="1"/>
  <c r="F23" i="4"/>
  <c r="I23" i="4" s="1"/>
  <c r="J23" i="4" s="1"/>
  <c r="F22" i="4"/>
  <c r="I22" i="4" s="1"/>
  <c r="J22" i="4" s="1"/>
  <c r="F21" i="4"/>
  <c r="I21" i="4" s="1"/>
  <c r="J21" i="4" s="1"/>
  <c r="F20" i="4"/>
  <c r="I20" i="4" s="1"/>
  <c r="J20" i="4" s="1"/>
  <c r="F18" i="4"/>
  <c r="I18" i="4" s="1"/>
  <c r="J18" i="4" s="1"/>
  <c r="F16" i="4"/>
  <c r="I16" i="4" s="1"/>
  <c r="J16" i="4" s="1"/>
  <c r="F14" i="4"/>
  <c r="I14" i="4" s="1"/>
  <c r="J14" i="4" s="1"/>
  <c r="F13" i="4"/>
  <c r="I13" i="4" s="1"/>
  <c r="J13" i="4" s="1"/>
  <c r="F11" i="4"/>
  <c r="I11" i="4" s="1"/>
  <c r="J11" i="4" s="1"/>
  <c r="F10" i="4"/>
  <c r="I10" i="4" s="1"/>
  <c r="J10" i="4" s="1"/>
  <c r="F8" i="4"/>
  <c r="I8" i="4" s="1"/>
  <c r="J8" i="4" s="1"/>
  <c r="F7" i="4"/>
  <c r="I7" i="4" s="1"/>
  <c r="J7" i="4" s="1"/>
  <c r="F6" i="4"/>
  <c r="I6" i="4" s="1"/>
  <c r="J6" i="4" s="1"/>
  <c r="J71" i="4" s="1"/>
  <c r="C6" i="6" s="1"/>
  <c r="J7" i="5" l="1"/>
  <c r="K7" i="5" s="1"/>
  <c r="J8" i="5"/>
  <c r="K8" i="5" s="1"/>
  <c r="J9" i="5"/>
  <c r="K9" i="5" s="1"/>
  <c r="J10" i="5"/>
  <c r="K10" i="5" s="1"/>
  <c r="J11" i="5"/>
  <c r="K11" i="5" s="1"/>
  <c r="J12" i="5"/>
  <c r="K12" i="5" s="1"/>
  <c r="J13" i="5"/>
  <c r="K13" i="5" s="1"/>
  <c r="J14" i="5"/>
  <c r="K14" i="5" s="1"/>
  <c r="J15" i="5"/>
  <c r="K15" i="5" s="1"/>
  <c r="J16" i="5"/>
  <c r="K16" i="5" s="1"/>
  <c r="J17" i="5"/>
  <c r="K17" i="5" s="1"/>
  <c r="J18" i="5"/>
  <c r="K18" i="5" s="1"/>
  <c r="J19" i="5"/>
  <c r="K19" i="5" s="1"/>
  <c r="J20" i="5"/>
  <c r="K20" i="5" s="1"/>
  <c r="J21" i="5"/>
  <c r="K21" i="5" s="1"/>
  <c r="J22" i="5"/>
  <c r="K22" i="5" s="1"/>
  <c r="J23" i="5"/>
  <c r="K23" i="5" s="1"/>
  <c r="J24" i="5"/>
  <c r="K24" i="5" s="1"/>
  <c r="J25" i="5"/>
  <c r="K25" i="5" s="1"/>
  <c r="J26" i="5"/>
  <c r="K26" i="5" s="1"/>
  <c r="J27" i="5"/>
  <c r="K27" i="5" s="1"/>
  <c r="J6" i="5"/>
  <c r="K6" i="5" s="1"/>
  <c r="G7" i="5"/>
  <c r="H7" i="5" s="1"/>
  <c r="G8" i="5"/>
  <c r="H8" i="5" s="1"/>
  <c r="G9" i="5"/>
  <c r="H9" i="5" s="1"/>
  <c r="G10" i="5"/>
  <c r="H10" i="5" s="1"/>
  <c r="G11" i="5"/>
  <c r="H11" i="5" s="1"/>
  <c r="G12" i="5"/>
  <c r="H12" i="5" s="1"/>
  <c r="G13" i="5"/>
  <c r="H13" i="5" s="1"/>
  <c r="G14" i="5"/>
  <c r="H14" i="5" s="1"/>
  <c r="G15" i="5"/>
  <c r="H15" i="5" s="1"/>
  <c r="G16" i="5"/>
  <c r="H16" i="5" s="1"/>
  <c r="G17" i="5"/>
  <c r="H17" i="5" s="1"/>
  <c r="G18" i="5"/>
  <c r="H18" i="5" s="1"/>
  <c r="G19" i="5"/>
  <c r="H19" i="5" s="1"/>
  <c r="G20" i="5"/>
  <c r="H20" i="5" s="1"/>
  <c r="G21" i="5"/>
  <c r="H21" i="5" s="1"/>
  <c r="G22" i="5"/>
  <c r="H22" i="5" s="1"/>
  <c r="G23" i="5"/>
  <c r="H23" i="5" s="1"/>
  <c r="G24" i="5"/>
  <c r="H24" i="5" s="1"/>
  <c r="G25" i="5"/>
  <c r="H25" i="5" s="1"/>
  <c r="G26" i="5"/>
  <c r="H26" i="5" s="1"/>
  <c r="G27" i="5"/>
  <c r="H27" i="5" s="1"/>
  <c r="G6" i="5"/>
  <c r="H6" i="5" s="1"/>
  <c r="D8" i="5"/>
  <c r="E8" i="5" s="1"/>
  <c r="D10" i="5"/>
  <c r="E10" i="5" s="1"/>
  <c r="D11" i="5"/>
  <c r="E11" i="5" s="1"/>
  <c r="D13" i="5"/>
  <c r="E13" i="5" s="1"/>
  <c r="D14" i="5"/>
  <c r="E14" i="5" s="1"/>
  <c r="D15" i="5"/>
  <c r="E15" i="5" s="1"/>
  <c r="D16" i="5"/>
  <c r="E16" i="5" s="1"/>
  <c r="D17" i="5"/>
  <c r="E17" i="5" s="1"/>
  <c r="D22" i="5"/>
  <c r="E22" i="5" s="1"/>
  <c r="D25" i="5"/>
  <c r="E25" i="5" s="1"/>
  <c r="O8" i="3"/>
  <c r="P8" i="3" s="1"/>
  <c r="O9" i="3"/>
  <c r="P9" i="3" s="1"/>
  <c r="O10" i="3"/>
  <c r="P10" i="3" s="1"/>
  <c r="O11" i="3"/>
  <c r="P11" i="3" s="1"/>
  <c r="O12" i="3"/>
  <c r="P12" i="3" s="1"/>
  <c r="O13" i="3"/>
  <c r="P13" i="3" s="1"/>
  <c r="O14" i="3"/>
  <c r="P14" i="3" s="1"/>
  <c r="O15" i="3"/>
  <c r="P15" i="3" s="1"/>
  <c r="O16" i="3"/>
  <c r="P16" i="3" s="1"/>
  <c r="O17" i="3"/>
  <c r="P17" i="3" s="1"/>
  <c r="O18" i="3"/>
  <c r="P18" i="3" s="1"/>
  <c r="O19" i="3"/>
  <c r="P19" i="3" s="1"/>
  <c r="O20" i="3"/>
  <c r="P20" i="3" s="1"/>
  <c r="O21" i="3"/>
  <c r="P21" i="3" s="1"/>
  <c r="O22" i="3"/>
  <c r="P22" i="3" s="1"/>
  <c r="O23" i="3"/>
  <c r="P23" i="3" s="1"/>
  <c r="O24" i="3"/>
  <c r="P24" i="3" s="1"/>
  <c r="O25" i="3"/>
  <c r="P25" i="3" s="1"/>
  <c r="O26" i="3"/>
  <c r="P26" i="3" s="1"/>
  <c r="O27" i="3"/>
  <c r="P27" i="3" s="1"/>
  <c r="O28" i="3"/>
  <c r="P28" i="3" s="1"/>
  <c r="O7" i="3"/>
  <c r="P7" i="3" s="1"/>
  <c r="K8" i="3"/>
  <c r="L8" i="3" s="1"/>
  <c r="K9" i="3"/>
  <c r="L9" i="3" s="1"/>
  <c r="K10" i="3"/>
  <c r="L10" i="3" s="1"/>
  <c r="K11" i="3"/>
  <c r="L11" i="3" s="1"/>
  <c r="K12" i="3"/>
  <c r="L12" i="3" s="1"/>
  <c r="K13" i="3"/>
  <c r="L13" i="3" s="1"/>
  <c r="K14" i="3"/>
  <c r="L14" i="3" s="1"/>
  <c r="K15" i="3"/>
  <c r="L15" i="3" s="1"/>
  <c r="K16" i="3"/>
  <c r="L16" i="3" s="1"/>
  <c r="K17" i="3"/>
  <c r="L17" i="3" s="1"/>
  <c r="K18" i="3"/>
  <c r="L18" i="3" s="1"/>
  <c r="K19" i="3"/>
  <c r="L19" i="3" s="1"/>
  <c r="K20" i="3"/>
  <c r="L20" i="3" s="1"/>
  <c r="K21" i="3"/>
  <c r="L21" i="3" s="1"/>
  <c r="K22" i="3"/>
  <c r="L22" i="3" s="1"/>
  <c r="K23" i="3"/>
  <c r="L23" i="3" s="1"/>
  <c r="K24" i="3"/>
  <c r="L24" i="3" s="1"/>
  <c r="K25" i="3"/>
  <c r="L25" i="3" s="1"/>
  <c r="K26" i="3"/>
  <c r="L26" i="3" s="1"/>
  <c r="K27" i="3"/>
  <c r="L27" i="3" s="1"/>
  <c r="K28" i="3"/>
  <c r="L28" i="3" s="1"/>
  <c r="K7" i="3"/>
  <c r="L7" i="3" s="1"/>
  <c r="G8" i="3"/>
  <c r="H8" i="3" s="1"/>
  <c r="G9" i="3"/>
  <c r="H9" i="3" s="1"/>
  <c r="G10" i="3"/>
  <c r="H10" i="3" s="1"/>
  <c r="G11" i="3"/>
  <c r="H11" i="3" s="1"/>
  <c r="G12" i="3"/>
  <c r="H12" i="3" s="1"/>
  <c r="G13" i="3"/>
  <c r="H13" i="3" s="1"/>
  <c r="G14" i="3"/>
  <c r="H14" i="3" s="1"/>
  <c r="G15" i="3"/>
  <c r="H15" i="3" s="1"/>
  <c r="G16" i="3"/>
  <c r="H16" i="3" s="1"/>
  <c r="G17" i="3"/>
  <c r="H17" i="3" s="1"/>
  <c r="G18" i="3"/>
  <c r="H18" i="3" s="1"/>
  <c r="G19" i="3"/>
  <c r="H19" i="3" s="1"/>
  <c r="G20" i="3"/>
  <c r="H20" i="3" s="1"/>
  <c r="G21" i="3"/>
  <c r="H21" i="3" s="1"/>
  <c r="G22" i="3"/>
  <c r="H22" i="3" s="1"/>
  <c r="G23" i="3"/>
  <c r="H23" i="3" s="1"/>
  <c r="G24" i="3"/>
  <c r="H24" i="3" s="1"/>
  <c r="G25" i="3"/>
  <c r="H25" i="3" s="1"/>
  <c r="G26" i="3"/>
  <c r="H26" i="3" s="1"/>
  <c r="G28" i="3"/>
  <c r="H28" i="3" s="1"/>
  <c r="G7" i="3"/>
  <c r="H7" i="3" s="1"/>
  <c r="F10" i="3" l="1"/>
  <c r="R10" i="3" s="1"/>
  <c r="F11" i="3"/>
  <c r="R11" i="3" s="1"/>
  <c r="F12" i="3"/>
  <c r="R12" i="3" s="1"/>
  <c r="F13" i="3"/>
  <c r="R13" i="3" s="1"/>
  <c r="F14" i="3"/>
  <c r="R14" i="3" s="1"/>
  <c r="R15" i="3"/>
  <c r="F16" i="3"/>
  <c r="R16" i="3" s="1"/>
  <c r="F17" i="3"/>
  <c r="R17" i="3" s="1"/>
  <c r="F18" i="3"/>
  <c r="R18" i="3" s="1"/>
  <c r="F19" i="3"/>
  <c r="R19" i="3" s="1"/>
  <c r="F20" i="3"/>
  <c r="R20" i="3" s="1"/>
  <c r="F21" i="3"/>
  <c r="R21" i="3" s="1"/>
  <c r="F22" i="3"/>
  <c r="R22" i="3" s="1"/>
  <c r="F23" i="3"/>
  <c r="R23" i="3" s="1"/>
  <c r="F24" i="3"/>
  <c r="R24" i="3" s="1"/>
  <c r="F25" i="3"/>
  <c r="R25" i="3" s="1"/>
  <c r="F26" i="3"/>
  <c r="R26" i="3" s="1"/>
  <c r="F27" i="3"/>
  <c r="R27" i="3" s="1"/>
  <c r="F28" i="3"/>
  <c r="R28" i="3" s="1"/>
  <c r="F9" i="3"/>
  <c r="R9" i="3" s="1"/>
  <c r="F7" i="3"/>
  <c r="J7" i="3" s="1"/>
  <c r="F8" i="3"/>
  <c r="R8" i="3" s="1"/>
  <c r="J22" i="3" l="1"/>
  <c r="N22" i="3"/>
  <c r="J10" i="3"/>
  <c r="N10" i="3"/>
  <c r="J21" i="3"/>
  <c r="N21" i="3"/>
  <c r="J8" i="3"/>
  <c r="N8" i="3"/>
  <c r="J20" i="3"/>
  <c r="N20" i="3"/>
  <c r="R7" i="3"/>
  <c r="N7" i="3"/>
  <c r="J19" i="3"/>
  <c r="N19" i="3"/>
  <c r="J9" i="3"/>
  <c r="N9" i="3"/>
  <c r="J18" i="3"/>
  <c r="N18" i="3"/>
  <c r="J17" i="3"/>
  <c r="N17" i="3"/>
  <c r="J28" i="3"/>
  <c r="N28" i="3"/>
  <c r="J16" i="3"/>
  <c r="N16" i="3"/>
  <c r="N27" i="3"/>
  <c r="S27" i="3" s="1"/>
  <c r="T27" i="3" s="1"/>
  <c r="J15" i="3"/>
  <c r="N15" i="3"/>
  <c r="J26" i="3"/>
  <c r="N26" i="3"/>
  <c r="J14" i="3"/>
  <c r="N14" i="3"/>
  <c r="J25" i="3"/>
  <c r="N25" i="3"/>
  <c r="J13" i="3"/>
  <c r="N13" i="3"/>
  <c r="J24" i="3"/>
  <c r="N24" i="3"/>
  <c r="J12" i="3"/>
  <c r="N12" i="3"/>
  <c r="J23" i="3"/>
  <c r="N23" i="3"/>
  <c r="J11" i="3"/>
  <c r="N11" i="3"/>
  <c r="S23" i="3" l="1"/>
  <c r="T23" i="3" s="1"/>
  <c r="S26" i="3"/>
  <c r="T26" i="3" s="1"/>
  <c r="S12" i="3"/>
  <c r="T12" i="3" s="1"/>
  <c r="S14" i="3"/>
  <c r="T14" i="3" s="1"/>
  <c r="S10" i="3"/>
  <c r="T10" i="3" s="1"/>
  <c r="S9" i="3"/>
  <c r="T9" i="3" s="1"/>
  <c r="S28" i="3"/>
  <c r="T28" i="3" s="1"/>
  <c r="S18" i="3"/>
  <c r="T18" i="3" s="1"/>
  <c r="S13" i="3"/>
  <c r="T13" i="3" s="1"/>
  <c r="S22" i="3"/>
  <c r="T22" i="3" s="1"/>
  <c r="S7" i="3"/>
  <c r="T7" i="3" s="1"/>
  <c r="S8" i="3"/>
  <c r="T8" i="3" s="1"/>
  <c r="S21" i="3"/>
  <c r="T21" i="3" s="1"/>
  <c r="S19" i="3"/>
  <c r="T19" i="3" s="1"/>
  <c r="S25" i="3"/>
  <c r="T25" i="3" s="1"/>
  <c r="S24" i="3"/>
  <c r="T24" i="3" s="1"/>
  <c r="S16" i="3"/>
  <c r="T16" i="3" s="1"/>
  <c r="S11" i="3"/>
  <c r="T11" i="3" s="1"/>
  <c r="S17" i="3"/>
  <c r="T17" i="3" s="1"/>
  <c r="S20" i="3"/>
  <c r="T20" i="3" s="1"/>
  <c r="S15" i="3"/>
  <c r="T15" i="3" s="1"/>
  <c r="T29" i="3" l="1"/>
  <c r="C4" i="6" s="1"/>
  <c r="C7" i="6" l="1"/>
</calcChain>
</file>

<file path=xl/sharedStrings.xml><?xml version="1.0" encoding="utf-8"?>
<sst xmlns="http://schemas.openxmlformats.org/spreadsheetml/2006/main" count="208" uniqueCount="134">
  <si>
    <t>ESTUDIO DE MERCADO</t>
  </si>
  <si>
    <t>2 (DOS) RUTINAS DE MANTENIMIENTO PREVENTIVO</t>
  </si>
  <si>
    <t>T&amp;S COMP TECNOLOGIA y SERVICIOS S.A.S</t>
  </si>
  <si>
    <t>ICOMM SOLUTIONS SAS</t>
  </si>
  <si>
    <t>INTECMO SAS</t>
  </si>
  <si>
    <t xml:space="preserve">ITEM </t>
  </si>
  <si>
    <t>TIPO DE ELEMENTO</t>
  </si>
  <si>
    <t>REFERENCIA</t>
  </si>
  <si>
    <t>PRIMERA RUTINA</t>
  </si>
  <si>
    <t>SEGUNDA RUTINA</t>
  </si>
  <si>
    <t xml:space="preserve">TOTAL DE EQUIPOS </t>
  </si>
  <si>
    <t>VALOR UNITARIO SIN IVA</t>
  </si>
  <si>
    <t>VALOR  IVA</t>
  </si>
  <si>
    <t>VALOR UNITARIO CON IVA</t>
  </si>
  <si>
    <t>VALOR TOTAL IVA INCLUIDO</t>
  </si>
  <si>
    <t>SUMA</t>
  </si>
  <si>
    <t>PROMEDIO</t>
  </si>
  <si>
    <t>COMPUTADORES</t>
  </si>
  <si>
    <t>Portátiles</t>
  </si>
  <si>
    <t>Equipos de escritorio</t>
  </si>
  <si>
    <t>IMPRESORAS</t>
  </si>
  <si>
    <t>KYOCERA</t>
  </si>
  <si>
    <t>ZEBRA ZD230</t>
  </si>
  <si>
    <t>SCANERS</t>
  </si>
  <si>
    <t>KODAK S2070</t>
  </si>
  <si>
    <t>Hp Scanjet Enterprise 7500</t>
  </si>
  <si>
    <t>Hp Scanjet Enterprise 8500FN2</t>
  </si>
  <si>
    <t>Canon DR6010C</t>
  </si>
  <si>
    <t>VIDEO BEAM</t>
  </si>
  <si>
    <t>VIDEO BEAM VIEW SONIC PORTATIL</t>
  </si>
  <si>
    <t>VIDEO BEAM CONVENCIONAL</t>
  </si>
  <si>
    <t>PLOTTER</t>
  </si>
  <si>
    <t>HP - PLOTTER 500</t>
  </si>
  <si>
    <t>ACCESS POINT</t>
  </si>
  <si>
    <t>ACCESS POINT FORTINET 221D- UBIQUITI</t>
  </si>
  <si>
    <t>CONTROL DE ACCESO</t>
  </si>
  <si>
    <t xml:space="preserve">CONTROL DE ACCESO IRIS ULTRAMATCH STANDALONE </t>
  </si>
  <si>
    <t>Control de Acceso Zkteco SF400</t>
  </si>
  <si>
    <t>UPS</t>
  </si>
  <si>
    <t>UPS 3 KVA</t>
  </si>
  <si>
    <t>VERTIV 40KVA</t>
  </si>
  <si>
    <t>KEHUA TECH - EA 9915 15KVA</t>
  </si>
  <si>
    <t>UPS LEGRAND 6 KVA</t>
  </si>
  <si>
    <t>AIRE ACONDICIONADO</t>
  </si>
  <si>
    <t>YORK 12000BTU</t>
  </si>
  <si>
    <t>EXTINCION Y DETECCION DE INCENDIOS</t>
  </si>
  <si>
    <t>SISTEMA CONTRAINCENDIOS KIDDE VS SERIES(SISTEMA COMPLETO UBICADO EN EL DATACENTER)</t>
  </si>
  <si>
    <t xml:space="preserve"> DETECCION DE INCENDIOS</t>
  </si>
  <si>
    <t>SISTEMA DETECCION DE INCENDIOS KIDDE VS SERIES(SISTEMA COMPLETO UBICADO EN LA CASA DEL ESPACIO PUBLICO</t>
  </si>
  <si>
    <t>Valor total para dos rutinas de mantenimiento preventivo (Este valor es usado para comparación de ofertas)</t>
  </si>
  <si>
    <t>CORRECTIVOS POR DEMANDA</t>
  </si>
  <si>
    <t>TIPO DE</t>
  </si>
  <si>
    <t xml:space="preserve">VALOR  IVA </t>
  </si>
  <si>
    <t>ELEMENTO</t>
  </si>
  <si>
    <t xml:space="preserve">TOTAL UNITARIO Bolsa de servicios de mantenimiento correctivo por demanda (Este valor  es usado para comparación de ofertas) </t>
  </si>
  <si>
    <t>BOLSA DE REPUESTOS POR DEMANDA</t>
  </si>
  <si>
    <t>ITEM</t>
  </si>
  <si>
    <t>ACCESORIOS</t>
  </si>
  <si>
    <t xml:space="preserve">VALOR UNITARIO SIN IVA </t>
  </si>
  <si>
    <t>VALOR UNITARIO IVA INCLUIDO</t>
  </si>
  <si>
    <t>MOUSE</t>
  </si>
  <si>
    <t>Mouse Genius DX-110 USB negro suave</t>
  </si>
  <si>
    <t>Mouse Alámbrico Diseño Ergonómico Genius USB Dx- 150x</t>
  </si>
  <si>
    <t>LOGITECH ALAMBRICO MOUSE LOGITECH REF M110</t>
  </si>
  <si>
    <t>TECLADOS</t>
  </si>
  <si>
    <t>LOGITECH TECLADO LOGITECH K120</t>
  </si>
  <si>
    <t>GENIUS TECLADO GENIUS SLIM STAR 230 USB</t>
  </si>
  <si>
    <t>DIADEMAS</t>
  </si>
  <si>
    <t>AUDIFONOS GAMER Kotion G2000 con luz LED</t>
  </si>
  <si>
    <t>DIADEMA LOGITECH H390 USB MICROFONO NEGRA</t>
  </si>
  <si>
    <t>MICROFONOS</t>
  </si>
  <si>
    <t>MICROFONO GENIUS MIC-01A O MODELO SIMILAR</t>
  </si>
  <si>
    <t>CAMARAS WEB</t>
  </si>
  <si>
    <t>Cámara Web Genius FaceCam 1000X 720p</t>
  </si>
  <si>
    <t>MEMORIA RAM</t>
  </si>
  <si>
    <t>8 GB DDR4 2666 8X1</t>
  </si>
  <si>
    <t>8GB DDR4 3200 8X1 RGB XPG D41, D50, D60</t>
  </si>
  <si>
    <t>Memoria RAM  Portatil DDR4 2666MHz 16GB Crucial CT16G4SFD8266</t>
  </si>
  <si>
    <t>16 GB DDR4 3200 MHZ 16X1 HYPERX</t>
  </si>
  <si>
    <t>DISCOS HDD Y SSD</t>
  </si>
  <si>
    <t>Disco duro SSD m.2 NVME 256 gb</t>
  </si>
  <si>
    <t>Disco duro SSD 240 GB SSD WD O ADATA</t>
  </si>
  <si>
    <t>DISCOS DUROS EXTERNOS</t>
  </si>
  <si>
    <t xml:space="preserve">DISCO DURO PORTATIL 4TB </t>
  </si>
  <si>
    <t>CARGADORES DE COMPUTADOR PORTATIL</t>
  </si>
  <si>
    <t>CARGADOR PORTATIL DELL MODEL:LA65NM170</t>
  </si>
  <si>
    <t>CARGADOR PORTATIL DELL MODEL:HK65NM130</t>
  </si>
  <si>
    <t>CABLES Y ACCESORIOS DE RED</t>
  </si>
  <si>
    <t>Cable Patchcord UTP CAT6a 1m 26AWG</t>
  </si>
  <si>
    <t>Cable Patchcord UTP CAT6a 1.5 m 26AWG</t>
  </si>
  <si>
    <t>Cable Patchcord UTP Cat6a 2M 26Awg</t>
  </si>
  <si>
    <t>Cable Patchcord UTP Cat6a 3M 26Awg</t>
  </si>
  <si>
    <t>Cable Patchcord UTP Cat6a 5M 26Awg</t>
  </si>
  <si>
    <t>Cable tipo DAC  5mts</t>
  </si>
  <si>
    <t>Cable tipo DAC  10mts</t>
  </si>
  <si>
    <t xml:space="preserve">Adapt. Pcie Wireless 300Mbps 2.4Ghz 802.11B/G/N 2Xants </t>
  </si>
  <si>
    <t>Adaptador Tipo C a Ethernet</t>
  </si>
  <si>
    <t>REPUESTOS PARA AIRE ACONDICIONADO</t>
  </si>
  <si>
    <t>Recarga de refrigerante para Aire acondicionado YORK 12000BTU</t>
  </si>
  <si>
    <t>CABLES DE VIDEO</t>
  </si>
  <si>
    <t>HDMI 4K DE 10 METROS</t>
  </si>
  <si>
    <t>HDMI 4K DE 15 METROS</t>
  </si>
  <si>
    <t>Conversor HDMI a VGA con cable de audio(genérico)</t>
  </si>
  <si>
    <t>CABLE DVI-D (Single Link)</t>
  </si>
  <si>
    <t>RESPUESTOS PARA TABLET GALAXY TAB S6</t>
  </si>
  <si>
    <t>PROTECTORES DE PANTALLA PARA TABLETS SAMSUNG LITE S6</t>
  </si>
  <si>
    <t>GUAYAS DE SEGURIDAD PARA TABLETS SAMSUNG LITE S6</t>
  </si>
  <si>
    <t>RESPUESTOS PARA IMPRESORAS</t>
  </si>
  <si>
    <t>FUSORA ORIGINAL Kyocera ecosys p3055</t>
  </si>
  <si>
    <t>UNIDAD DE IMAGEN KYOCERA ECOSYS P3055</t>
  </si>
  <si>
    <t>KIT DE MANTENIMIENTO KYOCERA ECOSYS P3055</t>
  </si>
  <si>
    <t>TONNER KYOCERA ECOSYS P3055</t>
  </si>
  <si>
    <t>CABEZALES PARA PLOTTER HP designjet 500</t>
  </si>
  <si>
    <t>KIT DE MANTENIMIENTO PLOTTER HP DESIGNJET 500</t>
  </si>
  <si>
    <t>KIT DE MANTENIMIENTO SCANNER HP DIGITAL SENDER FLOW 8500 FN2</t>
  </si>
  <si>
    <t>KIT DE MANTENIMIENTO SCANNER HP SCANJET ENTERPRISE FLOW 7500</t>
  </si>
  <si>
    <t>CARTUCHOS CYAN. MAGENTA, BLACK, YELLOW PARA PLOTTER HPDESIGNJET500</t>
  </si>
  <si>
    <t>KIT DE MANTENIMIENTO SCANNER ALARIS S2070</t>
  </si>
  <si>
    <t>Bateria para UPS, 12v75Ah Largo 200 mm – Ancho 160mm – Alto 260 mm</t>
  </si>
  <si>
    <t>OTROS</t>
  </si>
  <si>
    <t>Base Disipadora calor tipo Stand con 2 und puertos USB, equipo portátil.</t>
  </si>
  <si>
    <t>MANGUERA ESPIRAL 10 MTS 1 PULGADA NEGRA</t>
  </si>
  <si>
    <t>Porta Cables Plastica Espiral Diametro 6mm 10mt</t>
  </si>
  <si>
    <t>Porta Cables Plastica Espiral Diametro 10mm 10mt</t>
  </si>
  <si>
    <t>EXTENSORES USB</t>
  </si>
  <si>
    <t>TOTAL UNITARIO Bolsa de repuestos por demanda (Este valor es usado para comparación de ofertas)</t>
  </si>
  <si>
    <t>RESUMEN</t>
  </si>
  <si>
    <t>Item</t>
  </si>
  <si>
    <t>Descripcion</t>
  </si>
  <si>
    <t>TOTAL RESUMEN DE PRECIOS</t>
  </si>
  <si>
    <t>NOTA 1: se aclara que el valor TOTAL RESUMEN DE PRECIOS será utilizado únicamente para comparación de los valores ofertados por los proponentes.
El valor ofertado por cada uno de los oferentes en la plataforma secop II deberá ser igual al presupuesto oficial del presente proceso de contratación teniendo en cuenta que es un presupuesto a monto agotable.
Adicionalmente se debe tener en cuenta que el presupuesto destinado para correctivos y bolsa de recursos por demanda estará dado por el valor del presupuesto Oficial, menos el valor ofertado en la propuesta económica de las dos (2) rutinas de mantenimiento preventivo incluido IVA, conforme se evidencie en el formato FORMATO 7. OFERTA ECONOMICA.</t>
  </si>
  <si>
    <t>NOTA 2:Con base en el concepto de MEDIA PODADA, desarrollado en la guía de elaboración de estudios del sector de Colombia Compra Eficiente para el manejo de datos atípicos, respecto a la cotización correspondiente a T&amp;S COMP TECNOLOGIA y SERVICIOS S.A.S, no fueron tenidos en cuenta los valores de los ítems resaltados en amarillo, teniendo en cuenta que bajo este concepto es posible excluir datos que sean identificados como atípicos (altos o bajos) respecto a los demás que se estén comparando.  VER ESTUDIOS PREVIOS NUMERAL 4.2.</t>
  </si>
  <si>
    <t xml:space="preserve">Elaboró: ARIOSTO GOMEZ </t>
  </si>
  <si>
    <t>Aprobó: DIANA MARCELA ACOSTA ALBARRACIN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</si>
</sst>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quot;$&quot;\ * #,##0_-;\-&quot;$&quot;\ * #,##0_-;_-&quot;$&quot;\ * &quot;-&quot;??_-;_-@_-"/>
    <numFmt numFmtId="166" formatCode="_-&quot;$&quot;* #,##0_-;\-&quot;$&quot;* #,##0_-;_-&quot;$&quot;* &quot;-&quot;??_-;_-@_-"/>
    <numFmt numFmtId="167" formatCode="&quot;$&quot;\ #,##0"/>
  </numFmts>
  <fonts count="14">
    <font>
      <sz val="11"/>
      <color theme="1"/>
      <name val="Aptos Narrow"/>
      <family val="2"/>
      <scheme val="minor"/>
    </font>
    <font>
      <b/>
      <sz val="11"/>
      <color rgb="FF000000"/>
      <name val="Calibri"/>
      <family val="2"/>
    </font>
    <font>
      <b/>
      <sz val="10"/>
      <color rgb="FF000000"/>
      <name val="Trebuchet MS"/>
      <family val="2"/>
    </font>
    <font>
      <sz val="11"/>
      <color rgb="FF000000"/>
      <name val="Trebuchet MS"/>
      <family val="2"/>
    </font>
    <font>
      <sz val="11"/>
      <color rgb="FF000000"/>
      <name val="Calibri"/>
      <family val="2"/>
    </font>
    <font>
      <sz val="10"/>
      <color rgb="FF000000"/>
      <name val="Trebuchet MS"/>
      <family val="2"/>
    </font>
    <font>
      <b/>
      <sz val="11"/>
      <color theme="1"/>
      <name val="Aptos Narrow"/>
      <family val="2"/>
      <scheme val="minor"/>
    </font>
    <font>
      <sz val="11"/>
      <color theme="1"/>
      <name val="Aptos Narrow"/>
      <family val="2"/>
      <scheme val="minor"/>
    </font>
    <font>
      <sz val="10"/>
      <name val="Arial"/>
      <family val="2"/>
    </font>
    <font>
      <b/>
      <sz val="11"/>
      <color theme="1"/>
      <name val="Aptos Narrow"/>
      <scheme val="minor"/>
    </font>
    <font>
      <b/>
      <sz val="14"/>
      <color theme="1"/>
      <name val="Aptos Narrow"/>
      <scheme val="minor"/>
    </font>
    <font>
      <b/>
      <sz val="12"/>
      <color theme="1"/>
      <name val="Aptos Narrow"/>
      <scheme val="minor"/>
    </font>
    <font>
      <b/>
      <sz val="14"/>
      <color rgb="FF000000"/>
      <name val="Calibri"/>
      <family val="2"/>
    </font>
    <font>
      <b/>
      <sz val="11"/>
      <color theme="1"/>
      <name val="Calibri"/>
      <family val="2"/>
    </font>
  </fonts>
  <fills count="13">
    <fill>
      <patternFill patternType="none"/>
    </fill>
    <fill>
      <patternFill patternType="gray125"/>
    </fill>
    <fill>
      <patternFill patternType="solid">
        <fgColor rgb="FFFFFFFF"/>
        <bgColor indexed="64"/>
      </patternFill>
    </fill>
    <fill>
      <patternFill patternType="solid">
        <fgColor rgb="FFEDEDED"/>
        <bgColor indexed="64"/>
      </patternFill>
    </fill>
    <fill>
      <patternFill patternType="solid">
        <fgColor theme="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3" tint="0.749992370372631"/>
        <bgColor indexed="64"/>
      </patternFill>
    </fill>
    <fill>
      <patternFill patternType="solid">
        <fgColor rgb="FF92D050"/>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2" tint="-0.249977111117893"/>
        <bgColor indexed="64"/>
      </patternFill>
    </fill>
    <fill>
      <patternFill patternType="solid">
        <fgColor rgb="FFFAFE58"/>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5">
    <xf numFmtId="0" fontId="0"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8" fillId="0" borderId="0"/>
  </cellStyleXfs>
  <cellXfs count="118">
    <xf numFmtId="0" fontId="0" fillId="0" borderId="0" xfId="0"/>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vertical="center"/>
    </xf>
    <xf numFmtId="0" fontId="4" fillId="4" borderId="1" xfId="0" applyFont="1" applyFill="1" applyBorder="1" applyAlignment="1">
      <alignment vertical="center"/>
    </xf>
    <xf numFmtId="165" fontId="0" fillId="0" borderId="1" xfId="0" applyNumberFormat="1" applyBorder="1"/>
    <xf numFmtId="165" fontId="0" fillId="4" borderId="1" xfId="1" applyNumberFormat="1" applyFont="1" applyFill="1" applyBorder="1"/>
    <xf numFmtId="165" fontId="4" fillId="4" borderId="1" xfId="1" applyNumberFormat="1" applyFont="1" applyFill="1" applyBorder="1" applyAlignment="1">
      <alignment vertical="center"/>
    </xf>
    <xf numFmtId="165" fontId="4" fillId="4" borderId="1" xfId="1" applyNumberFormat="1" applyFont="1" applyFill="1" applyBorder="1" applyAlignment="1">
      <alignment vertical="center" wrapText="1"/>
    </xf>
    <xf numFmtId="165" fontId="0" fillId="0" borderId="0" xfId="1" applyNumberFormat="1" applyFont="1"/>
    <xf numFmtId="0" fontId="0" fillId="0" borderId="0" xfId="0" applyAlignment="1">
      <alignment vertical="center"/>
    </xf>
    <xf numFmtId="165" fontId="0" fillId="0" borderId="0" xfId="0" applyNumberFormat="1"/>
    <xf numFmtId="164" fontId="5" fillId="2" borderId="1" xfId="1" applyFont="1" applyFill="1" applyBorder="1" applyAlignment="1">
      <alignment horizontal="center" vertical="center" wrapText="1"/>
    </xf>
    <xf numFmtId="0" fontId="4" fillId="2" borderId="1" xfId="0" applyFont="1" applyFill="1" applyBorder="1" applyAlignment="1">
      <alignment vertical="center"/>
    </xf>
    <xf numFmtId="0" fontId="4" fillId="2" borderId="1" xfId="0" applyFont="1" applyFill="1" applyBorder="1" applyAlignment="1">
      <alignment vertical="center" wrapText="1"/>
    </xf>
    <xf numFmtId="165" fontId="0" fillId="0" borderId="1" xfId="0" applyNumberFormat="1" applyBorder="1" applyAlignment="1">
      <alignment horizontal="center" vertical="center"/>
    </xf>
    <xf numFmtId="166" fontId="0" fillId="0" borderId="1" xfId="0" applyNumberFormat="1" applyBorder="1" applyAlignment="1">
      <alignment horizontal="center" vertical="center"/>
    </xf>
    <xf numFmtId="165" fontId="4" fillId="2" borderId="1" xfId="0" applyNumberFormat="1" applyFont="1" applyFill="1" applyBorder="1" applyAlignment="1">
      <alignment horizontal="center" vertical="center"/>
    </xf>
    <xf numFmtId="166" fontId="4" fillId="2" borderId="1" xfId="0" applyNumberFormat="1" applyFont="1" applyFill="1" applyBorder="1" applyAlignment="1">
      <alignment horizontal="center"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4" fillId="0" borderId="1" xfId="0" applyFont="1" applyBorder="1" applyAlignment="1">
      <alignment horizontal="left" vertical="center"/>
    </xf>
    <xf numFmtId="165" fontId="4" fillId="3" borderId="1" xfId="0" applyNumberFormat="1" applyFont="1" applyFill="1" applyBorder="1" applyAlignment="1">
      <alignment vertical="center"/>
    </xf>
    <xf numFmtId="0" fontId="0" fillId="0" borderId="1" xfId="0" applyBorder="1" applyAlignment="1">
      <alignment wrapText="1"/>
    </xf>
    <xf numFmtId="165" fontId="4" fillId="0" borderId="1" xfId="1" applyNumberFormat="1" applyFont="1" applyBorder="1" applyAlignment="1">
      <alignment horizontal="center" vertical="center" wrapText="1"/>
    </xf>
    <xf numFmtId="0" fontId="4" fillId="5" borderId="1" xfId="0" applyFont="1" applyFill="1" applyBorder="1" applyAlignment="1">
      <alignment horizontal="center" vertical="center" wrapText="1"/>
    </xf>
    <xf numFmtId="165" fontId="4" fillId="6" borderId="1" xfId="1" applyNumberFormat="1" applyFont="1" applyFill="1" applyBorder="1" applyAlignment="1">
      <alignment horizontal="center" vertical="center" wrapText="1"/>
    </xf>
    <xf numFmtId="165" fontId="4" fillId="7" borderId="1" xfId="1" applyNumberFormat="1" applyFont="1" applyFill="1" applyBorder="1" applyAlignment="1">
      <alignment horizontal="center" vertical="center" wrapText="1"/>
    </xf>
    <xf numFmtId="0" fontId="3" fillId="2" borderId="1" xfId="0" applyFont="1" applyFill="1" applyBorder="1" applyAlignment="1">
      <alignment vertical="center"/>
    </xf>
    <xf numFmtId="0" fontId="2" fillId="2" borderId="1" xfId="0" applyFont="1" applyFill="1" applyBorder="1" applyAlignment="1">
      <alignment vertical="center" wrapText="1"/>
    </xf>
    <xf numFmtId="166" fontId="5" fillId="2" borderId="1" xfId="0" applyNumberFormat="1"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xf>
    <xf numFmtId="166" fontId="11" fillId="0" borderId="1" xfId="0" applyNumberFormat="1" applyFont="1" applyBorder="1" applyAlignment="1">
      <alignment horizontal="center" vertical="center"/>
    </xf>
    <xf numFmtId="166" fontId="5" fillId="12" borderId="1" xfId="0" applyNumberFormat="1" applyFont="1" applyFill="1" applyBorder="1" applyAlignment="1">
      <alignment horizontal="center" vertical="center" wrapText="1"/>
    </xf>
    <xf numFmtId="165" fontId="0" fillId="12" borderId="1" xfId="0" applyNumberFormat="1" applyFill="1" applyBorder="1" applyAlignment="1">
      <alignment horizontal="center" vertical="center"/>
    </xf>
    <xf numFmtId="166" fontId="4" fillId="12" borderId="1" xfId="0" applyNumberFormat="1" applyFont="1" applyFill="1" applyBorder="1" applyAlignment="1">
      <alignment horizontal="center" vertical="center"/>
    </xf>
    <xf numFmtId="165" fontId="0" fillId="12" borderId="1" xfId="1" applyNumberFormat="1" applyFont="1" applyFill="1" applyBorder="1" applyAlignment="1"/>
    <xf numFmtId="165" fontId="5" fillId="12" borderId="1" xfId="1" applyNumberFormat="1" applyFont="1" applyFill="1" applyBorder="1" applyAlignment="1">
      <alignment wrapText="1"/>
    </xf>
    <xf numFmtId="165" fontId="5" fillId="12" borderId="1" xfId="1" applyNumberFormat="1" applyFont="1" applyFill="1" applyBorder="1" applyAlignment="1">
      <alignment horizontal="center" wrapText="1"/>
    </xf>
    <xf numFmtId="165" fontId="5" fillId="0" borderId="1" xfId="1" applyNumberFormat="1" applyFont="1" applyFill="1" applyBorder="1" applyAlignment="1">
      <alignment wrapText="1"/>
    </xf>
    <xf numFmtId="165" fontId="5" fillId="0" borderId="1" xfId="1" applyNumberFormat="1" applyFont="1" applyFill="1" applyBorder="1" applyAlignment="1">
      <alignment horizontal="center" wrapText="1"/>
    </xf>
    <xf numFmtId="164" fontId="5" fillId="0" borderId="1" xfId="1" applyFont="1" applyFill="1" applyBorder="1" applyAlignment="1">
      <alignment horizontal="center" vertical="center" wrapText="1"/>
    </xf>
    <xf numFmtId="165" fontId="5" fillId="0" borderId="2" xfId="1" applyNumberFormat="1" applyFont="1" applyFill="1" applyBorder="1" applyAlignment="1">
      <alignment horizontal="center" vertical="center" wrapText="1"/>
    </xf>
    <xf numFmtId="165" fontId="0" fillId="0" borderId="1" xfId="1" applyNumberFormat="1" applyFont="1" applyFill="1" applyBorder="1"/>
    <xf numFmtId="166" fontId="0" fillId="0" borderId="1" xfId="0" applyNumberFormat="1" applyBorder="1"/>
    <xf numFmtId="166" fontId="11" fillId="0" borderId="1" xfId="0" applyNumberFormat="1" applyFont="1" applyBorder="1"/>
    <xf numFmtId="165" fontId="4" fillId="12" borderId="1" xfId="1" applyNumberFormat="1" applyFont="1" applyFill="1" applyBorder="1" applyAlignment="1">
      <alignment vertical="center"/>
    </xf>
    <xf numFmtId="165" fontId="0" fillId="12" borderId="1" xfId="1" applyNumberFormat="1" applyFont="1" applyFill="1" applyBorder="1"/>
    <xf numFmtId="167" fontId="0" fillId="0" borderId="1" xfId="0" applyNumberFormat="1" applyBorder="1" applyAlignment="1">
      <alignment horizontal="center" vertical="center"/>
    </xf>
    <xf numFmtId="0" fontId="9"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0" fillId="10" borderId="2" xfId="0" applyFill="1" applyBorder="1" applyAlignment="1">
      <alignment horizontal="center"/>
    </xf>
    <xf numFmtId="0" fontId="0" fillId="10" borderId="4" xfId="0" applyFill="1" applyBorder="1" applyAlignment="1">
      <alignment horizontal="center"/>
    </xf>
    <xf numFmtId="0" fontId="1" fillId="10"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 fillId="10" borderId="2"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9" fillId="7"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7" borderId="1" xfId="0" applyFont="1" applyFill="1" applyBorder="1" applyAlignment="1">
      <alignment horizontal="center" vertical="center" wrapText="1"/>
    </xf>
    <xf numFmtId="0" fontId="1" fillId="11" borderId="2" xfId="0" applyFont="1" applyFill="1" applyBorder="1" applyAlignment="1">
      <alignment horizontal="center" vertical="center" wrapText="1"/>
    </xf>
    <xf numFmtId="0" fontId="1" fillId="11" borderId="3" xfId="0" applyFont="1" applyFill="1" applyBorder="1" applyAlignment="1">
      <alignment horizontal="center" vertical="center" wrapText="1"/>
    </xf>
    <xf numFmtId="0" fontId="1" fillId="11" borderId="4" xfId="0" applyFont="1" applyFill="1" applyBorder="1" applyAlignment="1">
      <alignment horizontal="center" vertical="center" wrapText="1"/>
    </xf>
    <xf numFmtId="0" fontId="10" fillId="10" borderId="2" xfId="0" applyFont="1" applyFill="1" applyBorder="1" applyAlignment="1">
      <alignment horizontal="center" vertical="center"/>
    </xf>
    <xf numFmtId="0" fontId="10" fillId="10" borderId="3" xfId="0" applyFont="1" applyFill="1" applyBorder="1" applyAlignment="1">
      <alignment horizontal="center" vertical="center"/>
    </xf>
    <xf numFmtId="0" fontId="10" fillId="10" borderId="4" xfId="0" applyFont="1" applyFill="1" applyBorder="1" applyAlignment="1">
      <alignment horizontal="center" vertical="center"/>
    </xf>
    <xf numFmtId="0" fontId="0" fillId="10" borderId="1" xfId="0" applyFill="1" applyBorder="1" applyAlignment="1">
      <alignment horizontal="center"/>
    </xf>
    <xf numFmtId="165" fontId="2" fillId="5" borderId="1" xfId="1" applyNumberFormat="1" applyFont="1" applyFill="1" applyBorder="1" applyAlignment="1">
      <alignment horizontal="center" vertical="center" wrapText="1"/>
    </xf>
    <xf numFmtId="165" fontId="2" fillId="2" borderId="1" xfId="1" applyNumberFormat="1" applyFont="1" applyFill="1" applyBorder="1" applyAlignment="1">
      <alignment horizontal="center" vertical="center" wrapText="1"/>
    </xf>
    <xf numFmtId="0" fontId="6" fillId="6" borderId="1" xfId="0" applyFont="1" applyFill="1" applyBorder="1" applyAlignment="1">
      <alignment horizontal="center" vertical="center"/>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6" fillId="7" borderId="1" xfId="0" applyFont="1" applyFill="1" applyBorder="1" applyAlignment="1">
      <alignment horizontal="center" vertical="center"/>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13" fillId="11" borderId="2" xfId="0" applyFont="1" applyFill="1" applyBorder="1" applyAlignment="1">
      <alignment horizontal="center" wrapText="1"/>
    </xf>
    <xf numFmtId="0" fontId="13" fillId="11" borderId="3" xfId="0" applyFont="1" applyFill="1" applyBorder="1" applyAlignment="1">
      <alignment horizontal="center" wrapText="1"/>
    </xf>
    <xf numFmtId="0" fontId="13" fillId="11" borderId="4" xfId="0" applyFont="1" applyFill="1" applyBorder="1" applyAlignment="1">
      <alignment horizontal="center" wrapText="1"/>
    </xf>
    <xf numFmtId="0" fontId="6" fillId="6" borderId="6" xfId="0" applyFont="1" applyFill="1" applyBorder="1" applyAlignment="1">
      <alignment horizontal="center" vertical="center"/>
    </xf>
    <xf numFmtId="0" fontId="6" fillId="7" borderId="6"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2" fillId="11" borderId="1" xfId="0" applyFont="1" applyFill="1" applyBorder="1" applyAlignment="1">
      <alignment horizontal="center" vertical="center"/>
    </xf>
    <xf numFmtId="0" fontId="1" fillId="11" borderId="1" xfId="0" applyFont="1" applyFill="1" applyBorder="1" applyAlignment="1">
      <alignment horizontal="center" vertical="center"/>
    </xf>
    <xf numFmtId="0" fontId="1" fillId="11" borderId="2" xfId="0" applyFont="1" applyFill="1" applyBorder="1" applyAlignment="1">
      <alignment horizontal="center" vertical="center"/>
    </xf>
    <xf numFmtId="0" fontId="1" fillId="11" borderId="4" xfId="0" applyFont="1" applyFill="1" applyBorder="1" applyAlignment="1">
      <alignment horizontal="center" vertical="center"/>
    </xf>
    <xf numFmtId="0" fontId="0" fillId="11" borderId="1" xfId="0" applyFill="1" applyBorder="1" applyAlignment="1">
      <alignment horizontal="center"/>
    </xf>
    <xf numFmtId="0" fontId="2" fillId="8" borderId="5"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4" fillId="3" borderId="2" xfId="0" applyFont="1" applyFill="1" applyBorder="1" applyAlignment="1">
      <alignment horizontal="left" vertical="center"/>
    </xf>
    <xf numFmtId="0" fontId="4" fillId="3" borderId="3" xfId="0" applyFont="1" applyFill="1" applyBorder="1" applyAlignment="1">
      <alignment horizontal="left" vertical="center"/>
    </xf>
    <xf numFmtId="0" fontId="1" fillId="5" borderId="6" xfId="0" applyFont="1" applyFill="1" applyBorder="1" applyAlignment="1">
      <alignment horizontal="center" vertical="center" wrapText="1"/>
    </xf>
    <xf numFmtId="0" fontId="0" fillId="0" borderId="1" xfId="0" applyBorder="1" applyAlignment="1">
      <alignment horizontal="center"/>
    </xf>
    <xf numFmtId="0" fontId="9" fillId="0" borderId="1" xfId="0" applyFont="1" applyBorder="1" applyAlignment="1">
      <alignment horizontal="center"/>
    </xf>
    <xf numFmtId="0" fontId="10" fillId="11" borderId="2" xfId="0" applyFont="1" applyFill="1" applyBorder="1" applyAlignment="1">
      <alignment horizontal="center" vertical="center"/>
    </xf>
    <xf numFmtId="0" fontId="10" fillId="11" borderId="3" xfId="0" applyFont="1" applyFill="1" applyBorder="1" applyAlignment="1">
      <alignment horizontal="center" vertical="center"/>
    </xf>
    <xf numFmtId="0" fontId="9" fillId="11" borderId="2" xfId="0" applyFont="1" applyFill="1" applyBorder="1" applyAlignment="1">
      <alignment horizontal="center" vertical="center"/>
    </xf>
    <xf numFmtId="0" fontId="9" fillId="11" borderId="3" xfId="0" applyFont="1" applyFill="1" applyBorder="1" applyAlignment="1">
      <alignment horizontal="center" vertical="center"/>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cellXfs>
  <cellStyles count="5">
    <cellStyle name="Moneda" xfId="1" builtinId="4"/>
    <cellStyle name="Moneda 2" xfId="2" xr:uid="{9019DCD3-4B6F-4C26-BD33-5A195FB5C319}"/>
    <cellStyle name="Normal" xfId="0" builtinId="0"/>
    <cellStyle name="Normal 2" xfId="3" xr:uid="{7F936534-E49A-42FC-BDFA-B4547CF2F220}"/>
    <cellStyle name="Normal 2 2" xfId="4" xr:uid="{3E8CAA74-3AAC-4E33-B284-F38524AF3455}"/>
  </cellStyles>
  <dxfs count="0"/>
  <tableStyles count="0" defaultTableStyle="TableStyleMedium2" defaultPivotStyle="PivotStyleLight16"/>
  <colors>
    <mruColors>
      <color rgb="FFFAFE5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1501776</xdr:colOff>
      <xdr:row>12</xdr:row>
      <xdr:rowOff>127000</xdr:rowOff>
    </xdr:from>
    <xdr:to>
      <xdr:col>1</xdr:col>
      <xdr:colOff>2638426</xdr:colOff>
      <xdr:row>12</xdr:row>
      <xdr:rowOff>760313</xdr:rowOff>
    </xdr:to>
    <xdr:pic>
      <xdr:nvPicPr>
        <xdr:cNvPr id="2" name="Imagen 1">
          <a:extLst>
            <a:ext uri="{FF2B5EF4-FFF2-40B4-BE49-F238E27FC236}">
              <a16:creationId xmlns:a16="http://schemas.microsoft.com/office/drawing/2014/main" id="{9672DE1F-86D4-6147-B51F-70A8F271CF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16126" y="3975100"/>
          <a:ext cx="1136650" cy="63331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31163-D325-4889-8DA2-144EC0E63EF0}">
  <dimension ref="A1:T29"/>
  <sheetViews>
    <sheetView topLeftCell="C23" zoomScale="80" zoomScaleNormal="80" workbookViewId="0">
      <selection activeCell="A29" sqref="A29"/>
    </sheetView>
  </sheetViews>
  <sheetFormatPr defaultColWidth="11.42578125" defaultRowHeight="14.25"/>
  <cols>
    <col min="1" max="1" width="6.140625" customWidth="1"/>
    <col min="2" max="2" width="16.5703125" customWidth="1"/>
    <col min="3" max="3" width="31.42578125" customWidth="1"/>
    <col min="6" max="6" width="16" customWidth="1"/>
    <col min="7" max="7" width="15.5703125" customWidth="1"/>
    <col min="8" max="8" width="12.42578125" customWidth="1"/>
    <col min="9" max="9" width="15.42578125" style="15" customWidth="1"/>
    <col min="10" max="10" width="22.140625" customWidth="1"/>
    <col min="11" max="11" width="17" customWidth="1"/>
    <col min="12" max="12" width="14.85546875" customWidth="1"/>
    <col min="13" max="13" width="22.140625" customWidth="1"/>
    <col min="14" max="14" width="21.5703125" customWidth="1"/>
    <col min="15" max="15" width="21.42578125" customWidth="1"/>
    <col min="16" max="16" width="19.85546875" customWidth="1"/>
    <col min="17" max="17" width="18.85546875" customWidth="1"/>
    <col min="18" max="18" width="21" customWidth="1"/>
    <col min="19" max="19" width="15.42578125" customWidth="1"/>
    <col min="20" max="20" width="22.140625" customWidth="1"/>
  </cols>
  <sheetData>
    <row r="1" spans="1:20">
      <c r="A1" s="56" t="s">
        <v>0</v>
      </c>
      <c r="B1" s="56"/>
      <c r="C1" s="56"/>
      <c r="D1" s="56"/>
      <c r="E1" s="56"/>
      <c r="F1" s="56"/>
      <c r="G1" s="56"/>
      <c r="H1" s="56"/>
      <c r="I1" s="56"/>
      <c r="J1" s="56"/>
      <c r="K1" s="56"/>
      <c r="L1" s="56"/>
      <c r="M1" s="56"/>
      <c r="N1" s="56"/>
      <c r="O1" s="56"/>
      <c r="P1" s="56"/>
      <c r="Q1" s="56"/>
      <c r="R1" s="56"/>
      <c r="S1" s="56"/>
      <c r="T1" s="56"/>
    </row>
    <row r="2" spans="1:20">
      <c r="A2" s="56"/>
      <c r="B2" s="56"/>
      <c r="C2" s="56"/>
      <c r="D2" s="56"/>
      <c r="E2" s="56"/>
      <c r="F2" s="56"/>
      <c r="G2" s="56"/>
      <c r="H2" s="56"/>
      <c r="I2" s="56"/>
      <c r="J2" s="56"/>
      <c r="K2" s="56"/>
      <c r="L2" s="56"/>
      <c r="M2" s="56"/>
      <c r="N2" s="56"/>
      <c r="O2" s="56"/>
      <c r="P2" s="56"/>
      <c r="Q2" s="56"/>
      <c r="R2" s="56"/>
      <c r="S2" s="56"/>
      <c r="T2" s="56"/>
    </row>
    <row r="3" spans="1:20" ht="29.1" customHeight="1">
      <c r="A3" s="59" t="s">
        <v>1</v>
      </c>
      <c r="B3" s="59"/>
      <c r="C3" s="59"/>
      <c r="D3" s="59"/>
      <c r="E3" s="59"/>
      <c r="F3" s="59"/>
      <c r="G3" s="59"/>
      <c r="H3" s="59"/>
      <c r="I3" s="59"/>
      <c r="J3" s="59"/>
      <c r="K3" s="59"/>
      <c r="L3" s="59"/>
      <c r="M3" s="59"/>
      <c r="N3" s="59"/>
      <c r="O3" s="59"/>
      <c r="P3" s="59"/>
      <c r="Q3" s="59"/>
      <c r="R3" s="59"/>
      <c r="S3" s="59"/>
      <c r="T3" s="59"/>
    </row>
    <row r="4" spans="1:20" ht="26.1" customHeight="1">
      <c r="A4" s="59"/>
      <c r="B4" s="59"/>
      <c r="C4" s="59"/>
      <c r="D4" s="59"/>
      <c r="E4" s="59"/>
      <c r="F4" s="59"/>
      <c r="G4" s="65" t="s">
        <v>2</v>
      </c>
      <c r="H4" s="65"/>
      <c r="I4" s="65"/>
      <c r="J4" s="65"/>
      <c r="K4" s="73" t="s">
        <v>3</v>
      </c>
      <c r="L4" s="73"/>
      <c r="M4" s="73"/>
      <c r="N4" s="73"/>
      <c r="O4" s="71" t="s">
        <v>4</v>
      </c>
      <c r="P4" s="71"/>
      <c r="Q4" s="71"/>
      <c r="R4" s="71"/>
      <c r="S4" s="57"/>
      <c r="T4" s="58"/>
    </row>
    <row r="5" spans="1:20" ht="24.2" customHeight="1">
      <c r="A5" s="62" t="s">
        <v>5</v>
      </c>
      <c r="B5" s="60" t="s">
        <v>6</v>
      </c>
      <c r="C5" s="63" t="s">
        <v>7</v>
      </c>
      <c r="D5" s="60" t="s">
        <v>8</v>
      </c>
      <c r="E5" s="60" t="s">
        <v>9</v>
      </c>
      <c r="F5" s="63" t="s">
        <v>10</v>
      </c>
      <c r="G5" s="63" t="s">
        <v>11</v>
      </c>
      <c r="H5" s="63" t="s">
        <v>12</v>
      </c>
      <c r="I5" s="63" t="s">
        <v>13</v>
      </c>
      <c r="J5" s="64" t="s">
        <v>14</v>
      </c>
      <c r="K5" s="63" t="s">
        <v>11</v>
      </c>
      <c r="L5" s="63" t="s">
        <v>12</v>
      </c>
      <c r="M5" s="63" t="s">
        <v>13</v>
      </c>
      <c r="N5" s="72" t="s">
        <v>14</v>
      </c>
      <c r="O5" s="63" t="s">
        <v>11</v>
      </c>
      <c r="P5" s="63" t="s">
        <v>12</v>
      </c>
      <c r="Q5" s="63" t="s">
        <v>13</v>
      </c>
      <c r="R5" s="75" t="s">
        <v>14</v>
      </c>
      <c r="S5" s="74" t="s">
        <v>15</v>
      </c>
      <c r="T5" s="66" t="s">
        <v>16</v>
      </c>
    </row>
    <row r="6" spans="1:20">
      <c r="A6" s="62"/>
      <c r="B6" s="61"/>
      <c r="C6" s="63"/>
      <c r="D6" s="61"/>
      <c r="E6" s="61"/>
      <c r="F6" s="63"/>
      <c r="G6" s="63"/>
      <c r="H6" s="63"/>
      <c r="I6" s="63"/>
      <c r="J6" s="64"/>
      <c r="K6" s="63"/>
      <c r="L6" s="63"/>
      <c r="M6" s="63"/>
      <c r="N6" s="72"/>
      <c r="O6" s="63"/>
      <c r="P6" s="63"/>
      <c r="Q6" s="63"/>
      <c r="R6" s="75"/>
      <c r="S6" s="74"/>
      <c r="T6" s="66"/>
    </row>
    <row r="7" spans="1:20" ht="15.75" customHeight="1">
      <c r="A7" s="33">
        <v>1</v>
      </c>
      <c r="B7" s="34" t="s">
        <v>17</v>
      </c>
      <c r="C7" s="18" t="s">
        <v>18</v>
      </c>
      <c r="D7" s="7">
        <v>8</v>
      </c>
      <c r="E7" s="7">
        <v>8</v>
      </c>
      <c r="F7" s="7">
        <f>+E7+D7</f>
        <v>16</v>
      </c>
      <c r="G7" s="35">
        <f>(I7*100)/119</f>
        <v>86784.736499999999</v>
      </c>
      <c r="H7" s="35">
        <f>G7*0.19</f>
        <v>16489.099934999998</v>
      </c>
      <c r="I7" s="20">
        <v>103273.836435</v>
      </c>
      <c r="J7" s="20">
        <f>I7*F7</f>
        <v>1652381.3829600001</v>
      </c>
      <c r="K7" s="21">
        <f>(M7*100)/119</f>
        <v>75630.252100840342</v>
      </c>
      <c r="L7" s="21">
        <f>K7*0.19</f>
        <v>14369.747899159665</v>
      </c>
      <c r="M7" s="17">
        <v>90000</v>
      </c>
      <c r="N7" s="21">
        <f t="shared" ref="N7:N28" si="0">F7*M7</f>
        <v>1440000</v>
      </c>
      <c r="O7" s="21">
        <f>(Q7*100)/119</f>
        <v>73173.949579831926</v>
      </c>
      <c r="P7" s="21">
        <f>O7*0.19</f>
        <v>13903.050420168067</v>
      </c>
      <c r="Q7" s="17">
        <v>87077</v>
      </c>
      <c r="R7" s="21">
        <f t="shared" ref="R7:R28" si="1">F7*Q7</f>
        <v>1393232</v>
      </c>
      <c r="S7" s="21">
        <f>J7+N7+R7</f>
        <v>4485613.3829600001</v>
      </c>
      <c r="T7" s="21">
        <f>S7/3</f>
        <v>1495204.4609866666</v>
      </c>
    </row>
    <row r="8" spans="1:20" ht="15.75" customHeight="1">
      <c r="A8" s="33"/>
      <c r="B8" s="34"/>
      <c r="C8" s="19" t="s">
        <v>19</v>
      </c>
      <c r="D8" s="7">
        <v>90</v>
      </c>
      <c r="E8" s="7">
        <v>90</v>
      </c>
      <c r="F8" s="7">
        <f>+E8+D8</f>
        <v>180</v>
      </c>
      <c r="G8" s="35">
        <f t="shared" ref="G8:G28" si="2">(I8*100)/119</f>
        <v>78204.42</v>
      </c>
      <c r="H8" s="35">
        <f t="shared" ref="H8:H28" si="3">G8*0.19</f>
        <v>14858.8398</v>
      </c>
      <c r="I8" s="20">
        <v>93063.2598</v>
      </c>
      <c r="J8" s="20">
        <f>I8*F8</f>
        <v>16751386.764</v>
      </c>
      <c r="K8" s="21">
        <f t="shared" ref="K8:K28" si="4">(M8*100)/119</f>
        <v>70588.23529411765</v>
      </c>
      <c r="L8" s="21">
        <f t="shared" ref="L8:L28" si="5">K8*0.19</f>
        <v>13411.764705882353</v>
      </c>
      <c r="M8" s="17">
        <v>84000</v>
      </c>
      <c r="N8" s="21">
        <f t="shared" si="0"/>
        <v>15120000</v>
      </c>
      <c r="O8" s="21">
        <f t="shared" ref="O8:O28" si="6">(Q8*100)/119</f>
        <v>62753.781512605041</v>
      </c>
      <c r="P8" s="21">
        <f t="shared" ref="P8:P28" si="7">O8*0.19</f>
        <v>11923.218487394957</v>
      </c>
      <c r="Q8" s="17">
        <v>74677</v>
      </c>
      <c r="R8" s="21">
        <f t="shared" si="1"/>
        <v>13441860</v>
      </c>
      <c r="S8" s="21">
        <f t="shared" ref="S8:S28" si="8">J8+N8+R8</f>
        <v>45313246.763999999</v>
      </c>
      <c r="T8" s="21">
        <f t="shared" ref="T8:T28" si="9">S8/3</f>
        <v>15104415.588</v>
      </c>
    </row>
    <row r="9" spans="1:20" ht="15.75" customHeight="1">
      <c r="A9" s="67">
        <v>2</v>
      </c>
      <c r="B9" s="63" t="s">
        <v>20</v>
      </c>
      <c r="C9" s="5" t="s">
        <v>21</v>
      </c>
      <c r="D9" s="7">
        <v>6</v>
      </c>
      <c r="E9" s="7">
        <v>6</v>
      </c>
      <c r="F9" s="7">
        <f>+E9+D9</f>
        <v>12</v>
      </c>
      <c r="G9" s="35">
        <f t="shared" si="2"/>
        <v>200961.9045</v>
      </c>
      <c r="H9" s="35">
        <f t="shared" si="3"/>
        <v>38182.761855000004</v>
      </c>
      <c r="I9" s="20">
        <v>239144.66635499999</v>
      </c>
      <c r="J9" s="20">
        <f>I9*F9</f>
        <v>2869735.9962599999</v>
      </c>
      <c r="K9" s="21">
        <f t="shared" si="4"/>
        <v>263025.21008403361</v>
      </c>
      <c r="L9" s="21">
        <f t="shared" si="5"/>
        <v>49974.789915966387</v>
      </c>
      <c r="M9" s="17">
        <v>313000</v>
      </c>
      <c r="N9" s="21">
        <f t="shared" si="0"/>
        <v>3756000</v>
      </c>
      <c r="O9" s="21">
        <f t="shared" si="6"/>
        <v>259900.84033613445</v>
      </c>
      <c r="P9" s="21">
        <f t="shared" si="7"/>
        <v>49381.159663865546</v>
      </c>
      <c r="Q9" s="17">
        <v>309282</v>
      </c>
      <c r="R9" s="21">
        <f t="shared" si="1"/>
        <v>3711384</v>
      </c>
      <c r="S9" s="21">
        <f t="shared" si="8"/>
        <v>10337119.99626</v>
      </c>
      <c r="T9" s="21">
        <f t="shared" si="9"/>
        <v>3445706.66542</v>
      </c>
    </row>
    <row r="10" spans="1:20" ht="15.75" customHeight="1">
      <c r="A10" s="67"/>
      <c r="B10" s="63"/>
      <c r="C10" s="5" t="s">
        <v>22</v>
      </c>
      <c r="D10" s="7">
        <v>3</v>
      </c>
      <c r="E10" s="7">
        <v>3</v>
      </c>
      <c r="F10" s="7">
        <f t="shared" ref="F10:F28" si="10">+E10+D10</f>
        <v>6</v>
      </c>
      <c r="G10" s="35">
        <f t="shared" si="2"/>
        <v>288402.09299999999</v>
      </c>
      <c r="H10" s="35">
        <f t="shared" si="3"/>
        <v>54796.397669999998</v>
      </c>
      <c r="I10" s="20">
        <v>343198.49067000003</v>
      </c>
      <c r="J10" s="20">
        <f t="shared" ref="J10:J28" si="11">I10*F10</f>
        <v>2059190.9440200003</v>
      </c>
      <c r="K10" s="21">
        <f t="shared" si="4"/>
        <v>263025.21008403361</v>
      </c>
      <c r="L10" s="21">
        <f t="shared" si="5"/>
        <v>49974.789915966387</v>
      </c>
      <c r="M10" s="17">
        <v>313000</v>
      </c>
      <c r="N10" s="21">
        <f t="shared" si="0"/>
        <v>1878000</v>
      </c>
      <c r="O10" s="21">
        <f t="shared" si="6"/>
        <v>259900.84033613445</v>
      </c>
      <c r="P10" s="21">
        <f t="shared" si="7"/>
        <v>49381.159663865546</v>
      </c>
      <c r="Q10" s="17">
        <v>309282</v>
      </c>
      <c r="R10" s="21">
        <f t="shared" si="1"/>
        <v>1855692</v>
      </c>
      <c r="S10" s="21">
        <f t="shared" si="8"/>
        <v>5792882.9440200003</v>
      </c>
      <c r="T10" s="21">
        <f t="shared" si="9"/>
        <v>1930960.9813400002</v>
      </c>
    </row>
    <row r="11" spans="1:20" ht="15.75" customHeight="1">
      <c r="A11" s="67">
        <v>3</v>
      </c>
      <c r="B11" s="63" t="s">
        <v>23</v>
      </c>
      <c r="C11" s="5" t="s">
        <v>24</v>
      </c>
      <c r="D11" s="7">
        <v>6</v>
      </c>
      <c r="E11" s="7">
        <v>6</v>
      </c>
      <c r="F11" s="7">
        <f t="shared" si="10"/>
        <v>12</v>
      </c>
      <c r="G11" s="35">
        <f t="shared" si="2"/>
        <v>259265.00250000003</v>
      </c>
      <c r="H11" s="35">
        <f t="shared" si="3"/>
        <v>49260.350475000007</v>
      </c>
      <c r="I11" s="20">
        <v>308525.35297500005</v>
      </c>
      <c r="J11" s="20">
        <f t="shared" si="11"/>
        <v>3702304.2357000005</v>
      </c>
      <c r="K11" s="21">
        <f t="shared" si="4"/>
        <v>245378.15126050421</v>
      </c>
      <c r="L11" s="21">
        <f t="shared" si="5"/>
        <v>46621.848739495799</v>
      </c>
      <c r="M11" s="17">
        <v>292000</v>
      </c>
      <c r="N11" s="21">
        <f t="shared" si="0"/>
        <v>3504000</v>
      </c>
      <c r="O11" s="21">
        <f t="shared" si="6"/>
        <v>248971.42857142858</v>
      </c>
      <c r="P11" s="21">
        <f t="shared" si="7"/>
        <v>47304.571428571428</v>
      </c>
      <c r="Q11" s="17">
        <v>296276</v>
      </c>
      <c r="R11" s="21">
        <f t="shared" si="1"/>
        <v>3555312</v>
      </c>
      <c r="S11" s="21">
        <f t="shared" si="8"/>
        <v>10761616.2357</v>
      </c>
      <c r="T11" s="21">
        <f t="shared" si="9"/>
        <v>3587205.4119000002</v>
      </c>
    </row>
    <row r="12" spans="1:20" ht="15.75" customHeight="1">
      <c r="A12" s="67"/>
      <c r="B12" s="63"/>
      <c r="C12" s="5" t="s">
        <v>25</v>
      </c>
      <c r="D12" s="7">
        <v>6</v>
      </c>
      <c r="E12" s="7">
        <v>6</v>
      </c>
      <c r="F12" s="7">
        <f t="shared" si="10"/>
        <v>12</v>
      </c>
      <c r="G12" s="35">
        <f t="shared" si="2"/>
        <v>271639.87200000003</v>
      </c>
      <c r="H12" s="35">
        <f t="shared" si="3"/>
        <v>51611.575680000009</v>
      </c>
      <c r="I12" s="20">
        <v>323251.44768000004</v>
      </c>
      <c r="J12" s="20">
        <f t="shared" si="11"/>
        <v>3879017.3721600007</v>
      </c>
      <c r="K12" s="21">
        <f t="shared" si="4"/>
        <v>245378.15126050421</v>
      </c>
      <c r="L12" s="21">
        <f t="shared" si="5"/>
        <v>46621.848739495799</v>
      </c>
      <c r="M12" s="17">
        <v>292000</v>
      </c>
      <c r="N12" s="21">
        <f t="shared" si="0"/>
        <v>3504000</v>
      </c>
      <c r="O12" s="21">
        <f t="shared" si="6"/>
        <v>248971.42857142858</v>
      </c>
      <c r="P12" s="21">
        <f t="shared" si="7"/>
        <v>47304.571428571428</v>
      </c>
      <c r="Q12" s="17">
        <v>296276</v>
      </c>
      <c r="R12" s="21">
        <f t="shared" si="1"/>
        <v>3555312</v>
      </c>
      <c r="S12" s="21">
        <f t="shared" si="8"/>
        <v>10938329.372160001</v>
      </c>
      <c r="T12" s="21">
        <f t="shared" si="9"/>
        <v>3646109.7907200004</v>
      </c>
    </row>
    <row r="13" spans="1:20" ht="15.75" customHeight="1">
      <c r="A13" s="67"/>
      <c r="B13" s="63"/>
      <c r="C13" s="5" t="s">
        <v>26</v>
      </c>
      <c r="D13" s="7">
        <v>1</v>
      </c>
      <c r="E13" s="7">
        <v>1</v>
      </c>
      <c r="F13" s="7">
        <f t="shared" si="10"/>
        <v>2</v>
      </c>
      <c r="G13" s="35">
        <f t="shared" si="2"/>
        <v>280531.84949999995</v>
      </c>
      <c r="H13" s="35">
        <f t="shared" si="3"/>
        <v>53301.051404999991</v>
      </c>
      <c r="I13" s="20">
        <v>333832.90090499999</v>
      </c>
      <c r="J13" s="20">
        <f t="shared" si="11"/>
        <v>667665.80180999998</v>
      </c>
      <c r="K13" s="21">
        <f t="shared" si="4"/>
        <v>248739.49579831932</v>
      </c>
      <c r="L13" s="21">
        <f t="shared" si="5"/>
        <v>47260.504201680669</v>
      </c>
      <c r="M13" s="17">
        <v>296000</v>
      </c>
      <c r="N13" s="21">
        <f t="shared" si="0"/>
        <v>592000</v>
      </c>
      <c r="O13" s="21">
        <f t="shared" si="6"/>
        <v>250884.03361344538</v>
      </c>
      <c r="P13" s="21">
        <f t="shared" si="7"/>
        <v>47667.966386554624</v>
      </c>
      <c r="Q13" s="17">
        <v>298552</v>
      </c>
      <c r="R13" s="21">
        <f t="shared" si="1"/>
        <v>597104</v>
      </c>
      <c r="S13" s="21">
        <f t="shared" si="8"/>
        <v>1856769.8018100001</v>
      </c>
      <c r="T13" s="21">
        <f t="shared" si="9"/>
        <v>618923.26727000007</v>
      </c>
    </row>
    <row r="14" spans="1:20" ht="15.75" customHeight="1">
      <c r="A14" s="67"/>
      <c r="B14" s="63"/>
      <c r="C14" s="5" t="s">
        <v>27</v>
      </c>
      <c r="D14" s="7">
        <v>1</v>
      </c>
      <c r="E14" s="7">
        <v>1</v>
      </c>
      <c r="F14" s="7">
        <f t="shared" si="10"/>
        <v>2</v>
      </c>
      <c r="G14" s="35">
        <f t="shared" si="2"/>
        <v>262686.84750000003</v>
      </c>
      <c r="H14" s="35">
        <f t="shared" si="3"/>
        <v>49910.501025000005</v>
      </c>
      <c r="I14" s="20">
        <v>312597.34852500004</v>
      </c>
      <c r="J14" s="20">
        <f t="shared" si="11"/>
        <v>625194.69705000008</v>
      </c>
      <c r="K14" s="21">
        <f t="shared" si="4"/>
        <v>248739.49579831932</v>
      </c>
      <c r="L14" s="21">
        <f t="shared" si="5"/>
        <v>47260.504201680669</v>
      </c>
      <c r="M14" s="17">
        <v>296000</v>
      </c>
      <c r="N14" s="21">
        <f t="shared" si="0"/>
        <v>592000</v>
      </c>
      <c r="O14" s="21">
        <f t="shared" si="6"/>
        <v>250884.03361344538</v>
      </c>
      <c r="P14" s="21">
        <f t="shared" si="7"/>
        <v>47667.966386554624</v>
      </c>
      <c r="Q14" s="17">
        <v>298552</v>
      </c>
      <c r="R14" s="21">
        <f t="shared" si="1"/>
        <v>597104</v>
      </c>
      <c r="S14" s="21">
        <f t="shared" si="8"/>
        <v>1814298.6970500001</v>
      </c>
      <c r="T14" s="21">
        <f t="shared" si="9"/>
        <v>604766.23235000006</v>
      </c>
    </row>
    <row r="15" spans="1:20" ht="30" customHeight="1">
      <c r="A15" s="67">
        <v>4</v>
      </c>
      <c r="B15" s="63" t="s">
        <v>28</v>
      </c>
      <c r="C15" s="6" t="s">
        <v>29</v>
      </c>
      <c r="D15" s="7">
        <v>2</v>
      </c>
      <c r="E15" s="7">
        <v>2</v>
      </c>
      <c r="F15" s="7">
        <v>4</v>
      </c>
      <c r="G15" s="35">
        <f t="shared" si="2"/>
        <v>136086.61499999999</v>
      </c>
      <c r="H15" s="35">
        <f t="shared" si="3"/>
        <v>25856.456849999999</v>
      </c>
      <c r="I15" s="20">
        <v>161943.07184999998</v>
      </c>
      <c r="J15" s="20">
        <f t="shared" si="11"/>
        <v>647772.28739999991</v>
      </c>
      <c r="K15" s="21">
        <f t="shared" si="4"/>
        <v>120168.06722689075</v>
      </c>
      <c r="L15" s="21">
        <f t="shared" si="5"/>
        <v>22831.932773109242</v>
      </c>
      <c r="M15" s="17">
        <v>143000</v>
      </c>
      <c r="N15" s="21">
        <f t="shared" si="0"/>
        <v>572000</v>
      </c>
      <c r="O15" s="21">
        <f t="shared" si="6"/>
        <v>112773.10924369747</v>
      </c>
      <c r="P15" s="21">
        <f t="shared" si="7"/>
        <v>21426.89075630252</v>
      </c>
      <c r="Q15" s="17">
        <v>134200</v>
      </c>
      <c r="R15" s="21">
        <f t="shared" si="1"/>
        <v>536800</v>
      </c>
      <c r="S15" s="21">
        <f t="shared" si="8"/>
        <v>1756572.2873999998</v>
      </c>
      <c r="T15" s="21">
        <f t="shared" si="9"/>
        <v>585524.09579999989</v>
      </c>
    </row>
    <row r="16" spans="1:20" ht="30" customHeight="1">
      <c r="A16" s="67"/>
      <c r="B16" s="63"/>
      <c r="C16" s="7" t="s">
        <v>30</v>
      </c>
      <c r="D16" s="7">
        <v>1</v>
      </c>
      <c r="E16" s="7">
        <v>1</v>
      </c>
      <c r="F16" s="7">
        <f t="shared" si="10"/>
        <v>2</v>
      </c>
      <c r="G16" s="35">
        <f t="shared" si="2"/>
        <v>137858.58450000003</v>
      </c>
      <c r="H16" s="35">
        <f t="shared" si="3"/>
        <v>26193.131055000005</v>
      </c>
      <c r="I16" s="20">
        <v>164051.71555500003</v>
      </c>
      <c r="J16" s="20">
        <f t="shared" si="11"/>
        <v>328103.43111000006</v>
      </c>
      <c r="K16" s="21">
        <f t="shared" si="4"/>
        <v>120168.06722689075</v>
      </c>
      <c r="L16" s="21">
        <f t="shared" si="5"/>
        <v>22831.932773109242</v>
      </c>
      <c r="M16" s="17">
        <v>143000</v>
      </c>
      <c r="N16" s="21">
        <f t="shared" si="0"/>
        <v>286000</v>
      </c>
      <c r="O16" s="21">
        <f t="shared" si="6"/>
        <v>118655.46218487395</v>
      </c>
      <c r="P16" s="21">
        <f t="shared" si="7"/>
        <v>22544.537815126052</v>
      </c>
      <c r="Q16" s="17">
        <v>141200</v>
      </c>
      <c r="R16" s="21">
        <f t="shared" si="1"/>
        <v>282400</v>
      </c>
      <c r="S16" s="21">
        <f t="shared" si="8"/>
        <v>896503.43111</v>
      </c>
      <c r="T16" s="21">
        <f t="shared" si="9"/>
        <v>298834.47703666665</v>
      </c>
    </row>
    <row r="17" spans="1:20" ht="30" customHeight="1">
      <c r="A17" s="67"/>
      <c r="B17" s="63"/>
      <c r="C17" s="7" t="s">
        <v>30</v>
      </c>
      <c r="D17" s="7">
        <v>1</v>
      </c>
      <c r="E17" s="7">
        <v>1</v>
      </c>
      <c r="F17" s="7">
        <f t="shared" si="10"/>
        <v>2</v>
      </c>
      <c r="G17" s="35">
        <f t="shared" si="2"/>
        <v>138745.3725</v>
      </c>
      <c r="H17" s="35">
        <f t="shared" si="3"/>
        <v>26361.620774999999</v>
      </c>
      <c r="I17" s="20">
        <v>165106.99327499999</v>
      </c>
      <c r="J17" s="20">
        <f t="shared" si="11"/>
        <v>330213.98654999997</v>
      </c>
      <c r="K17" s="21">
        <f t="shared" si="4"/>
        <v>120168.06722689075</v>
      </c>
      <c r="L17" s="21">
        <f t="shared" si="5"/>
        <v>22831.932773109242</v>
      </c>
      <c r="M17" s="17">
        <v>143000</v>
      </c>
      <c r="N17" s="21">
        <f t="shared" si="0"/>
        <v>286000</v>
      </c>
      <c r="O17" s="21">
        <f t="shared" si="6"/>
        <v>127184.87394957984</v>
      </c>
      <c r="P17" s="21">
        <f t="shared" si="7"/>
        <v>24165.126050420171</v>
      </c>
      <c r="Q17" s="17">
        <v>151350</v>
      </c>
      <c r="R17" s="21">
        <f t="shared" si="1"/>
        <v>302700</v>
      </c>
      <c r="S17" s="21">
        <f t="shared" si="8"/>
        <v>918913.98655000003</v>
      </c>
      <c r="T17" s="21">
        <f t="shared" si="9"/>
        <v>306304.66218333336</v>
      </c>
    </row>
    <row r="18" spans="1:20" ht="16.5" customHeight="1">
      <c r="A18" s="1">
        <v>5</v>
      </c>
      <c r="B18" s="2" t="s">
        <v>31</v>
      </c>
      <c r="C18" s="3" t="s">
        <v>32</v>
      </c>
      <c r="D18" s="7">
        <v>1</v>
      </c>
      <c r="E18" s="7">
        <v>1</v>
      </c>
      <c r="F18" s="7">
        <f t="shared" si="10"/>
        <v>2</v>
      </c>
      <c r="G18" s="35">
        <f t="shared" si="2"/>
        <v>508855.66199999995</v>
      </c>
      <c r="H18" s="35">
        <f t="shared" si="3"/>
        <v>96682.575779999999</v>
      </c>
      <c r="I18" s="20">
        <v>605538.23777999997</v>
      </c>
      <c r="J18" s="20">
        <f t="shared" si="11"/>
        <v>1211076.4755599999</v>
      </c>
      <c r="K18" s="21">
        <f t="shared" si="4"/>
        <v>458823.5294117647</v>
      </c>
      <c r="L18" s="21">
        <f t="shared" si="5"/>
        <v>87176.470588235301</v>
      </c>
      <c r="M18" s="17">
        <v>546000</v>
      </c>
      <c r="N18" s="21">
        <f t="shared" si="0"/>
        <v>1092000</v>
      </c>
      <c r="O18" s="21">
        <f t="shared" si="6"/>
        <v>489915.96638655465</v>
      </c>
      <c r="P18" s="21">
        <f t="shared" si="7"/>
        <v>93084.033613445383</v>
      </c>
      <c r="Q18" s="17">
        <v>583000</v>
      </c>
      <c r="R18" s="21">
        <f t="shared" si="1"/>
        <v>1166000</v>
      </c>
      <c r="S18" s="21">
        <f t="shared" si="8"/>
        <v>3469076.4755600002</v>
      </c>
      <c r="T18" s="21">
        <f t="shared" si="9"/>
        <v>1156358.8251866668</v>
      </c>
    </row>
    <row r="19" spans="1:20" ht="15" customHeight="1">
      <c r="A19" s="33">
        <v>6</v>
      </c>
      <c r="B19" s="34" t="s">
        <v>33</v>
      </c>
      <c r="C19" s="18" t="s">
        <v>34</v>
      </c>
      <c r="D19" s="7">
        <v>14</v>
      </c>
      <c r="E19" s="7">
        <v>14</v>
      </c>
      <c r="F19" s="7">
        <f t="shared" si="10"/>
        <v>28</v>
      </c>
      <c r="G19" s="35">
        <f t="shared" si="2"/>
        <v>191239.36650000003</v>
      </c>
      <c r="H19" s="35">
        <f t="shared" si="3"/>
        <v>36335.479635000003</v>
      </c>
      <c r="I19" s="20">
        <v>227574.84613500003</v>
      </c>
      <c r="J19" s="20">
        <f t="shared" si="11"/>
        <v>6372095.6917800009</v>
      </c>
      <c r="K19" s="21">
        <f t="shared" si="4"/>
        <v>164705.88235294117</v>
      </c>
      <c r="L19" s="21">
        <f t="shared" si="5"/>
        <v>31294.117647058825</v>
      </c>
      <c r="M19" s="17">
        <v>196000</v>
      </c>
      <c r="N19" s="21">
        <f t="shared" si="0"/>
        <v>5488000</v>
      </c>
      <c r="O19" s="21">
        <f t="shared" si="6"/>
        <v>177310.9243697479</v>
      </c>
      <c r="P19" s="21">
        <f t="shared" si="7"/>
        <v>33689.075630252104</v>
      </c>
      <c r="Q19" s="17">
        <v>211000</v>
      </c>
      <c r="R19" s="21">
        <f t="shared" si="1"/>
        <v>5908000</v>
      </c>
      <c r="S19" s="21">
        <f t="shared" si="8"/>
        <v>17768095.691780001</v>
      </c>
      <c r="T19" s="21">
        <f t="shared" si="9"/>
        <v>5922698.563926667</v>
      </c>
    </row>
    <row r="20" spans="1:20" s="15" customFormat="1" ht="45" customHeight="1">
      <c r="A20" s="67">
        <v>7</v>
      </c>
      <c r="B20" s="63" t="s">
        <v>35</v>
      </c>
      <c r="C20" s="4" t="s">
        <v>36</v>
      </c>
      <c r="D20" s="7">
        <v>1</v>
      </c>
      <c r="E20" s="7">
        <v>1</v>
      </c>
      <c r="F20" s="7">
        <f t="shared" si="10"/>
        <v>2</v>
      </c>
      <c r="G20" s="35">
        <f t="shared" si="2"/>
        <v>2337328.9799999995</v>
      </c>
      <c r="H20" s="35">
        <f t="shared" si="3"/>
        <v>444092.50619999989</v>
      </c>
      <c r="I20" s="20">
        <v>2781421.4861999997</v>
      </c>
      <c r="J20" s="20">
        <f t="shared" si="11"/>
        <v>5562842.9723999994</v>
      </c>
      <c r="K20" s="21">
        <f t="shared" si="4"/>
        <v>2042016.8067226892</v>
      </c>
      <c r="L20" s="21">
        <f t="shared" si="5"/>
        <v>387983.19327731093</v>
      </c>
      <c r="M20" s="17">
        <v>2430000</v>
      </c>
      <c r="N20" s="21">
        <f t="shared" si="0"/>
        <v>4860000</v>
      </c>
      <c r="O20" s="21">
        <f t="shared" si="6"/>
        <v>2170588.2352941176</v>
      </c>
      <c r="P20" s="21">
        <f t="shared" si="7"/>
        <v>412411.76470588235</v>
      </c>
      <c r="Q20" s="17">
        <v>2583000</v>
      </c>
      <c r="R20" s="21">
        <f t="shared" si="1"/>
        <v>5166000</v>
      </c>
      <c r="S20" s="21">
        <f t="shared" si="8"/>
        <v>15588842.972399998</v>
      </c>
      <c r="T20" s="21">
        <f t="shared" si="9"/>
        <v>5196280.9907999998</v>
      </c>
    </row>
    <row r="21" spans="1:20" ht="30" customHeight="1">
      <c r="A21" s="67"/>
      <c r="B21" s="63"/>
      <c r="C21" s="4" t="s">
        <v>37</v>
      </c>
      <c r="D21" s="7">
        <v>1</v>
      </c>
      <c r="E21" s="7">
        <v>1</v>
      </c>
      <c r="F21" s="7">
        <f t="shared" si="10"/>
        <v>2</v>
      </c>
      <c r="G21" s="35">
        <f t="shared" si="2"/>
        <v>2352555.3869999996</v>
      </c>
      <c r="H21" s="35">
        <f t="shared" si="3"/>
        <v>446985.52352999995</v>
      </c>
      <c r="I21" s="20">
        <v>2799540.91053</v>
      </c>
      <c r="J21" s="20">
        <f t="shared" si="11"/>
        <v>5599081.82106</v>
      </c>
      <c r="K21" s="21">
        <f t="shared" si="4"/>
        <v>2042016.8067226892</v>
      </c>
      <c r="L21" s="21">
        <f t="shared" si="5"/>
        <v>387983.19327731093</v>
      </c>
      <c r="M21" s="17">
        <v>2430000</v>
      </c>
      <c r="N21" s="21">
        <f t="shared" si="0"/>
        <v>4860000</v>
      </c>
      <c r="O21" s="21">
        <f t="shared" si="6"/>
        <v>2170588.2352941176</v>
      </c>
      <c r="P21" s="21">
        <f t="shared" si="7"/>
        <v>412411.76470588235</v>
      </c>
      <c r="Q21" s="17">
        <v>2583000</v>
      </c>
      <c r="R21" s="21">
        <f t="shared" si="1"/>
        <v>5166000</v>
      </c>
      <c r="S21" s="21">
        <f t="shared" si="8"/>
        <v>15625081.82106</v>
      </c>
      <c r="T21" s="21">
        <f t="shared" si="9"/>
        <v>5208360.60702</v>
      </c>
    </row>
    <row r="22" spans="1:20" ht="15.75" customHeight="1">
      <c r="A22" s="67">
        <v>8</v>
      </c>
      <c r="B22" s="63" t="s">
        <v>38</v>
      </c>
      <c r="C22" s="3" t="s">
        <v>39</v>
      </c>
      <c r="D22" s="7">
        <v>1</v>
      </c>
      <c r="E22" s="7">
        <v>1</v>
      </c>
      <c r="F22" s="7">
        <f t="shared" si="10"/>
        <v>2</v>
      </c>
      <c r="G22" s="35">
        <f t="shared" si="2"/>
        <v>340235.81550000003</v>
      </c>
      <c r="H22" s="35">
        <f t="shared" si="3"/>
        <v>64644.804945000003</v>
      </c>
      <c r="I22" s="20">
        <v>404880.62044500001</v>
      </c>
      <c r="J22" s="20">
        <f t="shared" si="11"/>
        <v>809761.24089000002</v>
      </c>
      <c r="K22" s="21">
        <f t="shared" si="4"/>
        <v>295798.31932773109</v>
      </c>
      <c r="L22" s="21">
        <f t="shared" si="5"/>
        <v>56201.680672268907</v>
      </c>
      <c r="M22" s="17">
        <v>352000</v>
      </c>
      <c r="N22" s="21">
        <f t="shared" si="0"/>
        <v>704000</v>
      </c>
      <c r="O22" s="21">
        <f t="shared" si="6"/>
        <v>314705.8823529412</v>
      </c>
      <c r="P22" s="21">
        <f t="shared" si="7"/>
        <v>59794.117647058833</v>
      </c>
      <c r="Q22" s="17">
        <v>374500</v>
      </c>
      <c r="R22" s="21">
        <f t="shared" si="1"/>
        <v>749000</v>
      </c>
      <c r="S22" s="21">
        <f t="shared" si="8"/>
        <v>2262761.24089</v>
      </c>
      <c r="T22" s="21">
        <f t="shared" si="9"/>
        <v>754253.74696333334</v>
      </c>
    </row>
    <row r="23" spans="1:20" ht="15.75" customHeight="1">
      <c r="A23" s="67"/>
      <c r="B23" s="63"/>
      <c r="C23" s="3" t="s">
        <v>40</v>
      </c>
      <c r="D23" s="7">
        <v>1</v>
      </c>
      <c r="E23" s="7">
        <v>1</v>
      </c>
      <c r="F23" s="7">
        <f t="shared" si="10"/>
        <v>2</v>
      </c>
      <c r="G23" s="35">
        <f t="shared" si="2"/>
        <v>3567194.6939999997</v>
      </c>
      <c r="H23" s="35">
        <f t="shared" si="3"/>
        <v>677766.99185999995</v>
      </c>
      <c r="I23" s="20">
        <v>4244961.6858599996</v>
      </c>
      <c r="J23" s="20">
        <f t="shared" si="11"/>
        <v>8489923.3717199992</v>
      </c>
      <c r="K23" s="21">
        <f t="shared" si="4"/>
        <v>3219327.7310924372</v>
      </c>
      <c r="L23" s="21">
        <f t="shared" si="5"/>
        <v>611672.26890756306</v>
      </c>
      <c r="M23" s="17">
        <v>3831000</v>
      </c>
      <c r="N23" s="21">
        <f t="shared" si="0"/>
        <v>7662000</v>
      </c>
      <c r="O23" s="21">
        <f t="shared" si="6"/>
        <v>3399243.6974789915</v>
      </c>
      <c r="P23" s="21">
        <f t="shared" si="7"/>
        <v>645856.30252100842</v>
      </c>
      <c r="Q23" s="17">
        <v>4045100</v>
      </c>
      <c r="R23" s="21">
        <f t="shared" si="1"/>
        <v>8090200</v>
      </c>
      <c r="S23" s="21">
        <f t="shared" si="8"/>
        <v>24242123.371720001</v>
      </c>
      <c r="T23" s="21">
        <f t="shared" si="9"/>
        <v>8080707.7905733334</v>
      </c>
    </row>
    <row r="24" spans="1:20" ht="15.75" customHeight="1">
      <c r="A24" s="67"/>
      <c r="B24" s="63"/>
      <c r="C24" s="3" t="s">
        <v>41</v>
      </c>
      <c r="D24" s="7">
        <v>1</v>
      </c>
      <c r="E24" s="7">
        <v>1</v>
      </c>
      <c r="F24" s="7">
        <f t="shared" si="10"/>
        <v>2</v>
      </c>
      <c r="G24" s="35">
        <f t="shared" si="2"/>
        <v>1408232.1959999998</v>
      </c>
      <c r="H24" s="35">
        <f t="shared" si="3"/>
        <v>267564.11723999993</v>
      </c>
      <c r="I24" s="20">
        <v>1675796.3132399998</v>
      </c>
      <c r="J24" s="20">
        <f t="shared" si="11"/>
        <v>3351592.6264799996</v>
      </c>
      <c r="K24" s="21">
        <f t="shared" si="4"/>
        <v>1256302.5210084033</v>
      </c>
      <c r="L24" s="21">
        <f t="shared" si="5"/>
        <v>238697.47899159661</v>
      </c>
      <c r="M24" s="17">
        <v>1495000</v>
      </c>
      <c r="N24" s="21">
        <f t="shared" si="0"/>
        <v>2990000</v>
      </c>
      <c r="O24" s="21">
        <f t="shared" si="6"/>
        <v>1382352.9411764706</v>
      </c>
      <c r="P24" s="21">
        <f t="shared" si="7"/>
        <v>262647.0588235294</v>
      </c>
      <c r="Q24" s="17">
        <v>1645000</v>
      </c>
      <c r="R24" s="21">
        <f t="shared" si="1"/>
        <v>3290000</v>
      </c>
      <c r="S24" s="21">
        <f t="shared" si="8"/>
        <v>9631592.6264800001</v>
      </c>
      <c r="T24" s="21">
        <f t="shared" si="9"/>
        <v>3210530.8754933332</v>
      </c>
    </row>
    <row r="25" spans="1:20" ht="15.75" customHeight="1">
      <c r="A25" s="67"/>
      <c r="B25" s="63"/>
      <c r="C25" s="3" t="s">
        <v>42</v>
      </c>
      <c r="D25" s="7">
        <v>1</v>
      </c>
      <c r="E25" s="7">
        <v>1</v>
      </c>
      <c r="F25" s="7">
        <f t="shared" si="10"/>
        <v>2</v>
      </c>
      <c r="G25" s="35">
        <f t="shared" si="2"/>
        <v>722925.00000000012</v>
      </c>
      <c r="H25" s="35">
        <f t="shared" si="3"/>
        <v>137355.75000000003</v>
      </c>
      <c r="I25" s="20">
        <v>860280.75000000012</v>
      </c>
      <c r="J25" s="20">
        <f t="shared" si="11"/>
        <v>1720561.5000000002</v>
      </c>
      <c r="K25" s="21">
        <f t="shared" si="4"/>
        <v>1256302.5210084033</v>
      </c>
      <c r="L25" s="21">
        <f t="shared" si="5"/>
        <v>238697.47899159661</v>
      </c>
      <c r="M25" s="17">
        <v>1495000</v>
      </c>
      <c r="N25" s="21">
        <f t="shared" si="0"/>
        <v>2990000</v>
      </c>
      <c r="O25" s="21">
        <f t="shared" si="6"/>
        <v>1390756.3025210083</v>
      </c>
      <c r="P25" s="21">
        <f t="shared" si="7"/>
        <v>264243.69747899158</v>
      </c>
      <c r="Q25" s="17">
        <v>1655000</v>
      </c>
      <c r="R25" s="21">
        <f t="shared" si="1"/>
        <v>3310000</v>
      </c>
      <c r="S25" s="21">
        <f t="shared" si="8"/>
        <v>8020561.5</v>
      </c>
      <c r="T25" s="21">
        <f t="shared" si="9"/>
        <v>2673520.5</v>
      </c>
    </row>
    <row r="26" spans="1:20" ht="45" customHeight="1">
      <c r="A26" s="1">
        <v>9</v>
      </c>
      <c r="B26" s="2" t="s">
        <v>43</v>
      </c>
      <c r="C26" s="3" t="s">
        <v>44</v>
      </c>
      <c r="D26" s="7">
        <v>1</v>
      </c>
      <c r="E26" s="7">
        <v>1</v>
      </c>
      <c r="F26" s="7">
        <f t="shared" si="10"/>
        <v>2</v>
      </c>
      <c r="G26" s="35">
        <f t="shared" si="2"/>
        <v>393235.8569999999</v>
      </c>
      <c r="H26" s="35">
        <f t="shared" si="3"/>
        <v>74714.812829999981</v>
      </c>
      <c r="I26" s="20">
        <v>467950.66982999991</v>
      </c>
      <c r="J26" s="20">
        <f t="shared" si="11"/>
        <v>935901.33965999982</v>
      </c>
      <c r="K26" s="21">
        <f t="shared" si="4"/>
        <v>294117.64705882355</v>
      </c>
      <c r="L26" s="21">
        <f t="shared" si="5"/>
        <v>55882.352941176476</v>
      </c>
      <c r="M26" s="17">
        <v>350000</v>
      </c>
      <c r="N26" s="21">
        <f t="shared" si="0"/>
        <v>700000</v>
      </c>
      <c r="O26" s="21">
        <f t="shared" si="6"/>
        <v>309243.69747899158</v>
      </c>
      <c r="P26" s="21">
        <f t="shared" si="7"/>
        <v>58756.302521008402</v>
      </c>
      <c r="Q26" s="17">
        <v>368000</v>
      </c>
      <c r="R26" s="21">
        <f t="shared" si="1"/>
        <v>736000</v>
      </c>
      <c r="S26" s="21">
        <f t="shared" si="8"/>
        <v>2371901.3396600001</v>
      </c>
      <c r="T26" s="21">
        <f t="shared" si="9"/>
        <v>790633.77988666669</v>
      </c>
    </row>
    <row r="27" spans="1:20" ht="75" customHeight="1">
      <c r="A27" s="1">
        <v>10</v>
      </c>
      <c r="B27" s="2" t="s">
        <v>45</v>
      </c>
      <c r="C27" s="4" t="s">
        <v>46</v>
      </c>
      <c r="D27" s="7">
        <v>1</v>
      </c>
      <c r="E27" s="7">
        <v>1</v>
      </c>
      <c r="F27" s="7">
        <f t="shared" si="10"/>
        <v>2</v>
      </c>
      <c r="G27" s="39"/>
      <c r="H27" s="39"/>
      <c r="I27" s="40"/>
      <c r="J27" s="40"/>
      <c r="K27" s="21">
        <f t="shared" si="4"/>
        <v>865546.21848739497</v>
      </c>
      <c r="L27" s="21">
        <f t="shared" si="5"/>
        <v>164453.78151260506</v>
      </c>
      <c r="M27" s="17">
        <v>1030000</v>
      </c>
      <c r="N27" s="21">
        <f t="shared" si="0"/>
        <v>2060000</v>
      </c>
      <c r="O27" s="21">
        <f t="shared" si="6"/>
        <v>840672.26890756306</v>
      </c>
      <c r="P27" s="21">
        <f t="shared" si="7"/>
        <v>159727.731092437</v>
      </c>
      <c r="Q27" s="17">
        <v>1000400</v>
      </c>
      <c r="R27" s="21">
        <f t="shared" si="1"/>
        <v>2000800</v>
      </c>
      <c r="S27" s="21">
        <f>N27+R27</f>
        <v>4060800</v>
      </c>
      <c r="T27" s="21">
        <f>S27/2</f>
        <v>2030400</v>
      </c>
    </row>
    <row r="28" spans="1:20" ht="90" customHeight="1">
      <c r="A28" s="1">
        <v>11</v>
      </c>
      <c r="B28" s="2" t="s">
        <v>47</v>
      </c>
      <c r="C28" s="4" t="s">
        <v>48</v>
      </c>
      <c r="D28" s="7">
        <v>1</v>
      </c>
      <c r="E28" s="7">
        <v>1</v>
      </c>
      <c r="F28" s="7">
        <f t="shared" si="10"/>
        <v>2</v>
      </c>
      <c r="G28" s="35">
        <f t="shared" si="2"/>
        <v>3493183.2390000001</v>
      </c>
      <c r="H28" s="35">
        <f t="shared" si="3"/>
        <v>663704.81541000004</v>
      </c>
      <c r="I28" s="20">
        <v>4156888.0544099999</v>
      </c>
      <c r="J28" s="20">
        <f t="shared" si="11"/>
        <v>8313776.1088199997</v>
      </c>
      <c r="K28" s="21">
        <f t="shared" si="4"/>
        <v>2436974.7899159663</v>
      </c>
      <c r="L28" s="21">
        <f t="shared" si="5"/>
        <v>463025.21008403361</v>
      </c>
      <c r="M28" s="17">
        <v>2900000</v>
      </c>
      <c r="N28" s="21">
        <f t="shared" si="0"/>
        <v>5800000</v>
      </c>
      <c r="O28" s="21">
        <f t="shared" si="6"/>
        <v>3185294.1176470588</v>
      </c>
      <c r="P28" s="21">
        <f t="shared" si="7"/>
        <v>605205.8823529412</v>
      </c>
      <c r="Q28" s="17">
        <v>3790500</v>
      </c>
      <c r="R28" s="21">
        <f t="shared" si="1"/>
        <v>7581000</v>
      </c>
      <c r="S28" s="21">
        <f t="shared" si="8"/>
        <v>21694776.108819999</v>
      </c>
      <c r="T28" s="21">
        <f t="shared" si="9"/>
        <v>7231592.0362733332</v>
      </c>
    </row>
    <row r="29" spans="1:20" ht="45.75" customHeight="1">
      <c r="A29" s="68" t="s">
        <v>49</v>
      </c>
      <c r="B29" s="69"/>
      <c r="C29" s="69"/>
      <c r="D29" s="69"/>
      <c r="E29" s="69"/>
      <c r="F29" s="69"/>
      <c r="G29" s="69"/>
      <c r="H29" s="69"/>
      <c r="I29" s="69"/>
      <c r="J29" s="69"/>
      <c r="K29" s="69"/>
      <c r="L29" s="69"/>
      <c r="M29" s="69"/>
      <c r="N29" s="69"/>
      <c r="O29" s="69"/>
      <c r="P29" s="69"/>
      <c r="Q29" s="69"/>
      <c r="R29" s="69"/>
      <c r="S29" s="70"/>
      <c r="T29" s="38">
        <f>SUM(T7:T28)</f>
        <v>73879293.349130005</v>
      </c>
    </row>
  </sheetData>
  <mergeCells count="38">
    <mergeCell ref="A29:S29"/>
    <mergeCell ref="O4:R4"/>
    <mergeCell ref="K5:K6"/>
    <mergeCell ref="L5:L6"/>
    <mergeCell ref="M5:M6"/>
    <mergeCell ref="N5:N6"/>
    <mergeCell ref="K4:N4"/>
    <mergeCell ref="S5:S6"/>
    <mergeCell ref="O5:O6"/>
    <mergeCell ref="P5:P6"/>
    <mergeCell ref="Q5:Q6"/>
    <mergeCell ref="R5:R6"/>
    <mergeCell ref="A20:A21"/>
    <mergeCell ref="B20:B21"/>
    <mergeCell ref="B15:B17"/>
    <mergeCell ref="B22:B25"/>
    <mergeCell ref="B9:B10"/>
    <mergeCell ref="B11:B14"/>
    <mergeCell ref="A11:A14"/>
    <mergeCell ref="A15:A17"/>
    <mergeCell ref="A22:A25"/>
    <mergeCell ref="A9:A10"/>
    <mergeCell ref="A1:T2"/>
    <mergeCell ref="S4:T4"/>
    <mergeCell ref="A3:T3"/>
    <mergeCell ref="B5:B6"/>
    <mergeCell ref="D5:D6"/>
    <mergeCell ref="E5:E6"/>
    <mergeCell ref="A5:A6"/>
    <mergeCell ref="C5:C6"/>
    <mergeCell ref="F5:F6"/>
    <mergeCell ref="I5:I6"/>
    <mergeCell ref="J5:J6"/>
    <mergeCell ref="G5:G6"/>
    <mergeCell ref="H5:H6"/>
    <mergeCell ref="G4:J4"/>
    <mergeCell ref="A4:F4"/>
    <mergeCell ref="T5:T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95C87-6B7E-4D1A-B125-F465C646445E}">
  <dimension ref="A1:N28"/>
  <sheetViews>
    <sheetView topLeftCell="A27" zoomScale="80" zoomScaleNormal="80" workbookViewId="0">
      <selection activeCell="A28" sqref="A28"/>
    </sheetView>
  </sheetViews>
  <sheetFormatPr defaultColWidth="11.42578125" defaultRowHeight="14.25"/>
  <cols>
    <col min="1" max="1" width="6.140625" customWidth="1"/>
    <col min="2" max="2" width="18.85546875" customWidth="1"/>
    <col min="3" max="3" width="31.140625" customWidth="1"/>
    <col min="4" max="4" width="16.42578125" customWidth="1"/>
    <col min="5" max="5" width="13" customWidth="1"/>
    <col min="6" max="6" width="17.85546875" style="14" customWidth="1"/>
    <col min="7" max="7" width="17.140625" customWidth="1"/>
    <col min="8" max="8" width="13.5703125" customWidth="1"/>
    <col min="9" max="9" width="17.42578125" customWidth="1"/>
    <col min="10" max="10" width="15.42578125" customWidth="1"/>
    <col min="11" max="11" width="13.42578125" customWidth="1"/>
    <col min="12" max="12" width="17.85546875" customWidth="1"/>
    <col min="13" max="13" width="15.42578125" customWidth="1"/>
    <col min="14" max="14" width="22" customWidth="1"/>
  </cols>
  <sheetData>
    <row r="1" spans="1:14" ht="33.950000000000003" customHeight="1">
      <c r="A1" s="79" t="s">
        <v>0</v>
      </c>
      <c r="B1" s="80"/>
      <c r="C1" s="80"/>
      <c r="D1" s="80"/>
      <c r="E1" s="80"/>
      <c r="F1" s="80"/>
      <c r="G1" s="80"/>
      <c r="H1" s="80"/>
      <c r="I1" s="80"/>
      <c r="J1" s="80"/>
      <c r="K1" s="80"/>
      <c r="L1" s="80"/>
      <c r="M1" s="80"/>
      <c r="N1" s="81"/>
    </row>
    <row r="2" spans="1:14" ht="27.95" customHeight="1">
      <c r="A2" s="68" t="s">
        <v>50</v>
      </c>
      <c r="B2" s="69"/>
      <c r="C2" s="69"/>
      <c r="D2" s="69"/>
      <c r="E2" s="69"/>
      <c r="F2" s="69"/>
      <c r="G2" s="69"/>
      <c r="H2" s="69"/>
      <c r="I2" s="69"/>
      <c r="J2" s="69"/>
      <c r="K2" s="69"/>
      <c r="L2" s="69"/>
      <c r="M2" s="69"/>
      <c r="N2" s="70"/>
    </row>
    <row r="3" spans="1:14" ht="27" customHeight="1">
      <c r="A3" s="68"/>
      <c r="B3" s="69"/>
      <c r="C3" s="70"/>
      <c r="D3" s="65" t="s">
        <v>2</v>
      </c>
      <c r="E3" s="65"/>
      <c r="F3" s="65"/>
      <c r="G3" s="85" t="s">
        <v>3</v>
      </c>
      <c r="H3" s="85"/>
      <c r="I3" s="85"/>
      <c r="J3" s="88" t="s">
        <v>4</v>
      </c>
      <c r="K3" s="88"/>
      <c r="L3" s="88"/>
      <c r="M3" s="82"/>
      <c r="N3" s="82"/>
    </row>
    <row r="4" spans="1:14" ht="24.2" customHeight="1">
      <c r="A4" s="62" t="s">
        <v>5</v>
      </c>
      <c r="B4" s="2" t="s">
        <v>51</v>
      </c>
      <c r="C4" s="63" t="s">
        <v>7</v>
      </c>
      <c r="D4" s="84" t="s">
        <v>11</v>
      </c>
      <c r="E4" s="63" t="s">
        <v>52</v>
      </c>
      <c r="F4" s="83" t="s">
        <v>13</v>
      </c>
      <c r="G4" s="60" t="s">
        <v>11</v>
      </c>
      <c r="H4" s="60" t="s">
        <v>12</v>
      </c>
      <c r="I4" s="86" t="s">
        <v>13</v>
      </c>
      <c r="J4" s="60" t="s">
        <v>11</v>
      </c>
      <c r="K4" s="60" t="s">
        <v>12</v>
      </c>
      <c r="L4" s="89" t="s">
        <v>13</v>
      </c>
      <c r="M4" s="74" t="s">
        <v>15</v>
      </c>
      <c r="N4" s="66" t="s">
        <v>16</v>
      </c>
    </row>
    <row r="5" spans="1:14" ht="15">
      <c r="A5" s="62"/>
      <c r="B5" s="2" t="s">
        <v>53</v>
      </c>
      <c r="C5" s="63"/>
      <c r="D5" s="84"/>
      <c r="E5" s="63"/>
      <c r="F5" s="83"/>
      <c r="G5" s="61"/>
      <c r="H5" s="61"/>
      <c r="I5" s="87"/>
      <c r="J5" s="61"/>
      <c r="K5" s="61"/>
      <c r="L5" s="90"/>
      <c r="M5" s="74"/>
      <c r="N5" s="66"/>
    </row>
    <row r="6" spans="1:14" ht="15.75" customHeight="1">
      <c r="A6" s="67">
        <v>1</v>
      </c>
      <c r="B6" s="63" t="s">
        <v>17</v>
      </c>
      <c r="C6" s="18" t="s">
        <v>18</v>
      </c>
      <c r="D6" s="41"/>
      <c r="E6" s="41"/>
      <c r="F6" s="42"/>
      <c r="G6" s="23">
        <f>(I6*100)/119</f>
        <v>139495.79831932773</v>
      </c>
      <c r="H6" s="23">
        <f>G6*0.19</f>
        <v>26504.201680672268</v>
      </c>
      <c r="I6" s="47">
        <v>166000</v>
      </c>
      <c r="J6" s="22">
        <f>(L6*100)/119</f>
        <v>150504.20168067227</v>
      </c>
      <c r="K6" s="22">
        <f>J6*0.19</f>
        <v>28595.798319327732</v>
      </c>
      <c r="L6" s="48">
        <v>179100</v>
      </c>
      <c r="M6" s="21">
        <f>I6+L6</f>
        <v>345100</v>
      </c>
      <c r="N6" s="21">
        <f>M6/2</f>
        <v>172550</v>
      </c>
    </row>
    <row r="7" spans="1:14" ht="15.75" customHeight="1">
      <c r="A7" s="67"/>
      <c r="B7" s="63"/>
      <c r="C7" s="19" t="s">
        <v>19</v>
      </c>
      <c r="D7" s="41"/>
      <c r="E7" s="41"/>
      <c r="F7" s="42"/>
      <c r="G7" s="23">
        <f t="shared" ref="G7:G27" si="0">(I7*100)/119</f>
        <v>105042.01680672269</v>
      </c>
      <c r="H7" s="23">
        <f t="shared" ref="H7:H27" si="1">G7*0.19</f>
        <v>19957.983193277312</v>
      </c>
      <c r="I7" s="47">
        <v>125000</v>
      </c>
      <c r="J7" s="22">
        <f t="shared" ref="J7:J27" si="2">(L7*100)/119</f>
        <v>108655.46218487395</v>
      </c>
      <c r="K7" s="22">
        <f t="shared" ref="K7:K27" si="3">J7*0.19</f>
        <v>20644.537815126052</v>
      </c>
      <c r="L7" s="48">
        <v>129300</v>
      </c>
      <c r="M7" s="21">
        <f>I7+L7</f>
        <v>254300</v>
      </c>
      <c r="N7" s="21">
        <f>M7/2</f>
        <v>127150</v>
      </c>
    </row>
    <row r="8" spans="1:14" ht="15" customHeight="1">
      <c r="A8" s="67">
        <v>2</v>
      </c>
      <c r="B8" s="63" t="s">
        <v>20</v>
      </c>
      <c r="C8" s="5" t="s">
        <v>21</v>
      </c>
      <c r="D8" s="23">
        <f t="shared" ref="D8:D25" si="4">(F8*100)/119</f>
        <v>318478.98600000003</v>
      </c>
      <c r="E8" s="23">
        <f t="shared" ref="E8:E25" si="5">D8*0.19</f>
        <v>60511.007340000004</v>
      </c>
      <c r="F8" s="45">
        <v>378989.99334000004</v>
      </c>
      <c r="G8" s="23">
        <f t="shared" si="0"/>
        <v>260504.20168067227</v>
      </c>
      <c r="H8" s="23">
        <f t="shared" si="1"/>
        <v>49495.798319327732</v>
      </c>
      <c r="I8" s="47">
        <v>310000</v>
      </c>
      <c r="J8" s="22">
        <f t="shared" si="2"/>
        <v>298823.5294117647</v>
      </c>
      <c r="K8" s="22">
        <f t="shared" si="3"/>
        <v>56776.470588235294</v>
      </c>
      <c r="L8" s="48">
        <v>355600</v>
      </c>
      <c r="M8" s="21">
        <f t="shared" ref="M8:M25" si="6">F8+I8+L8</f>
        <v>1044589.99334</v>
      </c>
      <c r="N8" s="21">
        <f t="shared" ref="N8:N25" si="7">M8/3</f>
        <v>348196.66444666666</v>
      </c>
    </row>
    <row r="9" spans="1:14" ht="15" customHeight="1">
      <c r="A9" s="67"/>
      <c r="B9" s="63"/>
      <c r="C9" s="5" t="s">
        <v>22</v>
      </c>
      <c r="D9" s="41"/>
      <c r="E9" s="41"/>
      <c r="F9" s="43"/>
      <c r="G9" s="23">
        <f t="shared" si="0"/>
        <v>260504.20168067227</v>
      </c>
      <c r="H9" s="23">
        <f t="shared" si="1"/>
        <v>49495.798319327732</v>
      </c>
      <c r="I9" s="47">
        <v>310000</v>
      </c>
      <c r="J9" s="22">
        <f t="shared" si="2"/>
        <v>298823.5294117647</v>
      </c>
      <c r="K9" s="22">
        <f t="shared" si="3"/>
        <v>56776.470588235294</v>
      </c>
      <c r="L9" s="48">
        <v>355600</v>
      </c>
      <c r="M9" s="21">
        <f>I9+L9</f>
        <v>665600</v>
      </c>
      <c r="N9" s="21">
        <f>M9/2</f>
        <v>332800</v>
      </c>
    </row>
    <row r="10" spans="1:14" ht="15" customHeight="1">
      <c r="A10" s="67">
        <v>3</v>
      </c>
      <c r="B10" s="63" t="s">
        <v>23</v>
      </c>
      <c r="C10" s="5" t="s">
        <v>24</v>
      </c>
      <c r="D10" s="23">
        <f t="shared" si="4"/>
        <v>419298.10649999999</v>
      </c>
      <c r="E10" s="23">
        <f t="shared" si="5"/>
        <v>79666.640234999999</v>
      </c>
      <c r="F10" s="45">
        <v>498964.74673499999</v>
      </c>
      <c r="G10" s="23">
        <f t="shared" si="0"/>
        <v>264705.8823529412</v>
      </c>
      <c r="H10" s="23">
        <f t="shared" si="1"/>
        <v>50294.117647058833</v>
      </c>
      <c r="I10" s="47">
        <v>315000</v>
      </c>
      <c r="J10" s="22">
        <f t="shared" si="2"/>
        <v>281764.70588235295</v>
      </c>
      <c r="K10" s="22">
        <f t="shared" si="3"/>
        <v>53535.294117647063</v>
      </c>
      <c r="L10" s="48">
        <v>335300</v>
      </c>
      <c r="M10" s="21">
        <f t="shared" si="6"/>
        <v>1149264.7467350001</v>
      </c>
      <c r="N10" s="21">
        <f t="shared" si="7"/>
        <v>383088.24891166668</v>
      </c>
    </row>
    <row r="11" spans="1:14" ht="15" customHeight="1">
      <c r="A11" s="67"/>
      <c r="B11" s="63"/>
      <c r="C11" s="5" t="s">
        <v>25</v>
      </c>
      <c r="D11" s="23">
        <f t="shared" si="4"/>
        <v>412909.05600000004</v>
      </c>
      <c r="E11" s="23">
        <f t="shared" si="5"/>
        <v>78452.720640000014</v>
      </c>
      <c r="F11" s="45">
        <v>491361.77664000005</v>
      </c>
      <c r="G11" s="23">
        <f t="shared" si="0"/>
        <v>264705.8823529412</v>
      </c>
      <c r="H11" s="23">
        <f t="shared" si="1"/>
        <v>50294.117647058833</v>
      </c>
      <c r="I11" s="47">
        <v>315000</v>
      </c>
      <c r="J11" s="22">
        <f t="shared" si="2"/>
        <v>281764.70588235295</v>
      </c>
      <c r="K11" s="22">
        <f t="shared" si="3"/>
        <v>53535.294117647063</v>
      </c>
      <c r="L11" s="48">
        <v>335300</v>
      </c>
      <c r="M11" s="21">
        <f t="shared" si="6"/>
        <v>1141661.7766400001</v>
      </c>
      <c r="N11" s="21">
        <f t="shared" si="7"/>
        <v>380553.92554666667</v>
      </c>
    </row>
    <row r="12" spans="1:14" ht="15" customHeight="1">
      <c r="A12" s="67"/>
      <c r="B12" s="63"/>
      <c r="C12" s="5" t="s">
        <v>26</v>
      </c>
      <c r="D12" s="41"/>
      <c r="E12" s="41"/>
      <c r="F12" s="43"/>
      <c r="G12" s="23">
        <f t="shared" si="0"/>
        <v>273949.57983193279</v>
      </c>
      <c r="H12" s="23">
        <f t="shared" si="1"/>
        <v>52050.420168067227</v>
      </c>
      <c r="I12" s="47">
        <v>326000</v>
      </c>
      <c r="J12" s="22">
        <f t="shared" si="2"/>
        <v>283697.47899159661</v>
      </c>
      <c r="K12" s="22">
        <f t="shared" si="3"/>
        <v>53902.521008403353</v>
      </c>
      <c r="L12" s="48">
        <v>337600</v>
      </c>
      <c r="M12" s="21">
        <f>I12+L12</f>
        <v>663600</v>
      </c>
      <c r="N12" s="21">
        <f>M12/2</f>
        <v>331800</v>
      </c>
    </row>
    <row r="13" spans="1:14" ht="15" customHeight="1">
      <c r="A13" s="67"/>
      <c r="B13" s="63"/>
      <c r="C13" s="5" t="s">
        <v>27</v>
      </c>
      <c r="D13" s="23">
        <f t="shared" si="4"/>
        <v>416602.3995</v>
      </c>
      <c r="E13" s="23">
        <f t="shared" si="5"/>
        <v>79154.455904999995</v>
      </c>
      <c r="F13" s="45">
        <v>495756.85540500004</v>
      </c>
      <c r="G13" s="23">
        <f t="shared" si="0"/>
        <v>273949.57983193279</v>
      </c>
      <c r="H13" s="23">
        <f t="shared" si="1"/>
        <v>52050.420168067227</v>
      </c>
      <c r="I13" s="47">
        <v>326000</v>
      </c>
      <c r="J13" s="22">
        <f t="shared" si="2"/>
        <v>283697.47899159661</v>
      </c>
      <c r="K13" s="22">
        <f t="shared" si="3"/>
        <v>53902.521008403353</v>
      </c>
      <c r="L13" s="48">
        <v>337600</v>
      </c>
      <c r="M13" s="21">
        <f t="shared" si="6"/>
        <v>1159356.855405</v>
      </c>
      <c r="N13" s="21">
        <f t="shared" si="7"/>
        <v>386452.28513500001</v>
      </c>
    </row>
    <row r="14" spans="1:14" ht="15.75">
      <c r="A14" s="67">
        <v>4</v>
      </c>
      <c r="B14" s="63" t="s">
        <v>28</v>
      </c>
      <c r="C14" s="6" t="s">
        <v>29</v>
      </c>
      <c r="D14" s="23">
        <f t="shared" si="4"/>
        <v>209820.14549999998</v>
      </c>
      <c r="E14" s="23">
        <f t="shared" si="5"/>
        <v>39865.827644999998</v>
      </c>
      <c r="F14" s="46">
        <v>249685.97314499997</v>
      </c>
      <c r="G14" s="23">
        <f t="shared" si="0"/>
        <v>123529.41176470589</v>
      </c>
      <c r="H14" s="23">
        <f t="shared" si="1"/>
        <v>23470.588235294119</v>
      </c>
      <c r="I14" s="47">
        <v>147000</v>
      </c>
      <c r="J14" s="22">
        <f t="shared" si="2"/>
        <v>147058.82352941178</v>
      </c>
      <c r="K14" s="22">
        <f t="shared" si="3"/>
        <v>27941.176470588238</v>
      </c>
      <c r="L14" s="48">
        <v>175000</v>
      </c>
      <c r="M14" s="21">
        <f t="shared" si="6"/>
        <v>571685.97314499994</v>
      </c>
      <c r="N14" s="21">
        <f t="shared" si="7"/>
        <v>190561.99104833332</v>
      </c>
    </row>
    <row r="15" spans="1:14" ht="15.75">
      <c r="A15" s="67"/>
      <c r="B15" s="63"/>
      <c r="C15" s="7" t="s">
        <v>30</v>
      </c>
      <c r="D15" s="23">
        <f t="shared" si="4"/>
        <v>209820.14549999998</v>
      </c>
      <c r="E15" s="23">
        <f t="shared" si="5"/>
        <v>39865.827644999998</v>
      </c>
      <c r="F15" s="46">
        <v>249685.97314499997</v>
      </c>
      <c r="G15" s="23">
        <f t="shared" si="0"/>
        <v>123529.41176470589</v>
      </c>
      <c r="H15" s="23">
        <f t="shared" si="1"/>
        <v>23470.588235294119</v>
      </c>
      <c r="I15" s="47">
        <v>147000</v>
      </c>
      <c r="J15" s="22">
        <f t="shared" si="2"/>
        <v>147058.82352941178</v>
      </c>
      <c r="K15" s="22">
        <f t="shared" si="3"/>
        <v>27941.176470588238</v>
      </c>
      <c r="L15" s="48">
        <v>175000</v>
      </c>
      <c r="M15" s="21">
        <f t="shared" si="6"/>
        <v>571685.97314499994</v>
      </c>
      <c r="N15" s="21">
        <f t="shared" si="7"/>
        <v>190561.99104833332</v>
      </c>
    </row>
    <row r="16" spans="1:14" ht="15.75">
      <c r="A16" s="67"/>
      <c r="B16" s="63"/>
      <c r="C16" s="7" t="s">
        <v>30</v>
      </c>
      <c r="D16" s="23">
        <f t="shared" si="4"/>
        <v>209820.14549999998</v>
      </c>
      <c r="E16" s="23">
        <f t="shared" si="5"/>
        <v>39865.827644999998</v>
      </c>
      <c r="F16" s="46">
        <v>249685.97314499997</v>
      </c>
      <c r="G16" s="23">
        <f t="shared" si="0"/>
        <v>123529.41176470589</v>
      </c>
      <c r="H16" s="23">
        <f t="shared" si="1"/>
        <v>23470.588235294119</v>
      </c>
      <c r="I16" s="47">
        <v>147000</v>
      </c>
      <c r="J16" s="22">
        <f t="shared" si="2"/>
        <v>147058.82352941178</v>
      </c>
      <c r="K16" s="22">
        <f t="shared" si="3"/>
        <v>27941.176470588238</v>
      </c>
      <c r="L16" s="48">
        <v>175000</v>
      </c>
      <c r="M16" s="21">
        <f t="shared" si="6"/>
        <v>571685.97314499994</v>
      </c>
      <c r="N16" s="21">
        <f t="shared" si="7"/>
        <v>190561.99104833332</v>
      </c>
    </row>
    <row r="17" spans="1:14" ht="16.5">
      <c r="A17" s="1">
        <v>5</v>
      </c>
      <c r="B17" s="2" t="s">
        <v>31</v>
      </c>
      <c r="C17" s="3" t="s">
        <v>32</v>
      </c>
      <c r="D17" s="23">
        <f t="shared" si="4"/>
        <v>964600.43399999989</v>
      </c>
      <c r="E17" s="23">
        <f t="shared" si="5"/>
        <v>183274.08245999998</v>
      </c>
      <c r="F17" s="46">
        <v>1147874.5164599998</v>
      </c>
      <c r="G17" s="23">
        <f t="shared" si="0"/>
        <v>574789.91596638656</v>
      </c>
      <c r="H17" s="23">
        <f t="shared" si="1"/>
        <v>109210.08403361344</v>
      </c>
      <c r="I17" s="47">
        <v>684000</v>
      </c>
      <c r="J17" s="22">
        <f t="shared" si="2"/>
        <v>657142.85714285716</v>
      </c>
      <c r="K17" s="22">
        <f t="shared" si="3"/>
        <v>124857.14285714286</v>
      </c>
      <c r="L17" s="48">
        <v>782000</v>
      </c>
      <c r="M17" s="21">
        <f t="shared" si="6"/>
        <v>2613874.5164599996</v>
      </c>
      <c r="N17" s="21">
        <f t="shared" si="7"/>
        <v>871291.50548666657</v>
      </c>
    </row>
    <row r="18" spans="1:14" ht="15" customHeight="1">
      <c r="A18" s="1">
        <v>6</v>
      </c>
      <c r="B18" s="2" t="s">
        <v>33</v>
      </c>
      <c r="C18" s="3" t="s">
        <v>34</v>
      </c>
      <c r="D18" s="41"/>
      <c r="E18" s="41"/>
      <c r="F18" s="43"/>
      <c r="G18" s="23">
        <f t="shared" si="0"/>
        <v>168067.22689075631</v>
      </c>
      <c r="H18" s="23">
        <f t="shared" si="1"/>
        <v>31932.773109243699</v>
      </c>
      <c r="I18" s="47">
        <v>200000</v>
      </c>
      <c r="J18" s="22">
        <f t="shared" si="2"/>
        <v>229957.98319327732</v>
      </c>
      <c r="K18" s="22">
        <f t="shared" si="3"/>
        <v>43692.016806722691</v>
      </c>
      <c r="L18" s="48">
        <v>273650</v>
      </c>
      <c r="M18" s="21">
        <f>I18+L18</f>
        <v>473650</v>
      </c>
      <c r="N18" s="21">
        <f>M18/2</f>
        <v>236825</v>
      </c>
    </row>
    <row r="19" spans="1:14" ht="30">
      <c r="A19" s="67">
        <v>7</v>
      </c>
      <c r="B19" s="63" t="s">
        <v>35</v>
      </c>
      <c r="C19" s="4" t="s">
        <v>36</v>
      </c>
      <c r="D19" s="41"/>
      <c r="E19" s="41"/>
      <c r="F19" s="44"/>
      <c r="G19" s="23">
        <f t="shared" si="0"/>
        <v>1680672.2689075631</v>
      </c>
      <c r="H19" s="23">
        <f t="shared" si="1"/>
        <v>319327.731092437</v>
      </c>
      <c r="I19" s="47">
        <v>2000000</v>
      </c>
      <c r="J19" s="22">
        <f t="shared" si="2"/>
        <v>2168319.3277310925</v>
      </c>
      <c r="K19" s="22">
        <f t="shared" si="3"/>
        <v>411980.6722689076</v>
      </c>
      <c r="L19" s="48">
        <v>2580300</v>
      </c>
      <c r="M19" s="21">
        <f t="shared" ref="M19:M21" si="8">I19+L19</f>
        <v>4580300</v>
      </c>
      <c r="N19" s="21">
        <f t="shared" ref="N19:N21" si="9">M19/2</f>
        <v>2290150</v>
      </c>
    </row>
    <row r="20" spans="1:14" ht="15.75">
      <c r="A20" s="67"/>
      <c r="B20" s="63"/>
      <c r="C20" s="4" t="s">
        <v>37</v>
      </c>
      <c r="D20" s="41"/>
      <c r="E20" s="41"/>
      <c r="F20" s="44"/>
      <c r="G20" s="23">
        <f t="shared" si="0"/>
        <v>1680672.2689075631</v>
      </c>
      <c r="H20" s="23">
        <f t="shared" si="1"/>
        <v>319327.731092437</v>
      </c>
      <c r="I20" s="47">
        <v>2000000</v>
      </c>
      <c r="J20" s="22">
        <f t="shared" si="2"/>
        <v>2168319.3277310925</v>
      </c>
      <c r="K20" s="22">
        <f t="shared" si="3"/>
        <v>411980.6722689076</v>
      </c>
      <c r="L20" s="48">
        <v>2580300</v>
      </c>
      <c r="M20" s="21">
        <f t="shared" si="8"/>
        <v>4580300</v>
      </c>
      <c r="N20" s="21">
        <f t="shared" si="9"/>
        <v>2290150</v>
      </c>
    </row>
    <row r="21" spans="1:14" ht="15.75">
      <c r="A21" s="67">
        <v>8</v>
      </c>
      <c r="B21" s="63" t="s">
        <v>38</v>
      </c>
      <c r="C21" s="3" t="s">
        <v>39</v>
      </c>
      <c r="D21" s="41"/>
      <c r="E21" s="41"/>
      <c r="F21" s="44"/>
      <c r="G21" s="23">
        <f t="shared" si="0"/>
        <v>420168.06722689077</v>
      </c>
      <c r="H21" s="23">
        <f t="shared" si="1"/>
        <v>79831.932773109249</v>
      </c>
      <c r="I21" s="47">
        <v>500000</v>
      </c>
      <c r="J21" s="22">
        <f t="shared" si="2"/>
        <v>487563.02521008404</v>
      </c>
      <c r="K21" s="22">
        <f t="shared" si="3"/>
        <v>92636.97478991597</v>
      </c>
      <c r="L21" s="48">
        <v>580200</v>
      </c>
      <c r="M21" s="21">
        <f t="shared" si="8"/>
        <v>1080200</v>
      </c>
      <c r="N21" s="21">
        <f t="shared" si="9"/>
        <v>540100</v>
      </c>
    </row>
    <row r="22" spans="1:14" ht="15.75">
      <c r="A22" s="67"/>
      <c r="B22" s="63"/>
      <c r="C22" s="3" t="s">
        <v>40</v>
      </c>
      <c r="D22" s="23">
        <f t="shared" si="4"/>
        <v>4099225.7250000001</v>
      </c>
      <c r="E22" s="23">
        <f t="shared" si="5"/>
        <v>778852.88774999999</v>
      </c>
      <c r="F22" s="46">
        <v>4878078.6127500003</v>
      </c>
      <c r="G22" s="23">
        <f t="shared" si="0"/>
        <v>2521008.4033613447</v>
      </c>
      <c r="H22" s="23">
        <f t="shared" si="1"/>
        <v>478991.59663865552</v>
      </c>
      <c r="I22" s="47">
        <v>3000000</v>
      </c>
      <c r="J22" s="22">
        <f t="shared" si="2"/>
        <v>2798319.3277310925</v>
      </c>
      <c r="K22" s="22">
        <f t="shared" si="3"/>
        <v>531680.67226890754</v>
      </c>
      <c r="L22" s="48">
        <v>3330000</v>
      </c>
      <c r="M22" s="21">
        <f t="shared" si="6"/>
        <v>11208078.612750001</v>
      </c>
      <c r="N22" s="21">
        <f t="shared" si="7"/>
        <v>3736026.2042500004</v>
      </c>
    </row>
    <row r="23" spans="1:14" ht="15.75">
      <c r="A23" s="67"/>
      <c r="B23" s="63"/>
      <c r="C23" s="3" t="s">
        <v>41</v>
      </c>
      <c r="D23" s="41"/>
      <c r="E23" s="41"/>
      <c r="F23" s="44"/>
      <c r="G23" s="23">
        <f t="shared" si="0"/>
        <v>1168067.2268907563</v>
      </c>
      <c r="H23" s="23">
        <f t="shared" si="1"/>
        <v>221932.77310924369</v>
      </c>
      <c r="I23" s="47">
        <v>1390000</v>
      </c>
      <c r="J23" s="22">
        <f t="shared" si="2"/>
        <v>1302689.075630252</v>
      </c>
      <c r="K23" s="22">
        <f t="shared" si="3"/>
        <v>247510.9243697479</v>
      </c>
      <c r="L23" s="48">
        <v>1550200</v>
      </c>
      <c r="M23" s="21">
        <f>I23+L23</f>
        <v>2940200</v>
      </c>
      <c r="N23" s="21">
        <f>M23/2</f>
        <v>1470100</v>
      </c>
    </row>
    <row r="24" spans="1:14" ht="15.75" customHeight="1">
      <c r="A24" s="67"/>
      <c r="B24" s="63"/>
      <c r="C24" s="3" t="s">
        <v>42</v>
      </c>
      <c r="D24" s="41"/>
      <c r="E24" s="41"/>
      <c r="F24" s="44"/>
      <c r="G24" s="23">
        <f t="shared" si="0"/>
        <v>594957.98319327726</v>
      </c>
      <c r="H24" s="23">
        <f t="shared" si="1"/>
        <v>113042.01680672268</v>
      </c>
      <c r="I24" s="47">
        <v>708000</v>
      </c>
      <c r="J24" s="22">
        <f t="shared" si="2"/>
        <v>633109.24369747902</v>
      </c>
      <c r="K24" s="22">
        <f t="shared" si="3"/>
        <v>120290.75630252101</v>
      </c>
      <c r="L24" s="48">
        <v>753400</v>
      </c>
      <c r="M24" s="21">
        <f>I24+L24</f>
        <v>1461400</v>
      </c>
      <c r="N24" s="21">
        <f>M24/2</f>
        <v>730700</v>
      </c>
    </row>
    <row r="25" spans="1:14" ht="16.5">
      <c r="A25" s="1">
        <v>9</v>
      </c>
      <c r="B25" s="2" t="s">
        <v>43</v>
      </c>
      <c r="C25" s="3" t="s">
        <v>44</v>
      </c>
      <c r="D25" s="23">
        <f t="shared" si="4"/>
        <v>570069.73800000013</v>
      </c>
      <c r="E25" s="23">
        <f t="shared" si="5"/>
        <v>108313.25022000003</v>
      </c>
      <c r="F25" s="46">
        <v>678382.98822000017</v>
      </c>
      <c r="G25" s="23">
        <f t="shared" si="0"/>
        <v>420168.06722689077</v>
      </c>
      <c r="H25" s="23">
        <f t="shared" si="1"/>
        <v>79831.932773109249</v>
      </c>
      <c r="I25" s="47">
        <v>500000</v>
      </c>
      <c r="J25" s="22">
        <f t="shared" si="2"/>
        <v>363697.47899159661</v>
      </c>
      <c r="K25" s="22">
        <f t="shared" si="3"/>
        <v>69102.521008403361</v>
      </c>
      <c r="L25" s="48">
        <v>432800</v>
      </c>
      <c r="M25" s="21">
        <f t="shared" si="6"/>
        <v>1611182.9882200002</v>
      </c>
      <c r="N25" s="21">
        <f t="shared" si="7"/>
        <v>537060.99607333343</v>
      </c>
    </row>
    <row r="26" spans="1:14" ht="45">
      <c r="A26" s="1">
        <v>10</v>
      </c>
      <c r="B26" s="2" t="s">
        <v>45</v>
      </c>
      <c r="C26" s="4" t="s">
        <v>46</v>
      </c>
      <c r="D26" s="41"/>
      <c r="E26" s="41"/>
      <c r="F26" s="44"/>
      <c r="G26" s="23">
        <f t="shared" si="0"/>
        <v>2489915.9663865548</v>
      </c>
      <c r="H26" s="23">
        <f t="shared" si="1"/>
        <v>473084.03361344541</v>
      </c>
      <c r="I26" s="47">
        <v>2963000</v>
      </c>
      <c r="J26" s="22">
        <f t="shared" si="2"/>
        <v>2608319.3277310925</v>
      </c>
      <c r="K26" s="22">
        <f t="shared" si="3"/>
        <v>495580.6722689076</v>
      </c>
      <c r="L26" s="48">
        <v>3103900</v>
      </c>
      <c r="M26" s="21">
        <f>I26+L26</f>
        <v>6066900</v>
      </c>
      <c r="N26" s="21">
        <f>M26/2</f>
        <v>3033450</v>
      </c>
    </row>
    <row r="27" spans="1:14" ht="60">
      <c r="A27" s="1">
        <v>11</v>
      </c>
      <c r="B27" s="2" t="s">
        <v>47</v>
      </c>
      <c r="C27" s="4" t="s">
        <v>48</v>
      </c>
      <c r="D27" s="41"/>
      <c r="E27" s="41"/>
      <c r="F27" s="44"/>
      <c r="G27" s="23">
        <f t="shared" si="0"/>
        <v>2564705.8823529412</v>
      </c>
      <c r="H27" s="23">
        <f t="shared" si="1"/>
        <v>487294.11764705885</v>
      </c>
      <c r="I27" s="47">
        <v>3052000</v>
      </c>
      <c r="J27" s="22">
        <f t="shared" si="2"/>
        <v>2608319.3277310925</v>
      </c>
      <c r="K27" s="22">
        <f t="shared" si="3"/>
        <v>495580.6722689076</v>
      </c>
      <c r="L27" s="48">
        <v>3103900</v>
      </c>
      <c r="M27" s="21">
        <f>I27+L27</f>
        <v>6155900</v>
      </c>
      <c r="N27" s="21">
        <f>M27/2</f>
        <v>3077950</v>
      </c>
    </row>
    <row r="28" spans="1:14" ht="45.75" customHeight="1">
      <c r="A28" s="76" t="s">
        <v>54</v>
      </c>
      <c r="B28" s="77"/>
      <c r="C28" s="77"/>
      <c r="D28" s="77"/>
      <c r="E28" s="77"/>
      <c r="F28" s="77"/>
      <c r="G28" s="77"/>
      <c r="H28" s="77"/>
      <c r="I28" s="77"/>
      <c r="J28" s="77"/>
      <c r="K28" s="77"/>
      <c r="L28" s="77"/>
      <c r="M28" s="78"/>
      <c r="N28" s="38">
        <f>SUM(N6:N27)</f>
        <v>21848080.802995</v>
      </c>
    </row>
  </sheetData>
  <mergeCells count="33">
    <mergeCell ref="M4:M5"/>
    <mergeCell ref="N4:N5"/>
    <mergeCell ref="J3:L3"/>
    <mergeCell ref="J4:J5"/>
    <mergeCell ref="K4:K5"/>
    <mergeCell ref="L4:L5"/>
    <mergeCell ref="A6:A7"/>
    <mergeCell ref="B6:B7"/>
    <mergeCell ref="G3:I3"/>
    <mergeCell ref="G4:G5"/>
    <mergeCell ref="H4:H5"/>
    <mergeCell ref="I4:I5"/>
    <mergeCell ref="B14:B16"/>
    <mergeCell ref="A8:A9"/>
    <mergeCell ref="B8:B9"/>
    <mergeCell ref="A10:A13"/>
    <mergeCell ref="B10:B13"/>
    <mergeCell ref="A28:M28"/>
    <mergeCell ref="A1:N1"/>
    <mergeCell ref="A2:N2"/>
    <mergeCell ref="A3:C3"/>
    <mergeCell ref="M3:N3"/>
    <mergeCell ref="A4:A5"/>
    <mergeCell ref="C4:C5"/>
    <mergeCell ref="F4:F5"/>
    <mergeCell ref="D4:D5"/>
    <mergeCell ref="E4:E5"/>
    <mergeCell ref="D3:F3"/>
    <mergeCell ref="A19:A20"/>
    <mergeCell ref="B19:B20"/>
    <mergeCell ref="A21:A24"/>
    <mergeCell ref="B21:B24"/>
    <mergeCell ref="A14:A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A0149-63EF-4BDD-AF22-C159AD76FDE4}">
  <dimension ref="A1:J71"/>
  <sheetViews>
    <sheetView topLeftCell="B65" zoomScale="80" zoomScaleNormal="80" workbookViewId="0">
      <selection activeCell="C3" sqref="C3:D3"/>
    </sheetView>
  </sheetViews>
  <sheetFormatPr defaultColWidth="11.42578125" defaultRowHeight="14.25"/>
  <cols>
    <col min="1" max="1" width="19.85546875" customWidth="1"/>
    <col min="2" max="2" width="59.140625" customWidth="1"/>
    <col min="3" max="3" width="15.85546875" style="14" customWidth="1"/>
    <col min="4" max="4" width="14.42578125" bestFit="1" customWidth="1"/>
    <col min="5" max="5" width="15.42578125" customWidth="1"/>
    <col min="6" max="6" width="14.42578125" customWidth="1"/>
    <col min="7" max="7" width="13.42578125" customWidth="1"/>
    <col min="8" max="8" width="14" customWidth="1"/>
    <col min="9" max="9" width="14.5703125" customWidth="1"/>
    <col min="10" max="10" width="21.140625" customWidth="1"/>
  </cols>
  <sheetData>
    <row r="1" spans="1:10" ht="32.1" customHeight="1">
      <c r="A1" s="98" t="s">
        <v>0</v>
      </c>
      <c r="B1" s="98"/>
      <c r="C1" s="98"/>
      <c r="D1" s="98"/>
      <c r="E1" s="98"/>
      <c r="F1" s="98"/>
      <c r="G1" s="98"/>
      <c r="H1" s="98"/>
      <c r="I1" s="98"/>
      <c r="J1" s="98"/>
    </row>
    <row r="2" spans="1:10" ht="24.95" customHeight="1">
      <c r="A2" s="99" t="s">
        <v>55</v>
      </c>
      <c r="B2" s="99"/>
      <c r="C2" s="99"/>
      <c r="D2" s="99"/>
      <c r="E2" s="99"/>
      <c r="F2" s="99"/>
      <c r="G2" s="99"/>
      <c r="H2" s="99"/>
      <c r="I2" s="99"/>
      <c r="J2" s="99"/>
    </row>
    <row r="3" spans="1:10" ht="30" customHeight="1">
      <c r="A3" s="100"/>
      <c r="B3" s="101"/>
      <c r="C3" s="107" t="s">
        <v>2</v>
      </c>
      <c r="D3" s="107"/>
      <c r="E3" s="94" t="s">
        <v>3</v>
      </c>
      <c r="F3" s="94"/>
      <c r="G3" s="95" t="s">
        <v>4</v>
      </c>
      <c r="H3" s="95"/>
      <c r="I3" s="102"/>
      <c r="J3" s="102"/>
    </row>
    <row r="4" spans="1:10" ht="45">
      <c r="A4" s="5" t="s">
        <v>56</v>
      </c>
      <c r="B4" s="5" t="s">
        <v>57</v>
      </c>
      <c r="C4" s="29" t="s">
        <v>58</v>
      </c>
      <c r="D4" s="30" t="s">
        <v>59</v>
      </c>
      <c r="E4" s="29" t="s">
        <v>58</v>
      </c>
      <c r="F4" s="31" t="s">
        <v>59</v>
      </c>
      <c r="G4" s="29" t="s">
        <v>58</v>
      </c>
      <c r="H4" s="32" t="s">
        <v>59</v>
      </c>
      <c r="I4" s="96" t="s">
        <v>15</v>
      </c>
      <c r="J4" s="103" t="s">
        <v>16</v>
      </c>
    </row>
    <row r="5" spans="1:10" ht="15">
      <c r="A5" s="105" t="s">
        <v>60</v>
      </c>
      <c r="B5" s="106"/>
      <c r="C5" s="25"/>
      <c r="D5" s="27"/>
      <c r="E5" s="27"/>
      <c r="F5" s="27"/>
      <c r="G5" s="27"/>
      <c r="H5" s="27"/>
      <c r="I5" s="97"/>
      <c r="J5" s="104"/>
    </row>
    <row r="6" spans="1:10" ht="15">
      <c r="A6" s="5">
        <v>1</v>
      </c>
      <c r="B6" s="8" t="s">
        <v>61</v>
      </c>
      <c r="C6" s="11">
        <v>56431.563299999994</v>
      </c>
      <c r="D6" s="49">
        <f>+C6*1.19</f>
        <v>67153.560326999985</v>
      </c>
      <c r="E6" s="10">
        <v>47000</v>
      </c>
      <c r="F6" s="49">
        <f>+E6*1.19</f>
        <v>55930</v>
      </c>
      <c r="G6" s="11">
        <v>68147</v>
      </c>
      <c r="H6" s="49">
        <f>+G6*1.19</f>
        <v>81094.929999999993</v>
      </c>
      <c r="I6" s="10">
        <f>D6+F6+H6</f>
        <v>204178.49032699998</v>
      </c>
      <c r="J6" s="50">
        <f>I6/3</f>
        <v>68059.496775666659</v>
      </c>
    </row>
    <row r="7" spans="1:10" ht="15">
      <c r="A7" s="5">
        <v>2</v>
      </c>
      <c r="B7" s="8" t="s">
        <v>62</v>
      </c>
      <c r="C7" s="11">
        <v>86478.165899999993</v>
      </c>
      <c r="D7" s="49">
        <f t="shared" ref="D7:D70" si="0">+C7*1.19</f>
        <v>102909.01742099998</v>
      </c>
      <c r="E7" s="10">
        <v>91000</v>
      </c>
      <c r="F7" s="49">
        <f>+E7*1.19</f>
        <v>108290</v>
      </c>
      <c r="G7" s="11">
        <v>102216</v>
      </c>
      <c r="H7" s="49">
        <f t="shared" ref="H7:H70" si="1">+G7*1.19</f>
        <v>121637.04</v>
      </c>
      <c r="I7" s="10">
        <f t="shared" ref="I7:I70" si="2">D7+F7+H7</f>
        <v>332836.05742099998</v>
      </c>
      <c r="J7" s="50">
        <f t="shared" ref="J7:J70" si="3">I7/3</f>
        <v>110945.35247366666</v>
      </c>
    </row>
    <row r="8" spans="1:10" ht="15">
      <c r="A8" s="5">
        <v>3</v>
      </c>
      <c r="B8" s="8" t="s">
        <v>63</v>
      </c>
      <c r="C8" s="12">
        <v>200452.52430000002</v>
      </c>
      <c r="D8" s="49">
        <f t="shared" si="0"/>
        <v>238538.50391700002</v>
      </c>
      <c r="E8" s="10">
        <v>213000</v>
      </c>
      <c r="F8" s="49">
        <f>+E8*1.19</f>
        <v>253470</v>
      </c>
      <c r="G8" s="12">
        <v>233224</v>
      </c>
      <c r="H8" s="49">
        <f t="shared" si="1"/>
        <v>277536.56</v>
      </c>
      <c r="I8" s="10">
        <f t="shared" si="2"/>
        <v>769545.06391700008</v>
      </c>
      <c r="J8" s="50">
        <f t="shared" si="3"/>
        <v>256515.02130566668</v>
      </c>
    </row>
    <row r="9" spans="1:10" ht="15">
      <c r="A9" s="24" t="s">
        <v>64</v>
      </c>
      <c r="B9" s="25"/>
      <c r="C9" s="25"/>
      <c r="D9" s="27"/>
      <c r="E9" s="27"/>
      <c r="F9" s="27"/>
      <c r="G9" s="27"/>
      <c r="H9" s="27"/>
      <c r="I9" s="27"/>
      <c r="J9" s="27"/>
    </row>
    <row r="10" spans="1:10" ht="15">
      <c r="A10" s="5">
        <v>4</v>
      </c>
      <c r="B10" s="8" t="s">
        <v>65</v>
      </c>
      <c r="C10" s="11">
        <v>211109.21370000002</v>
      </c>
      <c r="D10" s="49">
        <f t="shared" si="0"/>
        <v>251219.96430300002</v>
      </c>
      <c r="E10" s="10">
        <v>221000</v>
      </c>
      <c r="F10" s="49">
        <f t="shared" ref="F10:F70" si="4">+E10*1.19</f>
        <v>262990</v>
      </c>
      <c r="G10" s="11">
        <v>240693</v>
      </c>
      <c r="H10" s="49">
        <f t="shared" si="1"/>
        <v>286424.67</v>
      </c>
      <c r="I10" s="10">
        <f t="shared" si="2"/>
        <v>800634.63430300006</v>
      </c>
      <c r="J10" s="50">
        <f t="shared" si="3"/>
        <v>266878.21143433335</v>
      </c>
    </row>
    <row r="11" spans="1:10" ht="15">
      <c r="A11" s="5">
        <v>5</v>
      </c>
      <c r="B11" s="8" t="s">
        <v>66</v>
      </c>
      <c r="C11" s="12">
        <v>260008.71750000003</v>
      </c>
      <c r="D11" s="49">
        <f t="shared" si="0"/>
        <v>309410.37382500002</v>
      </c>
      <c r="E11" s="10">
        <v>287000</v>
      </c>
      <c r="F11" s="49">
        <f t="shared" si="4"/>
        <v>341530</v>
      </c>
      <c r="G11" s="12">
        <v>294859</v>
      </c>
      <c r="H11" s="49">
        <f t="shared" si="1"/>
        <v>350882.20999999996</v>
      </c>
      <c r="I11" s="10">
        <f t="shared" si="2"/>
        <v>1001822.583825</v>
      </c>
      <c r="J11" s="50">
        <f t="shared" si="3"/>
        <v>333940.86127499997</v>
      </c>
    </row>
    <row r="12" spans="1:10" ht="15">
      <c r="A12" s="24" t="s">
        <v>67</v>
      </c>
      <c r="B12" s="25"/>
      <c r="C12" s="25"/>
      <c r="D12" s="27"/>
      <c r="E12" s="27"/>
      <c r="F12" s="27"/>
      <c r="G12" s="27"/>
      <c r="H12" s="27"/>
      <c r="I12" s="27"/>
      <c r="J12" s="27"/>
    </row>
    <row r="13" spans="1:10" ht="15">
      <c r="A13" s="5">
        <v>6</v>
      </c>
      <c r="B13" s="8" t="s">
        <v>68</v>
      </c>
      <c r="C13" s="11">
        <v>159251.1102</v>
      </c>
      <c r="D13" s="49">
        <f t="shared" si="0"/>
        <v>189508.821138</v>
      </c>
      <c r="E13" s="10">
        <v>164000</v>
      </c>
      <c r="F13" s="49">
        <f t="shared" si="4"/>
        <v>195160</v>
      </c>
      <c r="G13" s="11">
        <v>184166</v>
      </c>
      <c r="H13" s="49">
        <f t="shared" si="1"/>
        <v>219157.53999999998</v>
      </c>
      <c r="I13" s="10">
        <f t="shared" si="2"/>
        <v>603826.36113799992</v>
      </c>
      <c r="J13" s="50">
        <f t="shared" si="3"/>
        <v>201275.45371266664</v>
      </c>
    </row>
    <row r="14" spans="1:10" ht="15">
      <c r="A14" s="5">
        <v>7</v>
      </c>
      <c r="B14" s="8" t="s">
        <v>69</v>
      </c>
      <c r="C14" s="52"/>
      <c r="D14" s="53"/>
      <c r="E14" s="10">
        <v>112000</v>
      </c>
      <c r="F14" s="49">
        <f t="shared" si="4"/>
        <v>133280</v>
      </c>
      <c r="G14" s="12">
        <v>132448</v>
      </c>
      <c r="H14" s="49">
        <f t="shared" si="1"/>
        <v>157613.12</v>
      </c>
      <c r="I14" s="10">
        <f>F14+H14</f>
        <v>290893.12</v>
      </c>
      <c r="J14" s="50">
        <f>I14/2</f>
        <v>145446.56</v>
      </c>
    </row>
    <row r="15" spans="1:10" ht="15">
      <c r="A15" s="24" t="s">
        <v>70</v>
      </c>
      <c r="B15" s="25"/>
      <c r="C15" s="25"/>
      <c r="D15" s="27"/>
      <c r="E15" s="27"/>
      <c r="F15" s="27"/>
      <c r="G15" s="27"/>
      <c r="H15" s="27"/>
      <c r="I15" s="27"/>
      <c r="J15" s="27"/>
    </row>
    <row r="16" spans="1:10" ht="15">
      <c r="A16" s="5">
        <v>8</v>
      </c>
      <c r="B16" s="8" t="s">
        <v>71</v>
      </c>
      <c r="C16" s="12">
        <v>89250</v>
      </c>
      <c r="D16" s="49">
        <f t="shared" si="0"/>
        <v>106207.5</v>
      </c>
      <c r="E16" s="16">
        <v>77000</v>
      </c>
      <c r="F16" s="49">
        <f t="shared" si="4"/>
        <v>91630</v>
      </c>
      <c r="G16" s="12">
        <v>92371</v>
      </c>
      <c r="H16" s="49">
        <f t="shared" si="1"/>
        <v>109921.48999999999</v>
      </c>
      <c r="I16" s="10">
        <f t="shared" si="2"/>
        <v>307758.99</v>
      </c>
      <c r="J16" s="50">
        <f t="shared" si="3"/>
        <v>102586.33</v>
      </c>
    </row>
    <row r="17" spans="1:10" ht="15">
      <c r="A17" s="24" t="s">
        <v>72</v>
      </c>
      <c r="B17" s="25"/>
      <c r="C17" s="25"/>
      <c r="D17" s="27"/>
      <c r="E17" s="27"/>
      <c r="F17" s="27"/>
      <c r="G17" s="27"/>
      <c r="H17" s="27"/>
      <c r="I17" s="27"/>
      <c r="J17" s="27"/>
    </row>
    <row r="18" spans="1:10" ht="15">
      <c r="A18" s="5">
        <v>9</v>
      </c>
      <c r="B18" s="26" t="s">
        <v>73</v>
      </c>
      <c r="C18" s="12">
        <v>221888.69640000002</v>
      </c>
      <c r="D18" s="49">
        <f t="shared" si="0"/>
        <v>264047.54871599999</v>
      </c>
      <c r="E18" s="16">
        <v>234000</v>
      </c>
      <c r="F18" s="49">
        <f t="shared" si="4"/>
        <v>278460</v>
      </c>
      <c r="G18" s="12">
        <v>258329</v>
      </c>
      <c r="H18" s="49">
        <f t="shared" si="1"/>
        <v>307411.51</v>
      </c>
      <c r="I18" s="10">
        <f t="shared" si="2"/>
        <v>849919.05871600006</v>
      </c>
      <c r="J18" s="50">
        <f t="shared" si="3"/>
        <v>283306.35290533333</v>
      </c>
    </row>
    <row r="19" spans="1:10" ht="15">
      <c r="A19" s="24" t="s">
        <v>74</v>
      </c>
      <c r="B19" s="25"/>
      <c r="C19" s="25"/>
      <c r="D19" s="27"/>
      <c r="E19" s="27"/>
      <c r="F19" s="27"/>
      <c r="G19" s="27"/>
      <c r="H19" s="27"/>
      <c r="I19" s="27"/>
      <c r="J19" s="27"/>
    </row>
    <row r="20" spans="1:10" ht="15">
      <c r="A20" s="5">
        <v>10</v>
      </c>
      <c r="B20" s="9" t="s">
        <v>75</v>
      </c>
      <c r="C20" s="11">
        <v>549958.5</v>
      </c>
      <c r="D20" s="49">
        <f t="shared" si="0"/>
        <v>654450.61499999999</v>
      </c>
      <c r="E20" s="10">
        <v>402000</v>
      </c>
      <c r="F20" s="49">
        <f t="shared" si="4"/>
        <v>478380</v>
      </c>
      <c r="G20" s="11">
        <v>423857</v>
      </c>
      <c r="H20" s="49">
        <f t="shared" si="1"/>
        <v>504389.82999999996</v>
      </c>
      <c r="I20" s="10">
        <f t="shared" si="2"/>
        <v>1637220.4449999998</v>
      </c>
      <c r="J20" s="50">
        <f t="shared" si="3"/>
        <v>545740.14833333332</v>
      </c>
    </row>
    <row r="21" spans="1:10" ht="15">
      <c r="A21" s="5">
        <v>11</v>
      </c>
      <c r="B21" s="9" t="s">
        <v>76</v>
      </c>
      <c r="C21" s="11">
        <v>562500</v>
      </c>
      <c r="D21" s="49">
        <f t="shared" si="0"/>
        <v>669375</v>
      </c>
      <c r="E21" s="10">
        <v>959000</v>
      </c>
      <c r="F21" s="49">
        <f t="shared" si="4"/>
        <v>1141210</v>
      </c>
      <c r="G21" s="11">
        <v>980997</v>
      </c>
      <c r="H21" s="49">
        <f t="shared" si="1"/>
        <v>1167386.43</v>
      </c>
      <c r="I21" s="10">
        <f t="shared" si="2"/>
        <v>2977971.4299999997</v>
      </c>
      <c r="J21" s="50">
        <f t="shared" si="3"/>
        <v>992657.1433333332</v>
      </c>
    </row>
    <row r="22" spans="1:10" ht="15">
      <c r="A22" s="5">
        <v>12</v>
      </c>
      <c r="B22" s="9" t="s">
        <v>77</v>
      </c>
      <c r="C22" s="53"/>
      <c r="D22" s="53"/>
      <c r="E22" s="10">
        <v>357000</v>
      </c>
      <c r="F22" s="49">
        <f t="shared" si="4"/>
        <v>424830</v>
      </c>
      <c r="G22" s="11">
        <v>384228</v>
      </c>
      <c r="H22" s="49">
        <f t="shared" si="1"/>
        <v>457231.32</v>
      </c>
      <c r="I22" s="10">
        <f>F22+H22</f>
        <v>882061.32000000007</v>
      </c>
      <c r="J22" s="50">
        <f>I22/2</f>
        <v>441030.66000000003</v>
      </c>
    </row>
    <row r="23" spans="1:10" ht="15">
      <c r="A23" s="5">
        <v>13</v>
      </c>
      <c r="B23" s="9" t="s">
        <v>78</v>
      </c>
      <c r="C23" s="12">
        <v>982500</v>
      </c>
      <c r="D23" s="49">
        <f t="shared" si="0"/>
        <v>1169175</v>
      </c>
      <c r="E23" s="10">
        <v>1158000</v>
      </c>
      <c r="F23" s="49">
        <f t="shared" si="4"/>
        <v>1378020</v>
      </c>
      <c r="G23" s="12">
        <v>1171532</v>
      </c>
      <c r="H23" s="49">
        <f t="shared" si="1"/>
        <v>1394123.0799999998</v>
      </c>
      <c r="I23" s="10">
        <f t="shared" si="2"/>
        <v>3941318.08</v>
      </c>
      <c r="J23" s="50">
        <f t="shared" si="3"/>
        <v>1313772.6933333334</v>
      </c>
    </row>
    <row r="24" spans="1:10" ht="15">
      <c r="A24" s="24" t="s">
        <v>79</v>
      </c>
      <c r="B24" s="25"/>
      <c r="C24" s="25"/>
      <c r="D24" s="27"/>
      <c r="E24" s="27"/>
      <c r="F24" s="27"/>
      <c r="G24" s="27"/>
      <c r="H24" s="27"/>
      <c r="I24" s="27"/>
      <c r="J24" s="27"/>
    </row>
    <row r="25" spans="1:10" ht="15">
      <c r="A25" s="5">
        <v>14</v>
      </c>
      <c r="B25" s="8" t="s">
        <v>80</v>
      </c>
      <c r="C25" s="11">
        <v>292383</v>
      </c>
      <c r="D25" s="49">
        <f t="shared" si="0"/>
        <v>347935.76999999996</v>
      </c>
      <c r="E25" s="10">
        <v>228000</v>
      </c>
      <c r="F25" s="49">
        <f t="shared" si="4"/>
        <v>271320</v>
      </c>
      <c r="G25" s="11">
        <v>244286</v>
      </c>
      <c r="H25" s="49">
        <f t="shared" si="1"/>
        <v>290700.33999999997</v>
      </c>
      <c r="I25" s="10">
        <f t="shared" si="2"/>
        <v>909956.11</v>
      </c>
      <c r="J25" s="50">
        <f t="shared" si="3"/>
        <v>303318.70333333331</v>
      </c>
    </row>
    <row r="26" spans="1:10" ht="15">
      <c r="A26" s="5">
        <v>15</v>
      </c>
      <c r="B26" s="9" t="s">
        <v>81</v>
      </c>
      <c r="C26" s="52"/>
      <c r="D26" s="53"/>
      <c r="E26" s="10">
        <v>643000</v>
      </c>
      <c r="F26" s="49">
        <f t="shared" si="4"/>
        <v>765170</v>
      </c>
      <c r="G26" s="12">
        <v>653547</v>
      </c>
      <c r="H26" s="49">
        <f t="shared" si="1"/>
        <v>777720.92999999993</v>
      </c>
      <c r="I26" s="10">
        <f>F26+H26</f>
        <v>1542890.93</v>
      </c>
      <c r="J26" s="50">
        <f>I26/2</f>
        <v>771445.46499999997</v>
      </c>
    </row>
    <row r="27" spans="1:10" ht="15">
      <c r="A27" s="24" t="s">
        <v>82</v>
      </c>
      <c r="B27" s="25"/>
      <c r="C27" s="25"/>
      <c r="D27" s="27"/>
      <c r="E27" s="27"/>
      <c r="F27" s="27"/>
      <c r="G27" s="27"/>
      <c r="H27" s="27"/>
      <c r="I27" s="27"/>
      <c r="J27" s="27"/>
    </row>
    <row r="28" spans="1:10" ht="15" customHeight="1">
      <c r="A28" s="5">
        <v>16</v>
      </c>
      <c r="B28" s="8" t="s">
        <v>83</v>
      </c>
      <c r="C28" s="13">
        <v>877140</v>
      </c>
      <c r="D28" s="49">
        <f t="shared" si="0"/>
        <v>1043796.6</v>
      </c>
      <c r="E28" s="10">
        <v>1412000</v>
      </c>
      <c r="F28" s="49">
        <f t="shared" si="4"/>
        <v>1680280</v>
      </c>
      <c r="G28" s="13">
        <v>1424194</v>
      </c>
      <c r="H28" s="49">
        <f t="shared" si="1"/>
        <v>1694790.8599999999</v>
      </c>
      <c r="I28" s="10">
        <f t="shared" si="2"/>
        <v>4418867.46</v>
      </c>
      <c r="J28" s="50">
        <f t="shared" si="3"/>
        <v>1472955.82</v>
      </c>
    </row>
    <row r="29" spans="1:10" ht="15">
      <c r="A29" s="24" t="s">
        <v>84</v>
      </c>
      <c r="B29" s="25"/>
      <c r="C29" s="25"/>
      <c r="D29" s="27"/>
      <c r="E29" s="27"/>
      <c r="F29" s="27"/>
      <c r="G29" s="27"/>
      <c r="H29" s="27"/>
      <c r="I29" s="27"/>
      <c r="J29" s="27"/>
    </row>
    <row r="30" spans="1:10" ht="15">
      <c r="A30" s="5">
        <v>17</v>
      </c>
      <c r="B30" s="8" t="s">
        <v>85</v>
      </c>
      <c r="C30" s="11">
        <v>335895</v>
      </c>
      <c r="D30" s="49">
        <f t="shared" si="0"/>
        <v>399715.05</v>
      </c>
      <c r="E30" s="10">
        <v>391000</v>
      </c>
      <c r="F30" s="49">
        <f t="shared" si="4"/>
        <v>465290</v>
      </c>
      <c r="G30" s="11">
        <v>407994</v>
      </c>
      <c r="H30" s="49">
        <f t="shared" si="1"/>
        <v>485512.86</v>
      </c>
      <c r="I30" s="10">
        <f t="shared" si="2"/>
        <v>1350517.9100000001</v>
      </c>
      <c r="J30" s="50">
        <f t="shared" si="3"/>
        <v>450172.63666666672</v>
      </c>
    </row>
    <row r="31" spans="1:10" ht="15">
      <c r="A31" s="5">
        <v>18</v>
      </c>
      <c r="B31" s="8" t="s">
        <v>86</v>
      </c>
      <c r="C31" s="12">
        <v>346395</v>
      </c>
      <c r="D31" s="49">
        <f t="shared" si="0"/>
        <v>412210.05</v>
      </c>
      <c r="E31" s="10">
        <v>385000</v>
      </c>
      <c r="F31" s="49">
        <f t="shared" si="4"/>
        <v>458150</v>
      </c>
      <c r="G31" s="12">
        <v>408157</v>
      </c>
      <c r="H31" s="49">
        <f t="shared" si="1"/>
        <v>485706.82999999996</v>
      </c>
      <c r="I31" s="10">
        <f t="shared" si="2"/>
        <v>1356066.88</v>
      </c>
      <c r="J31" s="50">
        <f t="shared" si="3"/>
        <v>452022.29333333328</v>
      </c>
    </row>
    <row r="32" spans="1:10" ht="15">
      <c r="A32" s="24" t="s">
        <v>87</v>
      </c>
      <c r="B32" s="25"/>
      <c r="C32" s="25"/>
      <c r="D32" s="27"/>
      <c r="E32" s="27"/>
      <c r="F32" s="27"/>
      <c r="G32" s="27"/>
      <c r="H32" s="27"/>
      <c r="I32" s="27"/>
      <c r="J32" s="27"/>
    </row>
    <row r="33" spans="1:10" ht="15">
      <c r="A33" s="5">
        <v>19</v>
      </c>
      <c r="B33" s="8" t="s">
        <v>88</v>
      </c>
      <c r="C33" s="11">
        <v>15645</v>
      </c>
      <c r="D33" s="49">
        <f t="shared" si="0"/>
        <v>18617.55</v>
      </c>
      <c r="E33" s="11">
        <v>13200</v>
      </c>
      <c r="F33" s="49">
        <f t="shared" si="4"/>
        <v>15708</v>
      </c>
      <c r="G33" s="11">
        <v>19883</v>
      </c>
      <c r="H33" s="49">
        <f t="shared" si="1"/>
        <v>23660.77</v>
      </c>
      <c r="I33" s="10">
        <f t="shared" si="2"/>
        <v>57986.320000000007</v>
      </c>
      <c r="J33" s="50">
        <f t="shared" si="3"/>
        <v>19328.773333333334</v>
      </c>
    </row>
    <row r="34" spans="1:10" ht="15">
      <c r="A34" s="5">
        <v>20</v>
      </c>
      <c r="B34" s="8" t="s">
        <v>89</v>
      </c>
      <c r="C34" s="11">
        <v>17745</v>
      </c>
      <c r="D34" s="49">
        <f t="shared" si="0"/>
        <v>21116.55</v>
      </c>
      <c r="E34" s="11">
        <v>16500</v>
      </c>
      <c r="F34" s="49">
        <f t="shared" si="4"/>
        <v>19635</v>
      </c>
      <c r="G34" s="11">
        <v>21243</v>
      </c>
      <c r="H34" s="49">
        <f t="shared" si="1"/>
        <v>25279.17</v>
      </c>
      <c r="I34" s="10">
        <f t="shared" si="2"/>
        <v>66030.720000000001</v>
      </c>
      <c r="J34" s="50">
        <f t="shared" si="3"/>
        <v>22010.240000000002</v>
      </c>
    </row>
    <row r="35" spans="1:10" ht="15">
      <c r="A35" s="5">
        <v>21</v>
      </c>
      <c r="B35" s="8" t="s">
        <v>90</v>
      </c>
      <c r="C35" s="11">
        <v>27195</v>
      </c>
      <c r="D35" s="49">
        <f t="shared" si="0"/>
        <v>32362.05</v>
      </c>
      <c r="E35" s="10">
        <v>18000</v>
      </c>
      <c r="F35" s="49">
        <f t="shared" si="4"/>
        <v>21420</v>
      </c>
      <c r="G35" s="11">
        <v>28488</v>
      </c>
      <c r="H35" s="49">
        <f t="shared" si="1"/>
        <v>33900.720000000001</v>
      </c>
      <c r="I35" s="10">
        <f t="shared" si="2"/>
        <v>87682.77</v>
      </c>
      <c r="J35" s="50">
        <f t="shared" si="3"/>
        <v>29227.59</v>
      </c>
    </row>
    <row r="36" spans="1:10" ht="15">
      <c r="A36" s="5">
        <v>22</v>
      </c>
      <c r="B36" s="8" t="s">
        <v>91</v>
      </c>
      <c r="C36" s="11">
        <v>30643.596900000004</v>
      </c>
      <c r="D36" s="49">
        <f t="shared" si="0"/>
        <v>36465.880311000001</v>
      </c>
      <c r="E36" s="10">
        <v>18000</v>
      </c>
      <c r="F36" s="49">
        <f t="shared" si="4"/>
        <v>21420</v>
      </c>
      <c r="G36" s="11">
        <v>36622</v>
      </c>
      <c r="H36" s="49">
        <f t="shared" si="1"/>
        <v>43580.18</v>
      </c>
      <c r="I36" s="10">
        <f t="shared" si="2"/>
        <v>101466.06031100001</v>
      </c>
      <c r="J36" s="50">
        <f t="shared" si="3"/>
        <v>33822.020103666669</v>
      </c>
    </row>
    <row r="37" spans="1:10" ht="15">
      <c r="A37" s="5">
        <v>23</v>
      </c>
      <c r="B37" s="8" t="s">
        <v>92</v>
      </c>
      <c r="C37" s="11">
        <v>40425</v>
      </c>
      <c r="D37" s="49">
        <f t="shared" si="0"/>
        <v>48105.75</v>
      </c>
      <c r="E37" s="10">
        <v>31000</v>
      </c>
      <c r="F37" s="49">
        <f t="shared" si="4"/>
        <v>36890</v>
      </c>
      <c r="G37" s="11">
        <v>49880</v>
      </c>
      <c r="H37" s="49">
        <f t="shared" si="1"/>
        <v>59357.2</v>
      </c>
      <c r="I37" s="10">
        <f t="shared" si="2"/>
        <v>144352.95000000001</v>
      </c>
      <c r="J37" s="50">
        <f t="shared" si="3"/>
        <v>48117.65</v>
      </c>
    </row>
    <row r="38" spans="1:10" ht="15">
      <c r="A38" s="5">
        <v>24</v>
      </c>
      <c r="B38" s="8" t="s">
        <v>93</v>
      </c>
      <c r="C38" s="11">
        <v>72450</v>
      </c>
      <c r="D38" s="49">
        <f t="shared" si="0"/>
        <v>86215.5</v>
      </c>
      <c r="E38" s="10">
        <v>56000</v>
      </c>
      <c r="F38" s="49">
        <f t="shared" si="4"/>
        <v>66640</v>
      </c>
      <c r="G38" s="11">
        <v>73368</v>
      </c>
      <c r="H38" s="49">
        <f t="shared" si="1"/>
        <v>87307.92</v>
      </c>
      <c r="I38" s="10">
        <f t="shared" si="2"/>
        <v>240163.41999999998</v>
      </c>
      <c r="J38" s="50">
        <f t="shared" si="3"/>
        <v>80054.473333333328</v>
      </c>
    </row>
    <row r="39" spans="1:10" ht="15">
      <c r="A39" s="5">
        <v>25</v>
      </c>
      <c r="B39" s="8" t="s">
        <v>94</v>
      </c>
      <c r="C39" s="11">
        <v>86663.348100000017</v>
      </c>
      <c r="D39" s="49">
        <f t="shared" si="0"/>
        <v>103129.38423900002</v>
      </c>
      <c r="E39" s="10">
        <v>106000</v>
      </c>
      <c r="F39" s="49">
        <f t="shared" si="4"/>
        <v>126140</v>
      </c>
      <c r="G39" s="11">
        <v>118646</v>
      </c>
      <c r="H39" s="49">
        <f t="shared" si="1"/>
        <v>141188.74</v>
      </c>
      <c r="I39" s="10">
        <f t="shared" si="2"/>
        <v>370458.12423900003</v>
      </c>
      <c r="J39" s="50">
        <f t="shared" si="3"/>
        <v>123486.04141300001</v>
      </c>
    </row>
    <row r="40" spans="1:10" ht="15">
      <c r="A40" s="5">
        <v>26</v>
      </c>
      <c r="B40" s="8" t="s">
        <v>95</v>
      </c>
      <c r="C40" s="11">
        <v>374890.9374</v>
      </c>
      <c r="D40" s="49">
        <f t="shared" si="0"/>
        <v>446120.21550599998</v>
      </c>
      <c r="E40" s="10">
        <v>412000</v>
      </c>
      <c r="F40" s="49">
        <f t="shared" si="4"/>
        <v>490280</v>
      </c>
      <c r="G40" s="11">
        <v>434949</v>
      </c>
      <c r="H40" s="49">
        <f t="shared" si="1"/>
        <v>517589.31</v>
      </c>
      <c r="I40" s="10">
        <f t="shared" si="2"/>
        <v>1453989.525506</v>
      </c>
      <c r="J40" s="50">
        <f t="shared" si="3"/>
        <v>484663.1751686667</v>
      </c>
    </row>
    <row r="41" spans="1:10" ht="15">
      <c r="A41" s="5">
        <v>27</v>
      </c>
      <c r="B41" s="8" t="s">
        <v>96</v>
      </c>
      <c r="C41" s="12">
        <v>59850</v>
      </c>
      <c r="D41" s="49">
        <f t="shared" si="0"/>
        <v>71221.5</v>
      </c>
      <c r="E41" s="10">
        <v>87000</v>
      </c>
      <c r="F41" s="49">
        <f t="shared" si="4"/>
        <v>103530</v>
      </c>
      <c r="G41" s="12">
        <v>110548</v>
      </c>
      <c r="H41" s="49">
        <f t="shared" si="1"/>
        <v>131552.12</v>
      </c>
      <c r="I41" s="10">
        <f t="shared" si="2"/>
        <v>306303.62</v>
      </c>
      <c r="J41" s="50">
        <f t="shared" si="3"/>
        <v>102101.20666666667</v>
      </c>
    </row>
    <row r="42" spans="1:10" ht="15">
      <c r="A42" s="24" t="s">
        <v>97</v>
      </c>
      <c r="B42" s="25"/>
      <c r="C42" s="25"/>
      <c r="D42" s="27"/>
      <c r="E42" s="27"/>
      <c r="F42" s="27"/>
      <c r="G42" s="27"/>
      <c r="H42" s="27"/>
      <c r="I42" s="27"/>
      <c r="J42" s="27"/>
    </row>
    <row r="43" spans="1:10" ht="15">
      <c r="A43" s="5">
        <v>28</v>
      </c>
      <c r="B43" s="8" t="s">
        <v>98</v>
      </c>
      <c r="C43" s="12">
        <v>2347209.2196</v>
      </c>
      <c r="D43" s="49">
        <f t="shared" si="0"/>
        <v>2793178.971324</v>
      </c>
      <c r="E43" s="12">
        <v>2590000</v>
      </c>
      <c r="F43" s="49">
        <f t="shared" si="4"/>
        <v>3082100</v>
      </c>
      <c r="G43" s="12">
        <v>2601865</v>
      </c>
      <c r="H43" s="49">
        <f t="shared" si="1"/>
        <v>3096219.35</v>
      </c>
      <c r="I43" s="10">
        <f t="shared" si="2"/>
        <v>8971498.3213240001</v>
      </c>
      <c r="J43" s="50">
        <f t="shared" si="3"/>
        <v>2990499.4404413332</v>
      </c>
    </row>
    <row r="44" spans="1:10" ht="15">
      <c r="A44" s="24" t="s">
        <v>99</v>
      </c>
      <c r="B44" s="25"/>
      <c r="C44" s="25"/>
      <c r="D44" s="27"/>
      <c r="E44" s="27"/>
      <c r="F44" s="27"/>
      <c r="G44" s="27"/>
      <c r="H44" s="27"/>
      <c r="I44" s="27"/>
      <c r="J44" s="27"/>
    </row>
    <row r="45" spans="1:10" ht="15">
      <c r="A45" s="5">
        <v>29</v>
      </c>
      <c r="B45" s="8" t="s">
        <v>100</v>
      </c>
      <c r="C45" s="11">
        <v>81851.110676470606</v>
      </c>
      <c r="D45" s="49">
        <f t="shared" si="0"/>
        <v>97402.821705000009</v>
      </c>
      <c r="E45" s="10">
        <v>84000</v>
      </c>
      <c r="F45" s="49">
        <f t="shared" si="4"/>
        <v>99960</v>
      </c>
      <c r="G45" s="11">
        <v>95939</v>
      </c>
      <c r="H45" s="49">
        <f t="shared" si="1"/>
        <v>114167.40999999999</v>
      </c>
      <c r="I45" s="10">
        <f t="shared" si="2"/>
        <v>311530.23170499998</v>
      </c>
      <c r="J45" s="50">
        <f t="shared" si="3"/>
        <v>103843.41056833333</v>
      </c>
    </row>
    <row r="46" spans="1:10" ht="15">
      <c r="A46" s="5">
        <v>30</v>
      </c>
      <c r="B46" s="8" t="s">
        <v>101</v>
      </c>
      <c r="C46" s="11">
        <v>114122.4725117647</v>
      </c>
      <c r="D46" s="49">
        <f t="shared" si="0"/>
        <v>135805.74228899999</v>
      </c>
      <c r="E46" s="10">
        <v>123000</v>
      </c>
      <c r="F46" s="49">
        <f t="shared" si="4"/>
        <v>146370</v>
      </c>
      <c r="G46" s="11">
        <v>133689</v>
      </c>
      <c r="H46" s="49">
        <f t="shared" si="1"/>
        <v>159089.91</v>
      </c>
      <c r="I46" s="10">
        <f t="shared" si="2"/>
        <v>441265.65228899999</v>
      </c>
      <c r="J46" s="50">
        <f t="shared" si="3"/>
        <v>147088.55076300001</v>
      </c>
    </row>
    <row r="47" spans="1:10" ht="15">
      <c r="A47" s="5">
        <v>31</v>
      </c>
      <c r="B47" s="8" t="s">
        <v>102</v>
      </c>
      <c r="C47" s="11">
        <v>36799.036464705881</v>
      </c>
      <c r="D47" s="49">
        <f t="shared" si="0"/>
        <v>43790.853392999998</v>
      </c>
      <c r="E47" s="10">
        <v>36000</v>
      </c>
      <c r="F47" s="49">
        <f t="shared" si="4"/>
        <v>42840</v>
      </c>
      <c r="G47" s="11">
        <v>44744</v>
      </c>
      <c r="H47" s="49">
        <f t="shared" si="1"/>
        <v>53245.36</v>
      </c>
      <c r="I47" s="10">
        <f t="shared" si="2"/>
        <v>139876.21339300001</v>
      </c>
      <c r="J47" s="50">
        <f t="shared" si="3"/>
        <v>46625.40446433334</v>
      </c>
    </row>
    <row r="48" spans="1:10" ht="15">
      <c r="A48" s="5">
        <v>32</v>
      </c>
      <c r="B48" s="8" t="s">
        <v>103</v>
      </c>
      <c r="C48" s="12">
        <v>21241.605176470588</v>
      </c>
      <c r="D48" s="49">
        <f t="shared" si="0"/>
        <v>25277.510159999998</v>
      </c>
      <c r="E48" s="12">
        <v>20000</v>
      </c>
      <c r="F48" s="49">
        <f t="shared" si="4"/>
        <v>23800</v>
      </c>
      <c r="G48" s="12">
        <v>24579</v>
      </c>
      <c r="H48" s="49">
        <f t="shared" si="1"/>
        <v>29249.01</v>
      </c>
      <c r="I48" s="10">
        <f t="shared" si="2"/>
        <v>78326.52016</v>
      </c>
      <c r="J48" s="50">
        <f t="shared" si="3"/>
        <v>26108.840053333333</v>
      </c>
    </row>
    <row r="49" spans="1:10" ht="15">
      <c r="A49" s="24" t="s">
        <v>104</v>
      </c>
      <c r="B49" s="25"/>
      <c r="C49" s="25"/>
      <c r="D49" s="27"/>
      <c r="E49" s="27"/>
      <c r="F49" s="27"/>
      <c r="G49" s="27"/>
      <c r="H49" s="27"/>
      <c r="I49" s="27"/>
      <c r="J49" s="27"/>
    </row>
    <row r="50" spans="1:10" ht="15">
      <c r="A50" s="5">
        <v>33</v>
      </c>
      <c r="B50" s="8" t="s">
        <v>105</v>
      </c>
      <c r="C50" s="11">
        <v>41246.003329411767</v>
      </c>
      <c r="D50" s="49">
        <f t="shared" si="0"/>
        <v>49082.743962</v>
      </c>
      <c r="E50" s="10">
        <v>38000</v>
      </c>
      <c r="F50" s="49">
        <f t="shared" si="4"/>
        <v>45220</v>
      </c>
      <c r="G50" s="11">
        <v>48698</v>
      </c>
      <c r="H50" s="49">
        <f t="shared" si="1"/>
        <v>57950.619999999995</v>
      </c>
      <c r="I50" s="10">
        <f t="shared" si="2"/>
        <v>152253.363962</v>
      </c>
      <c r="J50" s="50">
        <f t="shared" si="3"/>
        <v>50751.121320666665</v>
      </c>
    </row>
    <row r="51" spans="1:10" ht="15">
      <c r="A51" s="5">
        <v>34</v>
      </c>
      <c r="B51" s="8" t="s">
        <v>106</v>
      </c>
      <c r="C51" s="12">
        <v>129581.66112352941</v>
      </c>
      <c r="D51" s="49">
        <f t="shared" si="0"/>
        <v>154202.176737</v>
      </c>
      <c r="E51" s="10">
        <v>137000</v>
      </c>
      <c r="F51" s="49">
        <f t="shared" si="4"/>
        <v>163030</v>
      </c>
      <c r="G51" s="12">
        <v>147907</v>
      </c>
      <c r="H51" s="49">
        <f t="shared" si="1"/>
        <v>176009.33</v>
      </c>
      <c r="I51" s="10">
        <f t="shared" si="2"/>
        <v>493241.50673699996</v>
      </c>
      <c r="J51" s="50">
        <f t="shared" si="3"/>
        <v>164413.83557899998</v>
      </c>
    </row>
    <row r="52" spans="1:10" ht="15">
      <c r="A52" s="24" t="s">
        <v>107</v>
      </c>
      <c r="B52" s="25"/>
      <c r="C52" s="25"/>
      <c r="D52" s="27"/>
      <c r="E52" s="27"/>
      <c r="F52" s="27"/>
      <c r="G52" s="27"/>
      <c r="H52" s="27"/>
      <c r="I52" s="27"/>
      <c r="J52" s="27"/>
    </row>
    <row r="53" spans="1:10" ht="15">
      <c r="A53" s="5">
        <v>35</v>
      </c>
      <c r="B53" s="8" t="s">
        <v>108</v>
      </c>
      <c r="C53" s="11">
        <v>1386014.655017647</v>
      </c>
      <c r="D53" s="49">
        <f t="shared" si="0"/>
        <v>1649357.4394709999</v>
      </c>
      <c r="E53" s="10">
        <v>1552000</v>
      </c>
      <c r="F53" s="49">
        <f t="shared" si="4"/>
        <v>1846880</v>
      </c>
      <c r="G53" s="11">
        <v>1564147</v>
      </c>
      <c r="H53" s="49">
        <f t="shared" si="1"/>
        <v>1861334.93</v>
      </c>
      <c r="I53" s="10">
        <f t="shared" si="2"/>
        <v>5357572.3694709996</v>
      </c>
      <c r="J53" s="50">
        <f t="shared" si="3"/>
        <v>1785857.4564903332</v>
      </c>
    </row>
    <row r="54" spans="1:10" ht="15">
      <c r="A54" s="5">
        <v>36</v>
      </c>
      <c r="B54" s="8" t="s">
        <v>109</v>
      </c>
      <c r="C54" s="11">
        <v>1789745.4225000001</v>
      </c>
      <c r="D54" s="49">
        <f t="shared" si="0"/>
        <v>2129797.0527750002</v>
      </c>
      <c r="E54" s="10">
        <v>2660000</v>
      </c>
      <c r="F54" s="49">
        <f t="shared" si="4"/>
        <v>3165400</v>
      </c>
      <c r="G54" s="11">
        <v>2683061</v>
      </c>
      <c r="H54" s="49">
        <f t="shared" si="1"/>
        <v>3192842.59</v>
      </c>
      <c r="I54" s="10">
        <f t="shared" si="2"/>
        <v>8488039.6427749991</v>
      </c>
      <c r="J54" s="50">
        <f t="shared" si="3"/>
        <v>2829346.5475916662</v>
      </c>
    </row>
    <row r="55" spans="1:10" ht="15">
      <c r="A55" s="5">
        <v>37</v>
      </c>
      <c r="B55" s="8" t="s">
        <v>110</v>
      </c>
      <c r="C55" s="11">
        <v>3755720.2800176479</v>
      </c>
      <c r="D55" s="49">
        <f t="shared" si="0"/>
        <v>4469307.1332210004</v>
      </c>
      <c r="E55" s="10">
        <v>4170000</v>
      </c>
      <c r="F55" s="49">
        <f t="shared" si="4"/>
        <v>4962300</v>
      </c>
      <c r="G55" s="11">
        <v>4202593</v>
      </c>
      <c r="H55" s="49">
        <f t="shared" si="1"/>
        <v>5001085.67</v>
      </c>
      <c r="I55" s="10">
        <f t="shared" si="2"/>
        <v>14432692.803221</v>
      </c>
      <c r="J55" s="50">
        <f t="shared" si="3"/>
        <v>4810897.6010736665</v>
      </c>
    </row>
    <row r="56" spans="1:10" ht="15">
      <c r="A56" s="5">
        <v>38</v>
      </c>
      <c r="B56" s="8" t="s">
        <v>111</v>
      </c>
      <c r="C56" s="11">
        <v>301518.70141764707</v>
      </c>
      <c r="D56" s="49">
        <f t="shared" si="0"/>
        <v>358807.25468700001</v>
      </c>
      <c r="E56" s="10">
        <v>320000</v>
      </c>
      <c r="F56" s="49">
        <f t="shared" si="4"/>
        <v>380800</v>
      </c>
      <c r="G56" s="11">
        <v>345672</v>
      </c>
      <c r="H56" s="49">
        <f t="shared" si="1"/>
        <v>411349.68</v>
      </c>
      <c r="I56" s="10">
        <f t="shared" si="2"/>
        <v>1150956.934687</v>
      </c>
      <c r="J56" s="50">
        <f t="shared" si="3"/>
        <v>383652.31156233331</v>
      </c>
    </row>
    <row r="57" spans="1:10" ht="15">
      <c r="A57" s="5">
        <v>39</v>
      </c>
      <c r="B57" s="9" t="s">
        <v>112</v>
      </c>
      <c r="C57" s="11">
        <v>2537893.9166823532</v>
      </c>
      <c r="D57" s="49">
        <f t="shared" si="0"/>
        <v>3020093.7608520002</v>
      </c>
      <c r="E57" s="10">
        <v>2800000</v>
      </c>
      <c r="F57" s="49">
        <f t="shared" si="4"/>
        <v>3332000</v>
      </c>
      <c r="G57" s="11">
        <v>2858787</v>
      </c>
      <c r="H57" s="49">
        <f t="shared" si="1"/>
        <v>3401956.53</v>
      </c>
      <c r="I57" s="10">
        <f t="shared" si="2"/>
        <v>9754050.2908519991</v>
      </c>
      <c r="J57" s="50">
        <f t="shared" si="3"/>
        <v>3251350.0969506665</v>
      </c>
    </row>
    <row r="58" spans="1:10" ht="15">
      <c r="A58" s="5">
        <v>40</v>
      </c>
      <c r="B58" s="9" t="s">
        <v>113</v>
      </c>
      <c r="C58" s="11">
        <v>861934.50000000012</v>
      </c>
      <c r="D58" s="49">
        <f t="shared" si="0"/>
        <v>1025702.0550000001</v>
      </c>
      <c r="E58" s="10">
        <v>975000</v>
      </c>
      <c r="F58" s="49">
        <f t="shared" si="4"/>
        <v>1160250</v>
      </c>
      <c r="G58" s="11">
        <v>997708</v>
      </c>
      <c r="H58" s="49">
        <f t="shared" si="1"/>
        <v>1187272.52</v>
      </c>
      <c r="I58" s="10">
        <f t="shared" si="2"/>
        <v>3373224.5750000002</v>
      </c>
      <c r="J58" s="50">
        <f t="shared" si="3"/>
        <v>1124408.1916666667</v>
      </c>
    </row>
    <row r="59" spans="1:10" ht="15">
      <c r="A59" s="5">
        <v>41</v>
      </c>
      <c r="B59" s="8" t="s">
        <v>114</v>
      </c>
      <c r="C59" s="11">
        <v>343086.97499999998</v>
      </c>
      <c r="D59" s="49">
        <f t="shared" si="0"/>
        <v>408273.50024999998</v>
      </c>
      <c r="E59" s="10">
        <v>385000</v>
      </c>
      <c r="F59" s="49">
        <f t="shared" si="4"/>
        <v>458150</v>
      </c>
      <c r="G59" s="11">
        <v>392916</v>
      </c>
      <c r="H59" s="49">
        <f t="shared" si="1"/>
        <v>467570.04</v>
      </c>
      <c r="I59" s="10">
        <f t="shared" si="2"/>
        <v>1333993.5402500001</v>
      </c>
      <c r="J59" s="50">
        <f t="shared" si="3"/>
        <v>444664.51341666671</v>
      </c>
    </row>
    <row r="60" spans="1:10" ht="15">
      <c r="A60" s="5">
        <v>42</v>
      </c>
      <c r="B60" s="8" t="s">
        <v>115</v>
      </c>
      <c r="C60" s="11">
        <v>351180.41733529413</v>
      </c>
      <c r="D60" s="49">
        <f t="shared" si="0"/>
        <v>417904.69662900001</v>
      </c>
      <c r="E60" s="10">
        <v>396000</v>
      </c>
      <c r="F60" s="49">
        <f t="shared" si="4"/>
        <v>471240</v>
      </c>
      <c r="G60" s="11">
        <v>404963</v>
      </c>
      <c r="H60" s="49">
        <f t="shared" si="1"/>
        <v>481905.97</v>
      </c>
      <c r="I60" s="10">
        <f t="shared" si="2"/>
        <v>1371050.6666290001</v>
      </c>
      <c r="J60" s="50">
        <f t="shared" si="3"/>
        <v>457016.88887633337</v>
      </c>
    </row>
    <row r="61" spans="1:10" ht="15">
      <c r="A61" s="5">
        <v>43</v>
      </c>
      <c r="B61" s="8" t="s">
        <v>116</v>
      </c>
      <c r="C61" s="11">
        <v>286471.2450176471</v>
      </c>
      <c r="D61" s="49">
        <f t="shared" si="0"/>
        <v>340900.78157100006</v>
      </c>
      <c r="E61" s="10">
        <v>303000</v>
      </c>
      <c r="F61" s="49">
        <f t="shared" si="4"/>
        <v>360570</v>
      </c>
      <c r="G61" s="11">
        <v>326299</v>
      </c>
      <c r="H61" s="49">
        <f t="shared" si="1"/>
        <v>388295.81</v>
      </c>
      <c r="I61" s="10">
        <f t="shared" si="2"/>
        <v>1089766.5915710002</v>
      </c>
      <c r="J61" s="50">
        <f t="shared" si="3"/>
        <v>363255.5305236667</v>
      </c>
    </row>
    <row r="62" spans="1:10" ht="15">
      <c r="A62" s="5">
        <v>44</v>
      </c>
      <c r="B62" s="8" t="s">
        <v>117</v>
      </c>
      <c r="C62" s="12">
        <v>1229031.8761764707</v>
      </c>
      <c r="D62" s="49">
        <f t="shared" si="0"/>
        <v>1462547.9326500001</v>
      </c>
      <c r="E62" s="10">
        <v>1380000</v>
      </c>
      <c r="F62" s="49">
        <f t="shared" si="4"/>
        <v>1642200</v>
      </c>
      <c r="G62" s="12">
        <v>1394147</v>
      </c>
      <c r="H62" s="49">
        <f t="shared" si="1"/>
        <v>1659034.93</v>
      </c>
      <c r="I62" s="10">
        <f t="shared" si="2"/>
        <v>4763782.8626499996</v>
      </c>
      <c r="J62" s="50">
        <f t="shared" si="3"/>
        <v>1587927.6208833333</v>
      </c>
    </row>
    <row r="63" spans="1:10" ht="15">
      <c r="A63" s="24" t="s">
        <v>38</v>
      </c>
      <c r="B63" s="25"/>
      <c r="C63" s="25"/>
      <c r="D63" s="27"/>
      <c r="E63" s="27"/>
      <c r="F63" s="27"/>
      <c r="G63" s="27"/>
      <c r="H63" s="27"/>
      <c r="I63" s="27"/>
      <c r="J63" s="27"/>
    </row>
    <row r="64" spans="1:10" ht="15">
      <c r="A64" s="5">
        <v>45</v>
      </c>
      <c r="B64" s="8" t="s">
        <v>118</v>
      </c>
      <c r="C64" s="52"/>
      <c r="D64" s="53"/>
      <c r="E64" s="10">
        <v>802000</v>
      </c>
      <c r="F64" s="49">
        <f t="shared" si="4"/>
        <v>954380</v>
      </c>
      <c r="G64" s="12">
        <v>813305</v>
      </c>
      <c r="H64" s="49">
        <f t="shared" si="1"/>
        <v>967832.95</v>
      </c>
      <c r="I64" s="10">
        <f>F64+H64</f>
        <v>1922212.95</v>
      </c>
      <c r="J64" s="50">
        <f>I64/2</f>
        <v>961106.47499999998</v>
      </c>
    </row>
    <row r="65" spans="1:10" ht="15">
      <c r="A65" s="24" t="s">
        <v>119</v>
      </c>
      <c r="B65" s="25"/>
      <c r="C65" s="25"/>
      <c r="D65" s="27"/>
      <c r="E65" s="27"/>
      <c r="F65" s="27"/>
      <c r="G65" s="27"/>
      <c r="H65" s="27"/>
      <c r="I65" s="27"/>
      <c r="J65" s="27"/>
    </row>
    <row r="66" spans="1:10" ht="15">
      <c r="A66" s="5">
        <v>46</v>
      </c>
      <c r="B66" s="8" t="s">
        <v>120</v>
      </c>
      <c r="C66" s="11">
        <v>67500</v>
      </c>
      <c r="D66" s="49">
        <f t="shared" si="0"/>
        <v>80325</v>
      </c>
      <c r="E66" s="10">
        <v>69000</v>
      </c>
      <c r="F66" s="49">
        <f t="shared" si="4"/>
        <v>82110</v>
      </c>
      <c r="G66" s="11">
        <v>87999</v>
      </c>
      <c r="H66" s="49">
        <f t="shared" si="1"/>
        <v>104718.81</v>
      </c>
      <c r="I66" s="10">
        <f t="shared" si="2"/>
        <v>267153.81</v>
      </c>
      <c r="J66" s="50">
        <f t="shared" si="3"/>
        <v>89051.27</v>
      </c>
    </row>
    <row r="67" spans="1:10" ht="15">
      <c r="A67" s="5">
        <v>47</v>
      </c>
      <c r="B67" s="8" t="s">
        <v>121</v>
      </c>
      <c r="C67" s="11">
        <v>92505.077523529413</v>
      </c>
      <c r="D67" s="49">
        <f t="shared" si="0"/>
        <v>110081.04225299999</v>
      </c>
      <c r="E67" s="10">
        <v>81000</v>
      </c>
      <c r="F67" s="49">
        <f t="shared" si="4"/>
        <v>96390</v>
      </c>
      <c r="G67" s="11">
        <v>107527</v>
      </c>
      <c r="H67" s="49">
        <f t="shared" si="1"/>
        <v>127957.12999999999</v>
      </c>
      <c r="I67" s="10">
        <f t="shared" si="2"/>
        <v>334428.17225299997</v>
      </c>
      <c r="J67" s="50">
        <f t="shared" si="3"/>
        <v>111476.05741766666</v>
      </c>
    </row>
    <row r="68" spans="1:10" ht="15">
      <c r="A68" s="5">
        <v>48</v>
      </c>
      <c r="B68" s="8" t="s">
        <v>122</v>
      </c>
      <c r="C68" s="11">
        <v>51323.10961764706</v>
      </c>
      <c r="D68" s="49">
        <f t="shared" si="0"/>
        <v>61074.500444999998</v>
      </c>
      <c r="E68" s="10">
        <v>40000</v>
      </c>
      <c r="F68" s="49">
        <f t="shared" si="4"/>
        <v>47600</v>
      </c>
      <c r="G68" s="11">
        <v>62519</v>
      </c>
      <c r="H68" s="49">
        <f t="shared" si="1"/>
        <v>74397.61</v>
      </c>
      <c r="I68" s="10">
        <f t="shared" si="2"/>
        <v>183072.110445</v>
      </c>
      <c r="J68" s="50">
        <f t="shared" si="3"/>
        <v>61024.036814999999</v>
      </c>
    </row>
    <row r="69" spans="1:10" ht="15">
      <c r="A69" s="5">
        <v>49</v>
      </c>
      <c r="B69" s="8" t="s">
        <v>123</v>
      </c>
      <c r="C69" s="11">
        <v>54450.141935294116</v>
      </c>
      <c r="D69" s="49">
        <f t="shared" si="0"/>
        <v>64795.668902999998</v>
      </c>
      <c r="E69" s="10">
        <v>40000</v>
      </c>
      <c r="F69" s="49">
        <f t="shared" si="4"/>
        <v>47600</v>
      </c>
      <c r="G69" s="11">
        <v>64370</v>
      </c>
      <c r="H69" s="49">
        <f t="shared" si="1"/>
        <v>76600.3</v>
      </c>
      <c r="I69" s="10">
        <f t="shared" si="2"/>
        <v>188995.968903</v>
      </c>
      <c r="J69" s="50">
        <f t="shared" si="3"/>
        <v>62998.656301000003</v>
      </c>
    </row>
    <row r="70" spans="1:10" ht="21.2" customHeight="1">
      <c r="A70" s="5">
        <v>50</v>
      </c>
      <c r="B70" s="8" t="s">
        <v>124</v>
      </c>
      <c r="C70" s="13">
        <v>27770.273788235296</v>
      </c>
      <c r="D70" s="49">
        <f t="shared" si="0"/>
        <v>33046.625807999997</v>
      </c>
      <c r="E70" s="13">
        <v>26000</v>
      </c>
      <c r="F70" s="49">
        <f t="shared" si="4"/>
        <v>30940</v>
      </c>
      <c r="G70" s="13">
        <v>34628</v>
      </c>
      <c r="H70" s="49">
        <f t="shared" si="1"/>
        <v>41207.32</v>
      </c>
      <c r="I70" s="10">
        <f t="shared" si="2"/>
        <v>105193.94580799999</v>
      </c>
      <c r="J70" s="50">
        <f t="shared" si="3"/>
        <v>35064.648602666661</v>
      </c>
    </row>
    <row r="71" spans="1:10" ht="45.75" customHeight="1">
      <c r="A71" s="91" t="s">
        <v>125</v>
      </c>
      <c r="B71" s="92"/>
      <c r="C71" s="92"/>
      <c r="D71" s="92"/>
      <c r="E71" s="92"/>
      <c r="F71" s="92"/>
      <c r="G71" s="92"/>
      <c r="H71" s="92"/>
      <c r="I71" s="93"/>
      <c r="J71" s="51">
        <f>SUM(J6:J70)</f>
        <v>31343308.879596002</v>
      </c>
    </row>
  </sheetData>
  <mergeCells count="11">
    <mergeCell ref="A71:I71"/>
    <mergeCell ref="E3:F3"/>
    <mergeCell ref="G3:H3"/>
    <mergeCell ref="I4:I5"/>
    <mergeCell ref="A1:J1"/>
    <mergeCell ref="A2:J2"/>
    <mergeCell ref="A3:B3"/>
    <mergeCell ref="I3:J3"/>
    <mergeCell ref="J4:J5"/>
    <mergeCell ref="A5:B5"/>
    <mergeCell ref="C3:D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EAA67-36BA-480B-9E00-01E364EAD548}">
  <dimension ref="A1:C13"/>
  <sheetViews>
    <sheetView tabSelected="1" topLeftCell="A4" workbookViewId="0">
      <selection activeCell="D11" sqref="D11"/>
    </sheetView>
  </sheetViews>
  <sheetFormatPr defaultColWidth="11.42578125" defaultRowHeight="14.25"/>
  <cols>
    <col min="1" max="1" width="6.7109375" customWidth="1"/>
    <col min="2" max="2" width="58.7109375" customWidth="1"/>
    <col min="3" max="3" width="45.42578125" customWidth="1"/>
  </cols>
  <sheetData>
    <row r="1" spans="1:3" ht="30" customHeight="1">
      <c r="A1" s="110" t="s">
        <v>0</v>
      </c>
      <c r="B1" s="111"/>
      <c r="C1" s="111"/>
    </row>
    <row r="2" spans="1:3" ht="24.95" customHeight="1">
      <c r="A2" s="112" t="s">
        <v>126</v>
      </c>
      <c r="B2" s="113"/>
      <c r="C2" s="113"/>
    </row>
    <row r="3" spans="1:3" ht="24" customHeight="1">
      <c r="A3" s="36" t="s">
        <v>127</v>
      </c>
      <c r="B3" s="36" t="s">
        <v>128</v>
      </c>
      <c r="C3" s="55" t="s">
        <v>16</v>
      </c>
    </row>
    <row r="4" spans="1:3" ht="28.5">
      <c r="A4" s="37">
        <v>1</v>
      </c>
      <c r="B4" s="28" t="s">
        <v>49</v>
      </c>
      <c r="C4" s="54">
        <f>'2 rutinas'!T29</f>
        <v>73879293.349130005</v>
      </c>
    </row>
    <row r="5" spans="1:3" ht="28.5">
      <c r="A5" s="37">
        <v>2</v>
      </c>
      <c r="B5" s="28" t="s">
        <v>54</v>
      </c>
      <c r="C5" s="54">
        <f>'correctivos demanda'!N28</f>
        <v>21848080.802995</v>
      </c>
    </row>
    <row r="6" spans="1:3" ht="28.5">
      <c r="A6" s="37">
        <v>3</v>
      </c>
      <c r="B6" s="28" t="s">
        <v>125</v>
      </c>
      <c r="C6" s="54">
        <f>'Bolsa de repuestos'!J71</f>
        <v>31343308.879596002</v>
      </c>
    </row>
    <row r="7" spans="1:3" ht="23.1" customHeight="1">
      <c r="A7" s="109" t="s">
        <v>129</v>
      </c>
      <c r="B7" s="109"/>
      <c r="C7" s="54">
        <f>SUM(C4:C6)</f>
        <v>127070683.031721</v>
      </c>
    </row>
    <row r="8" spans="1:3" ht="15" customHeight="1">
      <c r="A8" s="114" t="s">
        <v>130</v>
      </c>
      <c r="B8" s="114"/>
      <c r="C8" s="114"/>
    </row>
    <row r="9" spans="1:3">
      <c r="A9" s="114"/>
      <c r="B9" s="114"/>
      <c r="C9" s="114"/>
    </row>
    <row r="10" spans="1:3" ht="16.5" customHeight="1">
      <c r="A10" s="114"/>
      <c r="B10" s="114"/>
      <c r="C10" s="114"/>
    </row>
    <row r="11" spans="1:3" ht="66" customHeight="1">
      <c r="A11" s="114"/>
      <c r="B11" s="114"/>
      <c r="C11" s="114"/>
    </row>
    <row r="12" spans="1:3" ht="72.75" customHeight="1">
      <c r="A12" s="115" t="s">
        <v>131</v>
      </c>
      <c r="B12" s="116"/>
      <c r="C12" s="117"/>
    </row>
    <row r="13" spans="1:3" ht="74.25" customHeight="1">
      <c r="A13" s="108" t="s">
        <v>132</v>
      </c>
      <c r="B13" s="108"/>
      <c r="C13" s="36" t="s">
        <v>133</v>
      </c>
    </row>
  </sheetData>
  <mergeCells count="6">
    <mergeCell ref="A13:B13"/>
    <mergeCell ref="A7:B7"/>
    <mergeCell ref="A1:C1"/>
    <mergeCell ref="A2:C2"/>
    <mergeCell ref="A8:C11"/>
    <mergeCell ref="A12:C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Ariosto Gomez</dc:creator>
  <cp:keywords/>
  <dc:description/>
  <cp:lastModifiedBy>Ivonne Natalia Ovalle Ramirez</cp:lastModifiedBy>
  <cp:revision/>
  <dcterms:created xsi:type="dcterms:W3CDTF">2026-01-27T16:19:21Z</dcterms:created>
  <dcterms:modified xsi:type="dcterms:W3CDTF">2026-04-01T15:59:52Z</dcterms:modified>
  <cp:category/>
  <cp:contentStatus/>
</cp:coreProperties>
</file>