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uciano\Desktop\Luciano\IDRD\Procesos\Evaluacion Monitoreo de medios\"/>
    </mc:Choice>
  </mc:AlternateContent>
  <xr:revisionPtr revIDLastSave="0" documentId="13_ncr:1_{BA855942-5A26-4442-92E8-3633B586FB8B}" xr6:coauthVersionLast="47" xr6:coauthVersionMax="47" xr10:uidLastSave="{00000000-0000-0000-0000-000000000000}"/>
  <bookViews>
    <workbookView xWindow="-120" yWindow="-120" windowWidth="20730" windowHeight="11160" tabRatio="923" firstSheet="1" activeTab="3" xr2:uid="{00000000-000D-0000-FFFF-FFFF00000000}"/>
  </bookViews>
  <sheets>
    <sheet name="OFERTA ECONÓMICA" sheetId="16" state="hidden" r:id="rId1"/>
    <sheet name="Ofertas Recibidas" sheetId="4" r:id="rId2"/>
    <sheet name="Cumplimiento Invitación" sheetId="37" r:id="rId3"/>
    <sheet name="Posiciones" sheetId="14" r:id="rId4"/>
    <sheet name="Precios Artif Bajos" sheetId="15" state="hidden" r:id="rId5"/>
    <sheet name="Global News" sheetId="41" r:id="rId6"/>
    <sheet name="FTL Comunicaciones" sheetId="42" r:id="rId7"/>
    <sheet name="Acciones" sheetId="40" r:id="rId8"/>
    <sheet name="Miacom" sheetId="43" r:id="rId9"/>
    <sheet name="Formato Oferta" sheetId="35"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hidden="1">#REF!</definedName>
    <definedName name="_xlnm._FilterDatabase" localSheetId="2" hidden="1">'Cumplimiento Invitación'!$B$21:$G$23</definedName>
    <definedName name="_xlnm._FilterDatabase" localSheetId="0" hidden="1">#REF!</definedName>
    <definedName name="_xlnm._FilterDatabase" localSheetId="3" hidden="1">Posiciones!$C$8:$I$8</definedName>
    <definedName name="_xlnm._FilterDatabase" hidden="1">#REF!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 localSheetId="0">#REF!</definedName>
    <definedName name="APLICA">#REF!</definedName>
    <definedName name="APLICA." localSheetId="0">#REF!</definedName>
    <definedName name="APLICA.">#REF!</definedName>
    <definedName name="_xlnm.Print_Area" localSheetId="7">Acciones!$A$1:$N$27</definedName>
    <definedName name="_xlnm.Print_Area" localSheetId="2">'Cumplimiento Invitación'!$A$1:$L$30</definedName>
    <definedName name="_xlnm.Print_Area" localSheetId="6">'FTL Comunicaciones'!$A$1:$N$27</definedName>
    <definedName name="_xlnm.Print_Area" localSheetId="5">'Global News'!$A$1:$N$27</definedName>
    <definedName name="_xlnm.Print_Area" localSheetId="8">Miacom!$A$1:$N$27</definedName>
    <definedName name="_xlnm.Print_Area" localSheetId="0">'OFERTA ECONÓMICA'!$A$1:$L$27</definedName>
    <definedName name="_xlnm.Print_Area" localSheetId="1">'Ofertas Recibidas'!$A$1:$M$20</definedName>
    <definedName name="_xlnm.Print_Area" localSheetId="3">Posiciones!$A$1:$G$17</definedName>
    <definedName name="_xlnm.Print_Area" localSheetId="4">'Precios Artif Bajos'!$A$1:$G$33</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0"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localSheetId="0" hidden="1">#REF!</definedName>
    <definedName name="Ｃグラフ" hidden="1">#REF!</definedName>
    <definedName name="dasd" localSheetId="0"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 localSheetId="0">[8]Tablas!$F$2:$F$34</definedName>
    <definedName name="Estrategia">[9]Tablas!$F$2:$F$34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[8]Tablas!$D$2:$D$10</definedName>
    <definedName name="Fuente">[9]Tablas!$D$2:$D$10</definedName>
    <definedName name="FUENTES">'[7]Datos Inciales'!$B$40:$B$49</definedName>
    <definedName name="Ｆグラフ" localSheetId="0"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[10]Seletor!$C$13</definedName>
    <definedName name="IVASobreUtilidad">[5]IMPUESTOS!$E$16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0"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[11]DATOS!$B$2:$B$2</definedName>
    <definedName name="MmExcelLinker_A12B55A7_9F67_4A31_8ABE_1C1F4218B5AF" localSheetId="3">BASE DE [11]DATOS!$B$2:$B$2</definedName>
    <definedName name="MmExcelLinker_A12B55A7_9F67_4A31_8ABE_1C1F4218B5AF" localSheetId="4">BASE DE [11]DATOS!$B$2:$B$2</definedName>
    <definedName name="MmExcelLinker_A12B55A7_9F67_4A31_8ABE_1C1F4218B5AF">BASE DE [11]DATOS!$B$2:$B$2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0">'[12]Cons Cotizac - Examenes médicos'!$M$12:$R$12</definedName>
    <definedName name="MTC">'[13]Cons Cotizac - Examenes médicos'!$M$12:$R$12</definedName>
    <definedName name="ndc" localSheetId="0" hidden="1">{"'内訳表'!$B$2:$N$64"}</definedName>
    <definedName name="ndc" hidden="1">{"'内訳表'!$B$2:$N$64"}</definedName>
    <definedName name="NO_APLICA">#REF!</definedName>
    <definedName name="NoFacturable">[5]PERSONAL!$P$46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 localSheetId="0">[8]Tablas!$E$2:$E$17</definedName>
    <definedName name="Objetivos">[9]Tablas!$E$2:$E$17</definedName>
    <definedName name="Oficina">[5]PERSONAL!$P$69</definedName>
    <definedName name="oo" localSheetId="0"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'[14]SALARIO DE REFERENCIA'!$B$7:$B$121</definedName>
    <definedName name="perfiles">'[15]SALARIO DE REFERENCIA'!$B$7:$B$121</definedName>
    <definedName name="pilares" localSheetId="0">[8]Tablas!$G$2:$G$6</definedName>
    <definedName name="pilares">[9]Tablas!$G$2:$G$6</definedName>
    <definedName name="Procedencia">[4]lista!$A$2:$A$3</definedName>
    <definedName name="productosdef">'[3]Precios Alimentos'!$A$5031:$A$5730</definedName>
    <definedName name="Profesional">[5]PERSONAL!$P$12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'[16]Salarios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amaño">[6]OCULTAR!$A$14:$A$17</definedName>
    <definedName name="TECHO1">'Formato Oferta'!$G$26</definedName>
    <definedName name="TECHO2">'Formato Oferta'!$G$27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[5]PERSONAL!$P$93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[4]lista!$A$11:$A$13</definedName>
    <definedName name="xxxx" localSheetId="0"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[17]Listas!$B$2:$B$34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8" i="15" l="1"/>
  <c r="E19" i="15"/>
  <c r="E20" i="15"/>
  <c r="E17" i="15"/>
  <c r="D18" i="15"/>
  <c r="D19" i="15"/>
  <c r="D20" i="15"/>
  <c r="D17" i="15"/>
  <c r="B18" i="15"/>
  <c r="B19" i="15"/>
  <c r="B20" i="15"/>
  <c r="B17" i="15"/>
  <c r="F23" i="37"/>
  <c r="F24" i="37"/>
  <c r="F25" i="37"/>
  <c r="F22" i="37"/>
  <c r="E23" i="37"/>
  <c r="E24" i="37"/>
  <c r="E25" i="37"/>
  <c r="E22" i="37"/>
  <c r="B25" i="37"/>
  <c r="B24" i="37"/>
  <c r="B23" i="37"/>
  <c r="B22" i="37"/>
  <c r="E19" i="37"/>
  <c r="F19" i="37"/>
  <c r="F8" i="37"/>
  <c r="E8" i="37"/>
  <c r="F14" i="4"/>
  <c r="F13" i="4"/>
  <c r="F12" i="4"/>
  <c r="F11" i="4"/>
  <c r="C14" i="4"/>
  <c r="C13" i="4"/>
  <c r="C12" i="4"/>
  <c r="C11" i="4"/>
  <c r="J19" i="43"/>
  <c r="D24" i="43" s="1"/>
  <c r="E24" i="43" s="1"/>
  <c r="F19" i="43"/>
  <c r="J18" i="43"/>
  <c r="I18" i="43"/>
  <c r="J19" i="42"/>
  <c r="D24" i="42" s="1"/>
  <c r="E24" i="42" s="1"/>
  <c r="F19" i="42"/>
  <c r="J18" i="42"/>
  <c r="I18" i="42"/>
  <c r="J19" i="41"/>
  <c r="D24" i="41" s="1"/>
  <c r="E24" i="41" s="1"/>
  <c r="F19" i="41"/>
  <c r="J18" i="41"/>
  <c r="I18" i="41"/>
  <c r="F19" i="40"/>
  <c r="J18" i="40"/>
  <c r="J19" i="40" s="1"/>
  <c r="D24" i="40" s="1"/>
  <c r="E24" i="40" s="1"/>
  <c r="I18" i="40"/>
  <c r="H8" i="37" l="1"/>
  <c r="C6" i="37"/>
  <c r="C3" i="37"/>
  <c r="E28" i="37"/>
  <c r="E29" i="37"/>
  <c r="C28" i="37"/>
  <c r="C29" i="37"/>
  <c r="C27" i="37"/>
  <c r="H19" i="37"/>
  <c r="G19" i="37"/>
  <c r="G8" i="37"/>
  <c r="D15" i="14"/>
  <c r="D16" i="14"/>
  <c r="D26" i="15" s="1"/>
  <c r="D29" i="15"/>
  <c r="D30" i="15"/>
  <c r="B15" i="14"/>
  <c r="B25" i="15" s="1"/>
  <c r="B16" i="14"/>
  <c r="B26" i="15" s="1"/>
  <c r="B28" i="15"/>
  <c r="B29" i="15"/>
  <c r="B30" i="15"/>
  <c r="B14" i="14"/>
  <c r="I27" i="35" l="1"/>
  <c r="I29" i="35" s="1"/>
  <c r="I26" i="35"/>
  <c r="I22" i="35"/>
  <c r="I21" i="35"/>
  <c r="I20" i="35"/>
  <c r="C13" i="15" l="1"/>
  <c r="C14" i="15" l="1"/>
  <c r="D25" i="15" l="1"/>
  <c r="B24" i="15"/>
  <c r="C6" i="14"/>
  <c r="C3" i="14"/>
  <c r="C3" i="15" s="1"/>
  <c r="K25" i="16" l="1"/>
  <c r="I25" i="16"/>
  <c r="K24" i="16"/>
  <c r="I24" i="16"/>
  <c r="K23" i="16"/>
  <c r="I23" i="16"/>
  <c r="K22" i="16"/>
  <c r="K26" i="16" s="1"/>
  <c r="I22" i="16"/>
  <c r="I26" i="16" s="1"/>
</calcChain>
</file>

<file path=xl/sharedStrings.xml><?xml version="1.0" encoding="utf-8"?>
<sst xmlns="http://schemas.openxmlformats.org/spreadsheetml/2006/main" count="331" uniqueCount="162">
  <si>
    <t>República de Colombia</t>
  </si>
  <si>
    <t>Nombre o Razón Social</t>
  </si>
  <si>
    <t>Persona de contacto</t>
  </si>
  <si>
    <t>Correo electrónico</t>
  </si>
  <si>
    <t>NIT</t>
  </si>
  <si>
    <t>Teléfono celular</t>
  </si>
  <si>
    <t>Teléfono fijo</t>
  </si>
  <si>
    <t>PRECIO TOTAL IVA INCLUIDO</t>
  </si>
  <si>
    <t>Objeto</t>
  </si>
  <si>
    <r>
      <t xml:space="preserve">Plazo de ejecución estimado </t>
    </r>
    <r>
      <rPr>
        <b/>
        <sz val="9"/>
        <color rgb="FFFF0000"/>
        <rFont val="Arial Narrow"/>
        <family val="2"/>
      </rPr>
      <t>(Nota 1)</t>
    </r>
  </si>
  <si>
    <t>Instrucciones para el diligenciamiento de la oferta:</t>
  </si>
  <si>
    <t>FIRMA DEL REPRESENTANTE LEGAL</t>
  </si>
  <si>
    <t>C.C.</t>
  </si>
  <si>
    <t xml:space="preserve">ITEM </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</si>
  <si>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</si>
  <si>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t xml:space="preserve">PRECIO UNITARIO IVA INCLUIDO </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</si>
  <si>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</si>
  <si>
    <t>PRECIO TECHO</t>
  </si>
  <si>
    <t>PRECIO OFERTADO</t>
  </si>
  <si>
    <t>OFERTAS RECIBIDAS</t>
  </si>
  <si>
    <t>EMPRESA</t>
  </si>
  <si>
    <t>VALOR OFERTADO</t>
  </si>
  <si>
    <t>OBSERVACIÓN</t>
  </si>
  <si>
    <t>Oferta</t>
  </si>
  <si>
    <t>Oferta 1</t>
  </si>
  <si>
    <t>Posición</t>
  </si>
  <si>
    <t>Posición 1</t>
  </si>
  <si>
    <t>Posiciones</t>
  </si>
  <si>
    <t>Solicitud Aclaración Precios Artificialmente Bajos</t>
  </si>
  <si>
    <t>Dentro de la GUÍA PARA EL MANEJO DE OFERTAS ARTIFICIALMENTE BAJAS EN PROCESOS DE CONTRATACIÓN diseñada por la Colombia Compra Eficiente se establece:</t>
  </si>
  <si>
    <t>Instituto Colombiano de Antropología e Historia</t>
  </si>
  <si>
    <t>Formato Oferta Económica proceso de selección MC-ICANH-026-2024</t>
  </si>
  <si>
    <t>Adquisición de chalecos institucionales  como parte de la imagen institucional en territorio  para el  personal misional del Instituto Colombiano de Antropología e Historia – ICANH</t>
  </si>
  <si>
    <t>1 MES</t>
  </si>
  <si>
    <t>Detalle servicios (Nota 2)</t>
  </si>
  <si>
    <t>Ubicación</t>
  </si>
  <si>
    <t xml:space="preserve">Especificaciones técnicas </t>
  </si>
  <si>
    <t>Unidad de medida</t>
  </si>
  <si>
    <t>Cantidad de chalecos</t>
  </si>
  <si>
    <r>
      <t xml:space="preserve">PRECIO UNITARIO IVA INCLUIDO </t>
    </r>
    <r>
      <rPr>
        <b/>
        <sz val="11"/>
        <color rgb="FFFF0000"/>
        <rFont val="Arial"/>
        <family val="2"/>
      </rPr>
      <t>(Nota 2)</t>
    </r>
  </si>
  <si>
    <t>1</t>
  </si>
  <si>
    <r>
      <t>Suministro del chalecos institucinales</t>
    </r>
    <r>
      <rPr>
        <b/>
        <sz val="11"/>
        <color rgb="FFFF0000"/>
        <rFont val="Arial Narrow"/>
        <family val="2"/>
      </rPr>
      <t xml:space="preserve"> talla S</t>
    </r>
  </si>
  <si>
    <t xml:space="preserve">Calle 12 # 2 – 41 Bogotá D.C
</t>
  </si>
  <si>
    <t xml:space="preserve">Color: beige militar.
Tela exterior: Tipo Dril de poliéster-algodón 67% poliéster – 33% algodón
Características de la tela: resistencia, durabilidad y facilidad de cuidado
Resistencia al agua y fuego.
Resistencia a las arrugas
Tela transpirable.
Tela Interior: Tipo Algodón
Número de bolsillos: cinco (5) en la parte frontal
Tipo de bolsillos: (medidas establecidas en las imágenes)
Un (1) bolsillo tipo fuelle con tapa, broche
Dos (2) bolsillos tipo fuelle con cremallera.
Un (1) bolsillo portaesfero
Dos (2) bolsillos tipo ojal con cremallera 
Cremallera negra en poliéster # 6
Cinta textil reflectiva (Cinta reflectiva gris poliéster, Material 100% Poliéster, Medidas: Ancho: 5 cm)
Ubicación de las Cintas Reflectivas (2 franjas frontales, 3 franjas en la parte trasera)
Logos: Los logos deberán ser tejidos con hilo, tendrán una altura de 5 cm x 5 cm.
</t>
  </si>
  <si>
    <t>Chaleco</t>
  </si>
  <si>
    <t>2</t>
  </si>
  <si>
    <r>
      <t>Suministro del chalecos institucinales</t>
    </r>
    <r>
      <rPr>
        <b/>
        <sz val="11"/>
        <color rgb="FFFF0000"/>
        <rFont val="Arial Narrow"/>
        <family val="2"/>
      </rPr>
      <t xml:space="preserve"> talla M</t>
    </r>
  </si>
  <si>
    <t>3</t>
  </si>
  <si>
    <r>
      <t xml:space="preserve">Suministro del chalecos institucinales </t>
    </r>
    <r>
      <rPr>
        <b/>
        <sz val="11"/>
        <color rgb="FFFF0000"/>
        <rFont val="Arial Narrow"/>
        <family val="2"/>
      </rPr>
      <t>talla L</t>
    </r>
  </si>
  <si>
    <t>4</t>
  </si>
  <si>
    <r>
      <t xml:space="preserve">Suministro del chalecos institucinales </t>
    </r>
    <r>
      <rPr>
        <b/>
        <sz val="11"/>
        <color rgb="FFFF0000"/>
        <rFont val="Arial Narrow"/>
        <family val="2"/>
      </rPr>
      <t>talla XL</t>
    </r>
  </si>
  <si>
    <t>-</t>
  </si>
  <si>
    <t>Presupuesto</t>
  </si>
  <si>
    <t>EVALUADOR TÉCNICO</t>
  </si>
  <si>
    <t xml:space="preserve">NOMBRE DEL PROFESIONAL </t>
  </si>
  <si>
    <t>CARGO</t>
  </si>
  <si>
    <t>CONTRATISTA</t>
  </si>
  <si>
    <t>Descripción</t>
  </si>
  <si>
    <t>“2.1.1. Comparación Absoluta: Se recomienda su utilización cuando desde la fase de planeación existe claridad sobre el precio o costos para la entrega de los bienes, servicios u obras que se están contratando, y cuando en el desarrollo del proceso de selección recibe menos de 5 ofertas.
Para la comparación, la entidad contrasta la variación del valor de cada oferta con el costo estimado de la provisión del bien o servicio de acuerdo con el Estudio del Sector, para lo cual podrá utilizar la siguiente fórmula:</t>
  </si>
  <si>
    <t>OFERENTE</t>
  </si>
  <si>
    <t>VALOR OFERTA</t>
  </si>
  <si>
    <t>VARIACIÓN RESPECTO AL PRESUPUESTO</t>
  </si>
  <si>
    <t>PRESUPUESTO</t>
  </si>
  <si>
    <r>
      <t xml:space="preserve">Donde 
</t>
    </r>
    <r>
      <rPr>
        <b/>
        <sz val="11"/>
        <color theme="1"/>
        <rFont val="Calibri"/>
        <family val="2"/>
        <scheme val="minor"/>
      </rPr>
      <t>Vo</t>
    </r>
    <r>
      <rPr>
        <sz val="11"/>
        <color theme="1"/>
        <rFont val="Calibri"/>
        <family val="2"/>
        <scheme val="minor"/>
      </rPr>
      <t xml:space="preserve"> es la variación de la oferta del proveedor con respecto al precio estimado por la Entidad Estatal 
</t>
    </r>
    <r>
      <rPr>
        <b/>
        <sz val="11"/>
        <color theme="1"/>
        <rFont val="Calibri"/>
        <family val="2"/>
        <scheme val="minor"/>
      </rPr>
      <t>P</t>
    </r>
    <r>
      <rPr>
        <sz val="11"/>
        <color theme="1"/>
        <rFont val="Calibri"/>
        <family val="2"/>
        <scheme val="minor"/>
      </rPr>
      <t xml:space="preserve"> es el precio estimado por la entidad estatal 
</t>
    </r>
    <r>
      <rPr>
        <b/>
        <sz val="11"/>
        <color theme="1"/>
        <rFont val="Calibri"/>
        <family val="2"/>
        <scheme val="minor"/>
      </rPr>
      <t>o</t>
    </r>
    <r>
      <rPr>
        <sz val="11"/>
        <color theme="1"/>
        <rFont val="Calibri"/>
        <family val="2"/>
        <scheme val="minor"/>
      </rPr>
      <t xml:space="preserve"> es el precio ofrecido por el proponente 
La Entidad Estatal debe solicitar aclaración a los proponentes ofertas cuyo valor es menor o igual que el 20% del costo total estimado por la Entidad Estata</t>
    </r>
  </si>
  <si>
    <t>SE REQUIERE?</t>
  </si>
  <si>
    <t>Servicio de Internet Tierradentro, Teyuna y Santamaría del Antiguo Darién</t>
  </si>
  <si>
    <t>OFERTA ECONOMICA</t>
  </si>
  <si>
    <t xml:space="preserve">Objeto: </t>
  </si>
  <si>
    <t>Prestar el servicio de internet y soporte técnico para los Parques Arqueológicos de Tierradentro, (Departamento de Cauca), Teyuna (Departamento de Magdalena) y Santa Marian Antigua del Darién.</t>
  </si>
  <si>
    <t>Instrucciones para el diligenciamiento de la cotización</t>
  </si>
  <si>
    <t>• Por favor diligenciar solo las celdas en AZUL.
• Revisar todos los requerimientos que se exponen en los documentos técnico y formular su cotización en concordancia con este, de tal forma que cumplan con la necesidad del Instituto. 
• Los precios unitarios deberán ser expresado en PESOS COLOMBIANOS.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unitarios deben contemplar todos los rubros requeridos para la adecuada prestación del servicio y el cumplimiento de las obligaciones tributarias y contractuales como los son trazabilidad del servicio, equipo mínimo de trabajo, impuestos entre otros.</t>
  </si>
  <si>
    <t xml:space="preserve">Notas: 
(1) El valor establecido corresponde al valor que genere el proveedor de las antenas satelitales de internet Starlink y que deberán ser pagados por el contratista en el marco de la ejecución del contrato. Este valor es estimado y podrá ser ajustado por la Entidad, no obstante, se reconocerá el costo establecido entre el ICANH y el proveedor Starlink. </t>
  </si>
  <si>
    <t>Cantidad</t>
  </si>
  <si>
    <t>Periodos</t>
  </si>
  <si>
    <t>Valor periodo IVA incluido
(mes) ( Nota 1)</t>
  </si>
  <si>
    <t>Valor total IVA incluido</t>
  </si>
  <si>
    <t>Parque Arqueológico de Santamaría del Antiguo Darien</t>
  </si>
  <si>
    <t>Parque Arqueológico de Teyuna</t>
  </si>
  <si>
    <t>Valor total pago de servicio de internet</t>
  </si>
  <si>
    <t>VALOR TECHO</t>
  </si>
  <si>
    <t>OFERTA PROPONENTE</t>
  </si>
  <si>
    <t>Ítem</t>
  </si>
  <si>
    <t>Periodos (mes)</t>
  </si>
  <si>
    <t>Precio unitario por periodo IVA incluido
(mes)</t>
  </si>
  <si>
    <t>Precio unitario por periodo  IVA incluido
(mes)</t>
  </si>
  <si>
    <t>Servicio integral de conectividad terrestre para el Parque Arqueológico de Tierradentro, que incluye suministro del enlace, instalación, infraestructura, equipos, soporte técnico, monitoreo y mantenimiento, conforme a la ficha técnica anexa.</t>
  </si>
  <si>
    <t>Servicio de administración, soporte y monitoreo de la plataforma de antenas satelitales Starlink para los Parques Arqueológicos de Teyuna y Santa María la Antigua del Darién, por antena, conforme a la ficha técnica anexa.</t>
  </si>
  <si>
    <t>TOTAL OFERTA</t>
  </si>
  <si>
    <t>La presente cotización:</t>
  </si>
  <si>
    <t>•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90 días a partir de la fecha de diligenciamiento.</t>
  </si>
  <si>
    <t>REQUISITO / PROPONENTE</t>
  </si>
  <si>
    <t>CUMPLE</t>
  </si>
  <si>
    <t>CUMPLIMIENTO TOTAL DE LOS REQUISITOS OFERTA ECONÓMICA</t>
  </si>
  <si>
    <t>PROPONENTE</t>
  </si>
  <si>
    <t>VALOR TOTAL OFERTA ECONÓMICA</t>
  </si>
  <si>
    <t>VALOR OFERTADO FORMATO</t>
  </si>
  <si>
    <t>VALOR OFERTADO SECOP</t>
  </si>
  <si>
    <t>VALOR TOTAL OFERTA SECOP</t>
  </si>
  <si>
    <t>Oferta 2</t>
  </si>
  <si>
    <t>LUCIANO ALFONSO PINILLA PEDRAZA</t>
  </si>
  <si>
    <t>Cumplimiento Invitación</t>
  </si>
  <si>
    <t>NO</t>
  </si>
  <si>
    <t>Instituto Distrital de Recreación y Deporte
Proceso de Mínima Cuantía No. SAF-MC-004-2026</t>
  </si>
  <si>
    <t>INSTITUTO DISTRITAL DE RECREACIÓN Y DEPORTE</t>
  </si>
  <si>
    <t>Formato Oferta Económica IDRD-SAF-MC-004-2026</t>
  </si>
  <si>
    <t>Prestar el servicio de monitoreo medios de comunicación (prensa, radio, televisión, redes sociales e internet) sobre la información difundida que vincule o se relacione con el Instituto Distrital de Recreación y Deporte – IDRD.</t>
  </si>
  <si>
    <t>Acciones Especiales S.A.S</t>
  </si>
  <si>
    <t>900070863 3</t>
  </si>
  <si>
    <t>Jairo Miller Zarate</t>
  </si>
  <si>
    <t>admin@accionese.com</t>
  </si>
  <si>
    <t>Instrucciones para el diligenciamiento de la oferta</t>
  </si>
  <si>
    <r>
      <t xml:space="preserve">• Por favor diligenciar solo las celdas subrayadas en </t>
    </r>
    <r>
      <rPr>
        <b/>
        <sz val="9"/>
        <color theme="1"/>
        <rFont val="Arial Narrow"/>
        <family val="2"/>
      </rPr>
      <t>AZUL.</t>
    </r>
    <r>
      <rPr>
        <sz val="9"/>
        <color theme="1"/>
        <rFont val="Arial Narrow"/>
        <family val="2"/>
      </rPr>
      <t xml:space="preserve">
• Revisar todos los requerimientos que se exponen en la ficha técnica  y formular su oferta en concordancia con este, de tal forma que cumplan con la necesidad del Instituto. 
• Los precios unitarios deberán ser expresado en </t>
    </r>
    <r>
      <rPr>
        <b/>
        <u/>
        <sz val="9"/>
        <color theme="1"/>
        <rFont val="Arial Narrow"/>
        <family val="2"/>
      </rPr>
      <t>PESOS COLOMBIANOS y en</t>
    </r>
    <r>
      <rPr>
        <u/>
        <sz val="9"/>
        <color theme="1"/>
        <rFont val="Arial Narrow"/>
        <family val="2"/>
      </rPr>
      <t xml:space="preserve"> </t>
    </r>
    <r>
      <rPr>
        <b/>
        <u/>
        <sz val="9"/>
        <color theme="1"/>
        <rFont val="Arial Narrow"/>
        <family val="2"/>
      </rPr>
      <t>números enteros</t>
    </r>
    <r>
      <rPr>
        <sz val="9"/>
        <color theme="1"/>
        <rFont val="Arial Narrow"/>
        <family val="2"/>
      </rPr>
      <t>.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ofertados deben contemplar todos los rubros requeridos para la adecuada prestación del servicio y el cumplimiento de las obligaciones tributarias y contractuales como los son trazabilidad del servicio, equipo mínimo de trabajo, impuestos, tasas, tributos, contribuciones, entre otros.
• El precio ofertado no podrá superar el presupuesto oficial asignado, so pena de ser rechazada la oferta.
• Los precios ofertados no podrán superar los preios unitarios establecidos por el IDRD, so pena de ser rechazada la oferta.
• El proponente no podrá ofertar cero ($0) en uno o más ítems que componen la oferta económica, so pena de ser rechazada la oferta.</t>
    </r>
  </si>
  <si>
    <r>
      <rPr>
        <b/>
        <sz val="9"/>
        <color theme="1"/>
        <rFont val="Arial Narrow"/>
        <family val="2"/>
      </rPr>
      <t>Notas:</t>
    </r>
    <r>
      <rPr>
        <sz val="9"/>
        <color theme="1"/>
        <rFont val="Arial Narrow"/>
        <family val="2"/>
      </rPr>
      <t xml:space="preserve">
</t>
    </r>
    <r>
      <rPr>
        <b/>
        <sz val="9"/>
        <color rgb="FFFF0000"/>
        <rFont val="Arial Narrow"/>
        <family val="2"/>
      </rPr>
      <t>(1)</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tasas, contribuciones de acuerdo con las normas aplicables para el tipo de servicio y contrato correspondiente.
</t>
    </r>
    <r>
      <rPr>
        <b/>
        <sz val="9"/>
        <color rgb="FFFF0000"/>
        <rFont val="Arial Narrow"/>
        <family val="2"/>
      </rPr>
      <t>(2)</t>
    </r>
    <r>
      <rPr>
        <sz val="9"/>
        <color theme="1"/>
        <rFont val="Arial Narrow"/>
        <family val="2"/>
      </rPr>
      <t xml:space="preserve">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la exclusiva responsabilidad del Proponente, los errores en que incurra al indicar los valores unitarios y totales en su propuesta debiendo asumir los mayores costos o pérdidas que se deriven de dichos errores.
</t>
    </r>
  </si>
  <si>
    <t>DESCRIPCIÓN</t>
  </si>
  <si>
    <t>Unidad de Medida</t>
  </si>
  <si>
    <t>CANT. (meses)</t>
  </si>
  <si>
    <t>Precio unitario techo IVA incluido (mes)</t>
  </si>
  <si>
    <t>Valor unitario IVA incluido ofertado (mes)</t>
  </si>
  <si>
    <t>Control</t>
  </si>
  <si>
    <t>Valor Total IVA incluido Ofertado</t>
  </si>
  <si>
    <t>Prestar el servicio de monitoreo medios de comunicación (prensa, radio, televisión, redes sociales e internet) sobre la información difundida que vincule o se relacione con el Instituto Distrital de Recreación y Deporte – IDRD. De acuerdo con lo requerido en la ficha técnica</t>
  </si>
  <si>
    <t>Mes</t>
  </si>
  <si>
    <t>TOTALES</t>
  </si>
  <si>
    <t>PRESUPUESTO OFICIAL</t>
  </si>
  <si>
    <t>VALOR TOTAL OFERTA</t>
  </si>
  <si>
    <t>Firma</t>
  </si>
  <si>
    <t>GlobalNews Group Colombia S.A.S</t>
  </si>
  <si>
    <t>830047431-5</t>
  </si>
  <si>
    <t>Juan Bosa</t>
  </si>
  <si>
    <t>312 342 3178</t>
  </si>
  <si>
    <t>juan.bosa@globalnews.com.co</t>
  </si>
  <si>
    <t>FLT COMUNICACIONES S.A.S.</t>
  </si>
  <si>
    <t>830065445-4</t>
  </si>
  <si>
    <t>John Cuchigay</t>
  </si>
  <si>
    <t>massmedios@fltcomunicaciones.com</t>
  </si>
  <si>
    <t>MIACOM S.A.S</t>
  </si>
  <si>
    <t>900677188-6</t>
  </si>
  <si>
    <t>JUAN CARLOS AVELLANEDA TAMAYO</t>
  </si>
  <si>
    <t>320-7943763</t>
  </si>
  <si>
    <t>proyectos@miacom.co</t>
  </si>
  <si>
    <t>Oferta 3</t>
  </si>
  <si>
    <t>Oferta 4</t>
  </si>
  <si>
    <t>PRESTAR EL SERVICIO DE MONITOREO MEDIOS DE COMUNICACION (PRENSA, RADIO, TELEVISION, REDES SOCIALES E INTERNET) SOBRE LA INFORMACION DIFUNDIDA QUE VINCULE O SE RELACIONE CON EL INSTITUTO DISTRITAL DE RECREACION Y DEPORTE – IDRD.</t>
  </si>
  <si>
    <t>Los proponentes deberán presentar como parte de su propuesta, una Oferta Económica en los términos y condiciones descritos en el presente estudio previo. Para este fin, el proponente deberá diligenciar en el formulario del SECOP II, la sección “Propuesta Económica” y adjuntar el formato “Oferta Económica”.</t>
  </si>
  <si>
    <t>El proponente deberá diligenciar en su totalidad el Formato “OFERTA ECONÓMICA”, que se incluye en la invitación pública.</t>
  </si>
  <si>
    <t>En el Formato “OFERTA ECONÓMICA”, el proponente debe diligenciar el VALOR UNITARIO IVA INCLUIDO OFERTADO.</t>
  </si>
  <si>
    <t>En la pregunta “oferta económica” en el cuestionario de SECOP II, el proponente debe diligenciar el VALOR TOTAL IVA INCLUIDO OFERTADO para el servicio requerido del formato “OFERTA ECONÓMICA”.</t>
  </si>
  <si>
    <t>Debe presentarse en moneda legal colombiana.</t>
  </si>
  <si>
    <t>El formato de “Oferta Económica” debe estar completamente diligenciado con el Precio Unitario ofertado para cada uno de los ítems que lo componen.</t>
  </si>
  <si>
    <t>Los valores ofertados NO podrán exceder los respectivos Valores Unitarios Oficiales y deben ser mayor a cero pesos ($0).</t>
  </si>
  <si>
    <t>El proponente no podrá adicionar, suprimir, cambiar, o modificar los ítems, la descripción, las unidades o cantidades señaladas en el Formato “OFERTA ECONÓMICA”</t>
  </si>
  <si>
    <t>Será causal de RECHAZO cuando el valor unitario IVA incluido ofertado supere el 100% del precio techo establecido para cada uno de los ítems del proceso y/o cuando el ofrecimiento económico total supere el presupuesto establecido por el IDRD para el presente proceso de selección</t>
  </si>
  <si>
    <t>OBSERVACIONES</t>
  </si>
  <si>
    <r>
      <t xml:space="preserve">De acuerdo con lo descrito en la Pregunta de la Plataforma Secop que indica: </t>
    </r>
    <r>
      <rPr>
        <b/>
        <i/>
        <sz val="11"/>
        <color theme="1"/>
        <rFont val="Calibri"/>
        <family val="2"/>
        <scheme val="minor"/>
      </rPr>
      <t>En caso de diferencia entre el valor total ofertado por el proponente en el formato mencionado y el registrado en este campo, prevalece el valor del formato</t>
    </r>
    <r>
      <rPr>
        <sz val="11"/>
        <color theme="1"/>
        <rFont val="Calibri"/>
        <family val="2"/>
        <scheme val="minor"/>
      </rPr>
      <t>. Por tanto, se evaluará sobre el valor del Formato Oferta Económica, el cual corresponde a $28.917.000</t>
    </r>
  </si>
  <si>
    <t>POSICIÓN</t>
  </si>
  <si>
    <t>Posición 2</t>
  </si>
  <si>
    <t>Posición 3</t>
  </si>
  <si>
    <t>Posición 4</t>
  </si>
  <si>
    <t>El Instituto Distrital de Recreación y Deporte IDRD, en virtud de lo establecido en el INVITACIÓN PÚBLICA No. SAF-MC-004-2026, cuyo objeto es “PRESTAR EL SERVICIO DE MONITOREO MEDIOS DE COMUNICACION (PRENSA, RADIO, TELEVISION, REDES SOCIALES E INTERNET) SOBRE LA INFORMACION DIFUNDIDA QUE VINCULE O SE RELACIONE CON EL INSTITUTO DISTRITAL DE RECREACION Y DEPORTE – IDRD.”, solicitará aclaración de los precios ofertados con base en el siguiente análisis:</t>
  </si>
  <si>
    <t>SI</t>
  </si>
  <si>
    <r>
      <t xml:space="preserve">Por lo anterior se requiere a los oferentes </t>
    </r>
    <r>
      <rPr>
        <b/>
        <sz val="11"/>
        <color theme="1"/>
        <rFont val="Arial Narrow"/>
        <family val="2"/>
      </rPr>
      <t>ACCIONES ESPECIALES S.A.S., FLT COMUNICACIONES S.A.S. Y  GLOBALNEWS GROUP COLOMBIA S.A.S</t>
    </r>
    <r>
      <rPr>
        <sz val="11"/>
        <color theme="1"/>
        <rFont val="Arial Narrow"/>
        <family val="2"/>
      </rPr>
      <t>., para que sustenten técnica, financiera y económicamente los precios ofertados, junto con la desagregación de precios Oferta=Costo del bien, servicio u obra (insumos, equipos, personal) + gastos generales + imprevistos + utilidad, teniendo en cuenta que se encuentran inmersos en el calificativo de ARTIFICIALMENTE BAJO, criterio establecido por la Agencia Nacional de Contratación Pública, lo anterior so pena de estar inmerso en la Causal de rechazo 1.17.7 que establece: “Cuando se determine que el valor total de la oferta es artificialmente bajo, de acuerdo con lo establecido en el Decreto 1082 de 2015, artículo 2.2.1.1.2.2.4, y las explicaciones dadas por el proponente, no satisfagan a la Entidad”.</t>
    </r>
  </si>
  <si>
    <r>
      <t xml:space="preserve">CUMPLE, </t>
    </r>
    <r>
      <rPr>
        <sz val="11"/>
        <color theme="1"/>
        <rFont val="Calibri"/>
        <family val="2"/>
        <scheme val="minor"/>
      </rPr>
      <t>se acepta aclaración por presuntos precios artificialmente bajos.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</si>
</sst>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
    <numFmt numFmtId="165" formatCode="&quot;$&quot;\ #,##0.00"/>
  </numFmts>
  <fonts count="40" x14ac:knownFonts="1">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1"/>
      <color theme="1"/>
      <name val="Arial Narrow"/>
      <family val="2"/>
    </font>
    <font>
      <b/>
      <sz val="11"/>
      <color theme="1"/>
      <name val="Arial Narrow"/>
      <family val="2"/>
    </font>
    <font>
      <sz val="9"/>
      <color theme="1"/>
      <name val="Arial Narrow"/>
      <family val="2"/>
    </font>
    <font>
      <sz val="9"/>
      <color rgb="FFFF0000"/>
      <name val="Arial Narrow"/>
      <family val="2"/>
    </font>
    <font>
      <b/>
      <sz val="9"/>
      <color theme="1"/>
      <name val="Arial Narrow"/>
      <family val="2"/>
    </font>
    <font>
      <b/>
      <sz val="9"/>
      <color rgb="FFFF0000"/>
      <name val="Arial Narrow"/>
      <family val="2"/>
    </font>
    <font>
      <sz val="10"/>
      <color rgb="FF000000"/>
      <name val="Arial"/>
      <family val="2"/>
    </font>
    <font>
      <b/>
      <sz val="10"/>
      <color rgb="FF000000"/>
      <name val="Arial"/>
      <family val="2"/>
    </font>
    <font>
      <b/>
      <sz val="11"/>
      <name val="Arial"/>
      <family val="2"/>
    </font>
    <font>
      <b/>
      <sz val="11"/>
      <color rgb="FFFF0000"/>
      <name val="Arial"/>
      <family val="2"/>
    </font>
    <font>
      <b/>
      <sz val="11"/>
      <color theme="1"/>
      <name val="Calibri"/>
      <family val="2"/>
      <scheme val="minor"/>
    </font>
    <font>
      <sz val="8"/>
      <name val="Calibri"/>
      <family val="2"/>
      <scheme val="minor"/>
    </font>
    <font>
      <b/>
      <sz val="11"/>
      <color rgb="FFFF0000"/>
      <name val="Arial Narrow"/>
      <family val="2"/>
    </font>
    <font>
      <b/>
      <sz val="10"/>
      <color theme="1"/>
      <name val="Verdana"/>
      <family val="2"/>
    </font>
    <font>
      <b/>
      <sz val="12"/>
      <color rgb="FFFFFFFF"/>
      <name val="Arial"/>
      <family val="2"/>
    </font>
    <font>
      <sz val="10"/>
      <color theme="1"/>
      <name val="Verdana"/>
      <family val="2"/>
    </font>
    <font>
      <sz val="12"/>
      <color theme="1"/>
      <name val="Arial"/>
      <family val="2"/>
    </font>
    <font>
      <b/>
      <sz val="11"/>
      <color rgb="FFFF0000"/>
      <name val="Calibri"/>
      <family val="2"/>
      <scheme val="minor"/>
    </font>
    <font>
      <sz val="10"/>
      <color theme="1"/>
      <name val="Arial Narrow"/>
      <family val="2"/>
    </font>
    <font>
      <b/>
      <sz val="12"/>
      <color theme="1"/>
      <name val="Arial Narrow"/>
      <family val="2"/>
    </font>
    <font>
      <b/>
      <sz val="10"/>
      <color theme="1"/>
      <name val="Arial Narrow"/>
      <family val="2"/>
    </font>
    <font>
      <sz val="9"/>
      <color theme="1"/>
      <name val="Arial"/>
      <family val="2"/>
    </font>
    <font>
      <b/>
      <sz val="12"/>
      <color theme="1"/>
      <name val="Calibri"/>
      <family val="2"/>
      <scheme val="minor"/>
    </font>
    <font>
      <b/>
      <u/>
      <sz val="9"/>
      <color theme="1"/>
      <name val="Arial Narrow"/>
      <family val="2"/>
    </font>
    <font>
      <u/>
      <sz val="9"/>
      <color theme="1"/>
      <name val="Arial Narrow"/>
      <family val="2"/>
    </font>
    <font>
      <b/>
      <sz val="9"/>
      <color rgb="FF000000"/>
      <name val="Arial"/>
      <family val="2"/>
    </font>
    <font>
      <b/>
      <sz val="9"/>
      <color rgb="FFFF0000"/>
      <name val="Arial"/>
      <family val="2"/>
    </font>
    <font>
      <sz val="9"/>
      <color rgb="FF000000"/>
      <name val="Arial"/>
      <family val="2"/>
    </font>
    <font>
      <b/>
      <sz val="10"/>
      <color rgb="FFFF0000"/>
      <name val="Arial Narrow"/>
      <family val="2"/>
    </font>
    <font>
      <b/>
      <sz val="8"/>
      <color theme="1"/>
      <name val="Arial"/>
      <family val="2"/>
    </font>
    <font>
      <sz val="10"/>
      <color theme="1"/>
      <name val="Arial"/>
      <family val="2"/>
    </font>
    <font>
      <u/>
      <sz val="11"/>
      <color theme="10"/>
      <name val="Calibri"/>
      <family val="2"/>
      <scheme val="minor"/>
    </font>
    <font>
      <sz val="12"/>
      <color theme="1"/>
      <name val="Calibri"/>
      <family val="2"/>
      <scheme val="minor"/>
    </font>
    <font>
      <b/>
      <i/>
      <sz val="11"/>
      <color theme="1"/>
      <name val="Calibri"/>
      <family val="2"/>
      <scheme val="minor"/>
    </font>
    <font>
      <b/>
      <sz val="11"/>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
      <patternFill patternType="solid">
        <fgColor theme="1" tint="0.499984740745262"/>
        <bgColor indexed="64"/>
      </patternFill>
    </fill>
    <fill>
      <patternFill patternType="solid">
        <fgColor theme="2"/>
        <bgColor indexed="64"/>
      </patternFill>
    </fill>
    <fill>
      <patternFill patternType="solid">
        <fgColor theme="0" tint="-0.14999847407452621"/>
        <bgColor indexed="64"/>
      </patternFill>
    </fill>
    <fill>
      <patternFill patternType="solid">
        <fgColor rgb="FFD9D9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thin">
        <color auto="1"/>
      </top>
      <bottom style="thin">
        <color auto="1"/>
      </bottom>
      <diagonal/>
    </border>
  </borders>
  <cellStyleXfs count="12">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xf numFmtId="0" fontId="1" fillId="0" borderId="0"/>
    <xf numFmtId="0" fontId="18" fillId="7" borderId="0" applyNumberFormat="0" applyBorder="0" applyProtection="0">
      <alignment horizontal="center" vertical="center"/>
    </xf>
    <xf numFmtId="49" fontId="20" fillId="0" borderId="0" applyFill="0" applyBorder="0" applyProtection="0">
      <alignment horizontal="left" vertical="center"/>
    </xf>
    <xf numFmtId="0" fontId="2" fillId="0" borderId="0"/>
    <xf numFmtId="0" fontId="1" fillId="0" borderId="0"/>
    <xf numFmtId="0" fontId="36" fillId="0" borderId="0" applyNumberFormat="0" applyFill="0" applyBorder="0" applyAlignment="0" applyProtection="0"/>
  </cellStyleXfs>
  <cellXfs count="226">
    <xf numFmtId="0" fontId="0" fillId="0" borderId="0" xfId="0"/>
    <xf numFmtId="164" fontId="5" fillId="0" borderId="1" xfId="3" applyNumberFormat="1" applyFont="1" applyFill="1" applyBorder="1" applyAlignment="1" applyProtection="1">
      <alignment horizontal="right" vertical="center"/>
    </xf>
    <xf numFmtId="0" fontId="11" fillId="4" borderId="11" xfId="6" applyFont="1" applyFill="1" applyBorder="1" applyProtection="1">
      <protection locked="0"/>
    </xf>
    <xf numFmtId="0" fontId="12" fillId="4" borderId="0" xfId="6" applyFont="1" applyFill="1" applyProtection="1">
      <protection locked="0"/>
    </xf>
    <xf numFmtId="0" fontId="5" fillId="0" borderId="0" xfId="0" applyFont="1" applyProtection="1">
      <protection locked="0"/>
    </xf>
    <xf numFmtId="0" fontId="5" fillId="0" borderId="0" xfId="0" applyFont="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6" fillId="0" borderId="2" xfId="0" applyFont="1" applyBorder="1"/>
    <xf numFmtId="0" fontId="5" fillId="0" borderId="1"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3"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vertical="center" wrapText="1"/>
    </xf>
    <xf numFmtId="0" fontId="5" fillId="0" borderId="0" xfId="0" applyFont="1" applyAlignment="1">
      <alignment vertical="center"/>
    </xf>
    <xf numFmtId="164" fontId="6" fillId="0" borderId="1" xfId="0" applyNumberFormat="1" applyFont="1" applyBorder="1" applyAlignment="1">
      <alignment horizontal="right" vertical="center"/>
    </xf>
    <xf numFmtId="9" fontId="5" fillId="0" borderId="0" xfId="0" applyNumberFormat="1" applyFont="1" applyAlignment="1">
      <alignment vertical="center"/>
    </xf>
    <xf numFmtId="164" fontId="5" fillId="2" borderId="1" xfId="3" applyNumberFormat="1" applyFont="1" applyFill="1" applyBorder="1" applyAlignment="1" applyProtection="1">
      <alignment horizontal="right" vertical="center"/>
      <protection locked="0"/>
    </xf>
    <xf numFmtId="0" fontId="5" fillId="0" borderId="0" xfId="0" applyFont="1" applyAlignment="1" applyProtection="1">
      <alignment vertical="center"/>
      <protection locked="0"/>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0" fillId="0" borderId="0" xfId="0"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15" fillId="0" borderId="1" xfId="0" applyFont="1" applyBorder="1" applyAlignment="1">
      <alignment horizontal="center" vertical="center"/>
    </xf>
    <xf numFmtId="0" fontId="0" fillId="0" borderId="1" xfId="0" applyBorder="1" applyAlignment="1">
      <alignment horizontal="center" vertical="center"/>
    </xf>
    <xf numFmtId="0" fontId="19" fillId="8" borderId="16" xfId="7" applyFont="1" applyFill="1" applyBorder="1" applyAlignment="1" applyProtection="1">
      <alignment horizontal="center" vertical="center" wrapText="1"/>
    </xf>
    <xf numFmtId="0" fontId="19" fillId="8" borderId="1" xfId="7" applyFont="1" applyFill="1" applyBorder="1" applyAlignment="1" applyProtection="1">
      <alignment horizontal="center" vertical="center" wrapText="1"/>
    </xf>
    <xf numFmtId="0" fontId="13" fillId="6" borderId="1" xfId="0" applyFont="1" applyFill="1" applyBorder="1" applyAlignment="1">
      <alignment horizontal="center" vertical="center" wrapText="1"/>
    </xf>
    <xf numFmtId="49" fontId="21" fillId="0" borderId="1" xfId="8" applyFont="1" applyBorder="1" applyAlignment="1" applyProtection="1">
      <alignment horizontal="center" vertical="center"/>
    </xf>
    <xf numFmtId="0" fontId="6" fillId="0" borderId="1" xfId="0" applyFont="1" applyBorder="1" applyAlignment="1">
      <alignment horizontal="left" vertical="center"/>
    </xf>
    <xf numFmtId="0" fontId="0" fillId="0" borderId="0" xfId="0" applyAlignment="1">
      <alignment horizontal="center" vertical="center"/>
    </xf>
    <xf numFmtId="0" fontId="0" fillId="0" borderId="0" xfId="0" applyAlignment="1">
      <alignment horizontal="left" vertical="center" wrapText="1"/>
    </xf>
    <xf numFmtId="10" fontId="15" fillId="0" borderId="1" xfId="3" applyNumberFormat="1" applyFont="1" applyBorder="1" applyAlignment="1">
      <alignment horizontal="left" vertical="center"/>
    </xf>
    <xf numFmtId="165" fontId="15" fillId="0" borderId="1" xfId="0" applyNumberFormat="1" applyFont="1" applyBorder="1" applyAlignment="1">
      <alignment horizontal="center" vertical="center"/>
    </xf>
    <xf numFmtId="10" fontId="22" fillId="0" borderId="1" xfId="3" applyNumberFormat="1" applyFont="1" applyBorder="1" applyAlignment="1">
      <alignment horizontal="center" vertical="center"/>
    </xf>
    <xf numFmtId="10" fontId="15" fillId="0" borderId="1" xfId="3" applyNumberFormat="1" applyFont="1" applyBorder="1" applyAlignment="1">
      <alignment horizontal="center" vertical="center" wrapText="1"/>
    </xf>
    <xf numFmtId="0" fontId="15" fillId="0" borderId="1" xfId="0" applyFont="1" applyBorder="1" applyAlignment="1">
      <alignment horizontal="center" vertical="center" wrapText="1"/>
    </xf>
    <xf numFmtId="0" fontId="15" fillId="0" borderId="0" xfId="0" applyFont="1" applyAlignment="1">
      <alignment horizontal="left" vertical="center" wrapText="1"/>
    </xf>
    <xf numFmtId="165" fontId="15" fillId="0" borderId="0" xfId="0" applyNumberFormat="1" applyFont="1" applyAlignment="1">
      <alignment horizontal="left" vertical="center" wrapText="1"/>
    </xf>
    <xf numFmtId="9" fontId="15" fillId="0" borderId="0" xfId="0" applyNumberFormat="1" applyFont="1" applyAlignment="1">
      <alignment horizontal="center" vertical="center" wrapText="1"/>
    </xf>
    <xf numFmtId="0" fontId="5" fillId="0" borderId="0" xfId="0" applyFont="1" applyProtection="1">
      <protection hidden="1"/>
    </xf>
    <xf numFmtId="0" fontId="5" fillId="0" borderId="7" xfId="0" applyFont="1" applyBorder="1" applyProtection="1">
      <protection hidden="1"/>
    </xf>
    <xf numFmtId="0" fontId="5" fillId="0" borderId="9" xfId="0" applyFont="1" applyBorder="1" applyProtection="1">
      <protection hidden="1"/>
    </xf>
    <xf numFmtId="0" fontId="5" fillId="0" borderId="12" xfId="0" applyFont="1" applyBorder="1" applyProtection="1">
      <protection hidden="1"/>
    </xf>
    <xf numFmtId="0" fontId="5" fillId="2" borderId="1" xfId="0" applyFont="1" applyFill="1" applyBorder="1" applyAlignment="1" applyProtection="1">
      <alignment horizontal="left"/>
      <protection locked="0" hidden="1"/>
    </xf>
    <xf numFmtId="0" fontId="5" fillId="0" borderId="0" xfId="0" applyFont="1" applyAlignment="1" applyProtection="1">
      <alignment horizontal="left"/>
      <protection locked="0" hidden="1"/>
    </xf>
    <xf numFmtId="0" fontId="5" fillId="0" borderId="1" xfId="0" applyFont="1" applyBorder="1" applyProtection="1">
      <protection hidden="1"/>
    </xf>
    <xf numFmtId="0" fontId="6" fillId="9" borderId="1" xfId="0" applyFont="1" applyFill="1" applyBorder="1" applyAlignment="1" applyProtection="1">
      <alignment horizontal="center" vertical="center"/>
      <protection hidden="1"/>
    </xf>
    <xf numFmtId="0" fontId="6" fillId="9" borderId="1" xfId="0" applyFont="1" applyFill="1" applyBorder="1" applyAlignment="1" applyProtection="1">
      <alignment horizontal="center" vertical="center" wrapText="1"/>
      <protection hidden="1"/>
    </xf>
    <xf numFmtId="0" fontId="6" fillId="0" borderId="0" xfId="0" applyFont="1" applyAlignment="1" applyProtection="1">
      <alignment horizontal="center" vertical="center"/>
      <protection hidden="1"/>
    </xf>
    <xf numFmtId="0" fontId="6" fillId="0" borderId="1" xfId="0" applyFont="1" applyBorder="1" applyAlignment="1" applyProtection="1">
      <alignment horizontal="center" vertical="center"/>
      <protection hidden="1"/>
    </xf>
    <xf numFmtId="164" fontId="5" fillId="3" borderId="1" xfId="0" applyNumberFormat="1" applyFont="1" applyFill="1" applyBorder="1" applyAlignment="1" applyProtection="1">
      <alignment horizontal="right" vertical="center" wrapText="1"/>
      <protection hidden="1"/>
    </xf>
    <xf numFmtId="164" fontId="6" fillId="0" borderId="1" xfId="0" applyNumberFormat="1" applyFont="1" applyBorder="1" applyAlignment="1" applyProtection="1">
      <alignment horizontal="right" vertical="center"/>
      <protection hidden="1"/>
    </xf>
    <xf numFmtId="164" fontId="6" fillId="9" borderId="1" xfId="0" applyNumberFormat="1" applyFont="1" applyFill="1" applyBorder="1" applyAlignment="1" applyProtection="1">
      <alignment horizontal="right" vertical="center"/>
      <protection hidden="1"/>
    </xf>
    <xf numFmtId="0" fontId="6" fillId="0" borderId="1" xfId="0" applyFont="1" applyBorder="1" applyAlignment="1" applyProtection="1">
      <alignment horizontal="center" vertical="center" wrapText="1"/>
      <protection hidden="1"/>
    </xf>
    <xf numFmtId="165" fontId="6" fillId="0" borderId="1" xfId="0" applyNumberFormat="1" applyFont="1" applyBorder="1" applyAlignment="1" applyProtection="1">
      <alignment horizontal="center" vertical="center"/>
      <protection hidden="1"/>
    </xf>
    <xf numFmtId="165" fontId="5" fillId="2" borderId="1" xfId="0" applyNumberFormat="1" applyFont="1" applyFill="1" applyBorder="1" applyAlignment="1" applyProtection="1">
      <alignment horizontal="right" vertical="center"/>
      <protection locked="0" hidden="1"/>
    </xf>
    <xf numFmtId="165" fontId="6" fillId="0" borderId="1" xfId="0" applyNumberFormat="1" applyFont="1" applyBorder="1" applyAlignment="1" applyProtection="1">
      <alignment horizontal="right" vertical="center"/>
      <protection hidden="1"/>
    </xf>
    <xf numFmtId="0" fontId="5" fillId="0" borderId="0" xfId="0" applyFont="1" applyAlignment="1" applyProtection="1">
      <alignment vertical="center"/>
      <protection hidden="1"/>
    </xf>
    <xf numFmtId="164" fontId="5" fillId="0" borderId="0" xfId="0" applyNumberFormat="1" applyFont="1" applyAlignment="1" applyProtection="1">
      <alignment vertical="center"/>
      <protection hidden="1"/>
    </xf>
    <xf numFmtId="9" fontId="5" fillId="0" borderId="0" xfId="0" applyNumberFormat="1" applyFont="1" applyAlignment="1" applyProtection="1">
      <alignment vertical="center"/>
      <protection hidden="1"/>
    </xf>
    <xf numFmtId="164" fontId="24" fillId="9" borderId="1" xfId="0" applyNumberFormat="1" applyFont="1" applyFill="1" applyBorder="1" applyAlignment="1" applyProtection="1">
      <alignment vertical="center"/>
      <protection hidden="1"/>
    </xf>
    <xf numFmtId="164" fontId="0" fillId="0" borderId="1" xfId="0" applyNumberForma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5" fillId="0" borderId="13" xfId="0" applyFont="1" applyBorder="1" applyAlignment="1">
      <alignment vertical="center"/>
    </xf>
    <xf numFmtId="0" fontId="15" fillId="0" borderId="4" xfId="0" applyFont="1" applyBorder="1" applyAlignment="1">
      <alignment horizontal="center" vertical="center" wrapText="1"/>
    </xf>
    <xf numFmtId="0" fontId="0" fillId="0" borderId="4" xfId="0" applyBorder="1" applyAlignment="1">
      <alignment horizontal="left" vertical="center" wrapText="1"/>
    </xf>
    <xf numFmtId="0" fontId="0" fillId="0" borderId="14" xfId="0" applyBorder="1" applyAlignment="1">
      <alignment vertical="center"/>
    </xf>
    <xf numFmtId="0" fontId="0" fillId="0" borderId="13" xfId="0" applyBorder="1" applyAlignment="1">
      <alignment vertical="center"/>
    </xf>
    <xf numFmtId="0" fontId="27" fillId="0" borderId="0" xfId="0" applyFont="1" applyAlignment="1">
      <alignment horizontal="center" vertical="center"/>
    </xf>
    <xf numFmtId="0" fontId="30" fillId="11" borderId="1" xfId="0" applyFont="1" applyFill="1" applyBorder="1" applyAlignment="1">
      <alignment horizontal="center" vertical="center" wrapText="1"/>
    </xf>
    <xf numFmtId="0" fontId="31" fillId="11"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32" fillId="0" borderId="14" xfId="0" applyFont="1" applyBorder="1" applyAlignment="1">
      <alignment horizontal="center" vertical="center" wrapText="1"/>
    </xf>
    <xf numFmtId="0" fontId="32" fillId="0" borderId="14" xfId="0" applyFont="1" applyBorder="1" applyAlignment="1">
      <alignment horizontal="center" vertical="center"/>
    </xf>
    <xf numFmtId="165" fontId="31" fillId="0" borderId="1" xfId="3" applyNumberFormat="1" applyFont="1" applyFill="1" applyBorder="1" applyAlignment="1" applyProtection="1">
      <alignment horizontal="center" vertical="center"/>
    </xf>
    <xf numFmtId="164" fontId="0" fillId="2" borderId="1" xfId="0" applyNumberFormat="1" applyFill="1" applyBorder="1" applyAlignment="1" applyProtection="1">
      <alignment vertical="center"/>
      <protection locked="0"/>
    </xf>
    <xf numFmtId="165" fontId="33" fillId="0" borderId="1" xfId="0" applyNumberFormat="1" applyFont="1" applyBorder="1" applyAlignment="1">
      <alignment horizontal="center" vertical="center" wrapText="1"/>
    </xf>
    <xf numFmtId="0" fontId="15" fillId="10" borderId="2" xfId="0" applyFont="1" applyFill="1" applyBorder="1" applyAlignment="1">
      <alignment vertical="center"/>
    </xf>
    <xf numFmtId="0" fontId="15" fillId="10" borderId="3" xfId="0" applyFont="1" applyFill="1" applyBorder="1" applyAlignment="1">
      <alignment vertical="center"/>
    </xf>
    <xf numFmtId="0" fontId="15" fillId="10" borderId="4" xfId="0" applyFont="1" applyFill="1" applyBorder="1" applyAlignment="1">
      <alignment vertical="center"/>
    </xf>
    <xf numFmtId="0" fontId="15" fillId="10" borderId="1" xfId="0" applyFont="1" applyFill="1" applyBorder="1" applyAlignment="1">
      <alignment horizontal="center" vertical="center"/>
    </xf>
    <xf numFmtId="164" fontId="15" fillId="10" borderId="1" xfId="0" applyNumberFormat="1" applyFont="1" applyFill="1" applyBorder="1" applyAlignment="1">
      <alignment vertical="center"/>
    </xf>
    <xf numFmtId="0" fontId="6" fillId="10" borderId="1" xfId="0" applyFont="1" applyFill="1" applyBorder="1" applyAlignment="1">
      <alignment horizontal="center" vertical="center"/>
    </xf>
    <xf numFmtId="164" fontId="6" fillId="0" borderId="1" xfId="0" applyNumberFormat="1" applyFont="1" applyBorder="1" applyAlignment="1">
      <alignment horizontal="center" vertical="center"/>
    </xf>
    <xf numFmtId="0" fontId="0" fillId="0" borderId="0" xfId="0" applyAlignment="1" applyProtection="1">
      <alignment vertical="center"/>
      <protection locked="0"/>
    </xf>
    <xf numFmtId="0" fontId="34" fillId="0" borderId="1" xfId="0" applyFont="1" applyBorder="1" applyAlignment="1" applyProtection="1">
      <alignment vertical="center"/>
      <protection locked="0"/>
    </xf>
    <xf numFmtId="165" fontId="0" fillId="0" borderId="4" xfId="0" applyNumberFormat="1" applyBorder="1" applyAlignment="1">
      <alignment horizontal="right" vertical="center" wrapText="1"/>
    </xf>
    <xf numFmtId="0" fontId="15" fillId="9" borderId="4"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37" fillId="0" borderId="4" xfId="0" applyFont="1" applyBorder="1" applyAlignment="1">
      <alignment horizontal="center" vertical="center" wrapText="1"/>
    </xf>
    <xf numFmtId="165" fontId="0" fillId="0" borderId="1" xfId="0" applyNumberFormat="1" applyBorder="1" applyAlignment="1">
      <alignment horizontal="center" vertical="center"/>
    </xf>
    <xf numFmtId="10" fontId="39" fillId="0" borderId="1" xfId="3" applyNumberFormat="1" applyFont="1" applyBorder="1" applyAlignment="1">
      <alignment horizontal="center" vertical="center"/>
    </xf>
    <xf numFmtId="165" fontId="22" fillId="0" borderId="1" xfId="0" applyNumberFormat="1" applyFont="1" applyBorder="1" applyAlignment="1">
      <alignment horizontal="center" vertical="center"/>
    </xf>
    <xf numFmtId="0" fontId="6" fillId="0" borderId="1" xfId="0" applyFont="1" applyBorder="1" applyAlignment="1">
      <alignment horizontal="left"/>
    </xf>
    <xf numFmtId="0" fontId="5" fillId="2" borderId="1" xfId="0" applyFont="1" applyFill="1" applyBorder="1" applyAlignment="1" applyProtection="1">
      <alignment horizontal="left"/>
      <protection locked="0"/>
    </xf>
    <xf numFmtId="0" fontId="6" fillId="0" borderId="1" xfId="0" applyFont="1" applyBorder="1" applyAlignment="1">
      <alignment horizont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justify"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3" xfId="0" applyFont="1" applyBorder="1" applyAlignment="1">
      <alignment horizontal="center" wrapText="1"/>
    </xf>
    <xf numFmtId="0" fontId="6" fillId="5" borderId="1" xfId="0" applyFont="1" applyFill="1" applyBorder="1" applyAlignment="1">
      <alignment horizontal="center" vertical="center"/>
    </xf>
    <xf numFmtId="0" fontId="4" fillId="0" borderId="1" xfId="0" applyFont="1" applyBorder="1" applyAlignment="1">
      <alignment horizontal="left" vertical="center"/>
    </xf>
    <xf numFmtId="0" fontId="7" fillId="0" borderId="1" xfId="4" applyFont="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9" fillId="3"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0" fillId="0" borderId="1" xfId="0" applyBorder="1" applyAlignment="1">
      <alignment horizontal="left" vertical="center" wrapText="1"/>
    </xf>
    <xf numFmtId="164" fontId="0" fillId="0" borderId="1" xfId="0" applyNumberFormat="1" applyBorder="1" applyAlignment="1">
      <alignment horizontal="center" vertical="center"/>
    </xf>
    <xf numFmtId="0" fontId="0" fillId="0" borderId="1" xfId="0" applyBorder="1" applyAlignment="1">
      <alignment horizontal="left" vertical="center"/>
    </xf>
    <xf numFmtId="0" fontId="6" fillId="0" borderId="1" xfId="0" applyFont="1" applyBorder="1" applyAlignment="1">
      <alignment horizontal="left" vertical="center"/>
    </xf>
    <xf numFmtId="0" fontId="5" fillId="0" borderId="1"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5" fillId="9" borderId="2" xfId="0" applyFont="1" applyFill="1" applyBorder="1" applyAlignment="1">
      <alignment horizontal="center" vertical="center" wrapText="1"/>
    </xf>
    <xf numFmtId="0" fontId="15" fillId="9" borderId="4" xfId="0" applyFont="1" applyFill="1" applyBorder="1" applyAlignment="1">
      <alignment horizontal="center" vertical="center" wrapText="1"/>
    </xf>
    <xf numFmtId="0" fontId="37" fillId="0" borderId="2" xfId="0" applyFont="1" applyBorder="1" applyAlignment="1">
      <alignment horizontal="left" vertical="center" wrapText="1"/>
    </xf>
    <xf numFmtId="0" fontId="37" fillId="0" borderId="4" xfId="0" applyFont="1" applyBorder="1" applyAlignment="1">
      <alignment horizontal="left" vertical="center" wrapText="1"/>
    </xf>
    <xf numFmtId="0" fontId="27" fillId="3" borderId="2" xfId="0" applyFont="1" applyFill="1" applyBorder="1" applyAlignment="1">
      <alignment horizontal="center" vertical="center" wrapText="1"/>
    </xf>
    <xf numFmtId="0" fontId="27" fillId="3" borderId="3"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6" fontId="0" fillId="0" borderId="2" xfId="0" applyNumberFormat="1" applyBorder="1" applyAlignment="1">
      <alignment horizontal="left" vertical="center" wrapText="1"/>
    </xf>
    <xf numFmtId="6" fontId="0" fillId="0" borderId="4" xfId="0" applyNumberFormat="1" applyBorder="1" applyAlignment="1">
      <alignment horizontal="left" vertical="center" wrapText="1"/>
    </xf>
    <xf numFmtId="6" fontId="0" fillId="0" borderId="2" xfId="0" applyNumberFormat="1" applyBorder="1" applyAlignment="1">
      <alignment horizontal="center" vertical="center"/>
    </xf>
    <xf numFmtId="6" fontId="0" fillId="0" borderId="4" xfId="0" applyNumberFormat="1" applyBorder="1" applyAlignment="1">
      <alignment horizontal="center" vertical="center"/>
    </xf>
    <xf numFmtId="0" fontId="23"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15" fillId="0" borderId="1" xfId="0" applyFont="1" applyBorder="1" applyAlignment="1">
      <alignment horizontal="left" vertical="center"/>
    </xf>
    <xf numFmtId="10" fontId="15" fillId="0" borderId="1" xfId="3" applyNumberFormat="1" applyFont="1" applyBorder="1" applyAlignment="1">
      <alignment horizontal="center" vertical="center"/>
    </xf>
    <xf numFmtId="0" fontId="27" fillId="0" borderId="5" xfId="0" applyFont="1" applyBorder="1" applyAlignment="1">
      <alignment horizontal="center" vertical="center"/>
    </xf>
    <xf numFmtId="0" fontId="27" fillId="0" borderId="6"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6" fillId="0" borderId="2" xfId="0" applyFont="1" applyBorder="1" applyAlignment="1">
      <alignment horizontal="left" vertical="center"/>
    </xf>
    <xf numFmtId="0" fontId="6" fillId="0" borderId="4" xfId="0" applyFont="1" applyBorder="1" applyAlignment="1">
      <alignment horizontal="left" vertical="center"/>
    </xf>
    <xf numFmtId="0" fontId="6" fillId="2" borderId="2"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6" fillId="0" borderId="3" xfId="0" applyFont="1" applyBorder="1" applyAlignment="1">
      <alignment horizontal="left" vertical="center"/>
    </xf>
    <xf numFmtId="0" fontId="6" fillId="2" borderId="2" xfId="0"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6" fillId="10" borderId="1" xfId="0" applyFont="1" applyFill="1" applyBorder="1" applyAlignment="1">
      <alignment horizontal="center" vertical="center"/>
    </xf>
    <xf numFmtId="0" fontId="36" fillId="2" borderId="2" xfId="11" applyFill="1" applyBorder="1" applyAlignment="1" applyProtection="1">
      <alignment horizontal="left" vertical="center"/>
      <protection locked="0"/>
    </xf>
    <xf numFmtId="0" fontId="30" fillId="11" borderId="2" xfId="0" applyFont="1" applyFill="1" applyBorder="1" applyAlignment="1">
      <alignment horizontal="center" vertical="center" wrapText="1"/>
    </xf>
    <xf numFmtId="0" fontId="30" fillId="11" borderId="3" xfId="0" applyFont="1" applyFill="1" applyBorder="1" applyAlignment="1">
      <alignment horizontal="center" vertical="center" wrapText="1"/>
    </xf>
    <xf numFmtId="0" fontId="30" fillId="11" borderId="4" xfId="0" applyFont="1" applyFill="1" applyBorder="1" applyAlignment="1">
      <alignment horizontal="center"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17" fillId="10" borderId="1" xfId="0" applyFont="1" applyFill="1" applyBorder="1" applyAlignment="1">
      <alignment horizontal="center" vertical="center"/>
    </xf>
    <xf numFmtId="0" fontId="17" fillId="10" borderId="1" xfId="0" applyFont="1" applyFill="1" applyBorder="1" applyAlignment="1">
      <alignment horizontal="center" vertical="center" wrapText="1"/>
    </xf>
    <xf numFmtId="164" fontId="17" fillId="0" borderId="1" xfId="0" applyNumberFormat="1" applyFont="1" applyBorder="1" applyAlignment="1">
      <alignment horizontal="center" vertical="center"/>
    </xf>
    <xf numFmtId="0" fontId="17" fillId="0" borderId="1" xfId="0" applyFont="1" applyBorder="1" applyAlignment="1">
      <alignment horizontal="center" vertical="center" wrapText="1"/>
    </xf>
    <xf numFmtId="0" fontId="35" fillId="2" borderId="1" xfId="0" applyFont="1" applyFill="1" applyBorder="1" applyAlignment="1" applyProtection="1">
      <alignment horizontal="center" vertical="center"/>
      <protection locked="0"/>
    </xf>
    <xf numFmtId="0" fontId="5" fillId="0" borderId="1" xfId="0" applyFont="1" applyBorder="1" applyAlignment="1" applyProtection="1">
      <alignment horizontal="left"/>
      <protection hidden="1"/>
    </xf>
    <xf numFmtId="0" fontId="5" fillId="2" borderId="1" xfId="0" applyFont="1" applyFill="1" applyBorder="1" applyAlignment="1" applyProtection="1">
      <alignment horizontal="left"/>
      <protection locked="0" hidden="1"/>
    </xf>
    <xf numFmtId="0" fontId="5" fillId="0" borderId="5" xfId="0" applyFont="1" applyBorder="1" applyAlignment="1" applyProtection="1">
      <alignment horizontal="center"/>
      <protection hidden="1"/>
    </xf>
    <xf numFmtId="0" fontId="5" fillId="0" borderId="7"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9" xfId="0" applyFont="1" applyBorder="1" applyAlignment="1" applyProtection="1">
      <alignment horizontal="center"/>
      <protection hidden="1"/>
    </xf>
    <xf numFmtId="0" fontId="5" fillId="0" borderId="10" xfId="0" applyFont="1" applyBorder="1" applyAlignment="1" applyProtection="1">
      <alignment horizontal="center"/>
      <protection hidden="1"/>
    </xf>
    <xf numFmtId="0" fontId="5" fillId="0" borderId="12" xfId="0" applyFont="1" applyBorder="1" applyAlignment="1" applyProtection="1">
      <alignment horizontal="center"/>
      <protection hidden="1"/>
    </xf>
    <xf numFmtId="0" fontId="6" fillId="0" borderId="5" xfId="0" applyFont="1" applyBorder="1" applyAlignment="1" applyProtection="1">
      <alignment horizontal="center"/>
      <protection hidden="1"/>
    </xf>
    <xf numFmtId="0" fontId="6" fillId="0" borderId="6" xfId="0" applyFont="1" applyBorder="1" applyAlignment="1" applyProtection="1">
      <alignment horizontal="center"/>
      <protection hidden="1"/>
    </xf>
    <xf numFmtId="0" fontId="6" fillId="0" borderId="7" xfId="0" applyFont="1" applyBorder="1" applyAlignment="1" applyProtection="1">
      <alignment horizontal="center"/>
      <protection hidden="1"/>
    </xf>
    <xf numFmtId="0" fontId="6" fillId="0" borderId="8" xfId="0" applyFont="1" applyBorder="1" applyAlignment="1" applyProtection="1">
      <alignment horizontal="center"/>
      <protection hidden="1"/>
    </xf>
    <xf numFmtId="0" fontId="6" fillId="0" borderId="0" xfId="0" applyFont="1" applyAlignment="1" applyProtection="1">
      <alignment horizontal="center"/>
      <protection hidden="1"/>
    </xf>
    <xf numFmtId="0" fontId="6" fillId="0" borderId="9"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6" fillId="0" borderId="11" xfId="0" applyFont="1" applyBorder="1" applyAlignment="1" applyProtection="1">
      <alignment horizontal="center"/>
      <protection hidden="1"/>
    </xf>
    <xf numFmtId="0" fontId="6" fillId="0" borderId="12" xfId="0" applyFont="1" applyBorder="1" applyAlignment="1" applyProtection="1">
      <alignment horizontal="center"/>
      <protection hidden="1"/>
    </xf>
    <xf numFmtId="0" fontId="5" fillId="0" borderId="1" xfId="0" applyFont="1" applyBorder="1" applyAlignment="1" applyProtection="1">
      <alignment horizontal="left" vertical="center" wrapText="1"/>
      <protection hidden="1"/>
    </xf>
    <xf numFmtId="0" fontId="5" fillId="0" borderId="1" xfId="0" applyFont="1" applyBorder="1" applyAlignment="1" applyProtection="1">
      <alignment horizontal="left" vertical="center"/>
      <protection hidden="1"/>
    </xf>
    <xf numFmtId="0" fontId="23" fillId="0" borderId="1" xfId="0" applyFont="1" applyBorder="1" applyAlignment="1" applyProtection="1">
      <alignment horizontal="left" vertical="center" wrapText="1"/>
      <protection hidden="1"/>
    </xf>
    <xf numFmtId="0" fontId="4" fillId="0" borderId="1" xfId="0" applyFont="1" applyBorder="1" applyAlignment="1" applyProtection="1">
      <alignment horizontal="left" vertical="center"/>
      <protection hidden="1"/>
    </xf>
    <xf numFmtId="0" fontId="5" fillId="0" borderId="1" xfId="4" applyFont="1" applyBorder="1" applyAlignment="1" applyProtection="1">
      <alignment horizontal="left" vertical="center" wrapText="1"/>
      <protection hidden="1"/>
    </xf>
    <xf numFmtId="0" fontId="6" fillId="9" borderId="1" xfId="0" applyFont="1" applyFill="1" applyBorder="1" applyAlignment="1" applyProtection="1">
      <alignment horizontal="center" vertical="center"/>
      <protection hidden="1"/>
    </xf>
    <xf numFmtId="0" fontId="23" fillId="0" borderId="1" xfId="5"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9" borderId="2" xfId="0" applyFont="1" applyFill="1" applyBorder="1" applyAlignment="1" applyProtection="1">
      <alignment horizontal="center" vertical="center"/>
      <protection hidden="1"/>
    </xf>
    <xf numFmtId="0" fontId="6" fillId="9" borderId="3" xfId="0" applyFont="1" applyFill="1" applyBorder="1" applyAlignment="1" applyProtection="1">
      <alignment horizontal="center" vertical="center"/>
      <protection hidden="1"/>
    </xf>
    <xf numFmtId="0" fontId="6" fillId="9" borderId="4" xfId="0" applyFont="1" applyFill="1" applyBorder="1" applyAlignment="1" applyProtection="1">
      <alignment horizontal="center" vertical="center"/>
      <protection hidden="1"/>
    </xf>
    <xf numFmtId="0" fontId="25" fillId="10" borderId="1" xfId="5" applyFont="1" applyFill="1" applyBorder="1" applyAlignment="1" applyProtection="1">
      <alignment horizontal="left" vertical="center"/>
      <protection hidden="1"/>
    </xf>
    <xf numFmtId="0" fontId="15" fillId="10" borderId="1" xfId="0" applyFont="1" applyFill="1" applyBorder="1" applyAlignment="1">
      <alignment horizontal="center" vertical="center"/>
    </xf>
    <xf numFmtId="0" fontId="15" fillId="10" borderId="1" xfId="0" applyFont="1" applyFill="1" applyBorder="1" applyAlignment="1">
      <alignment horizontal="center" vertical="center" wrapText="1"/>
    </xf>
    <xf numFmtId="0" fontId="6" fillId="10" borderId="1" xfId="0" applyFont="1" applyFill="1" applyBorder="1" applyAlignment="1">
      <alignment horizontal="left" vertical="center"/>
    </xf>
    <xf numFmtId="0" fontId="5" fillId="10" borderId="1" xfId="0" applyFont="1" applyFill="1" applyBorder="1" applyAlignment="1">
      <alignment horizontal="left" vertical="center"/>
    </xf>
  </cellXfs>
  <cellStyles count="12">
    <cellStyle name="BodyStyle" xfId="8" xr:uid="{34968457-D2C3-455F-B33A-03072570880B}"/>
    <cellStyle name="HeaderStyle" xfId="7" xr:uid="{C195018C-9F5E-48FB-8967-216DCD939782}"/>
    <cellStyle name="Hipervínculo" xfId="11" builtinId="8"/>
    <cellStyle name="Normal" xfId="0" builtinId="0"/>
    <cellStyle name="Normal 13" xfId="10" xr:uid="{F047F087-C428-4306-8D6E-DEC548BBD9A8}"/>
    <cellStyle name="Normal 2 10" xfId="9" xr:uid="{1553B1A7-BCA2-404B-A09D-35E626DB23F5}"/>
    <cellStyle name="Normal 2 13" xfId="6" xr:uid="{00000000-0005-0000-0000-000001000000}"/>
    <cellStyle name="Normal 3 2" xfId="5" xr:uid="{00000000-0005-0000-0000-000002000000}"/>
    <cellStyle name="Normal 5" xfId="2" xr:uid="{00000000-0005-0000-0000-000003000000}"/>
    <cellStyle name="Normal 6" xfId="4" xr:uid="{00000000-0005-0000-0000-000004000000}"/>
    <cellStyle name="Normal 8" xfId="1" xr:uid="{00000000-0005-0000-0000-000005000000}"/>
    <cellStyle name="Porcentaje" xfId="3" builtinId="5"/>
  </cellStyles>
  <dxfs count="3">
    <dxf>
      <fill>
        <patternFill>
          <bgColor rgb="FFFF000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7.png"/><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45929DAE-3490-42A6-9E55-229674FD065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036096A8-B96F-4E07-88E8-07E8C1473625}"/>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651832</xdr:colOff>
      <xdr:row>16</xdr:row>
      <xdr:rowOff>0</xdr:rowOff>
    </xdr:from>
    <xdr:to>
      <xdr:col>6</xdr:col>
      <xdr:colOff>933455</xdr:colOff>
      <xdr:row>17</xdr:row>
      <xdr:rowOff>83583</xdr:rowOff>
    </xdr:to>
    <xdr:pic>
      <xdr:nvPicPr>
        <xdr:cNvPr id="2" name="Imagen 1">
          <a:extLst>
            <a:ext uri="{FF2B5EF4-FFF2-40B4-BE49-F238E27FC236}">
              <a16:creationId xmlns:a16="http://schemas.microsoft.com/office/drawing/2014/main" id="{F77239A8-D664-6206-33E1-6E2CBBAAF0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4584665" y="4873903"/>
          <a:ext cx="302658" cy="281623"/>
        </a:xfrm>
        <a:prstGeom prst="rect">
          <a:avLst/>
        </a:prstGeom>
        <a:noFill/>
        <a:ln>
          <a:noFill/>
        </a:ln>
      </xdr:spPr>
    </xdr:pic>
    <xdr:clientData/>
  </xdr:twoCellAnchor>
  <xdr:twoCellAnchor editAs="oneCell">
    <xdr:from>
      <xdr:col>1</xdr:col>
      <xdr:colOff>200025</xdr:colOff>
      <xdr:row>1</xdr:row>
      <xdr:rowOff>133350</xdr:rowOff>
    </xdr:from>
    <xdr:to>
      <xdr:col>2</xdr:col>
      <xdr:colOff>790426</xdr:colOff>
      <xdr:row>3</xdr:row>
      <xdr:rowOff>114220</xdr:rowOff>
    </xdr:to>
    <xdr:pic>
      <xdr:nvPicPr>
        <xdr:cNvPr id="5" name="Imagen 4">
          <a:extLst>
            <a:ext uri="{FF2B5EF4-FFF2-40B4-BE49-F238E27FC236}">
              <a16:creationId xmlns:a16="http://schemas.microsoft.com/office/drawing/2014/main" id="{5B1D0F3C-10B5-4DBC-98A0-05AC044769CA}"/>
            </a:ext>
          </a:extLst>
        </xdr:cNvPr>
        <xdr:cNvPicPr>
          <a:picLocks noChangeAspect="1"/>
        </xdr:cNvPicPr>
      </xdr:nvPicPr>
      <xdr:blipFill>
        <a:blip xmlns:r="http://schemas.openxmlformats.org/officeDocument/2006/relationships" r:embed="rId2"/>
        <a:stretch>
          <a:fillRect/>
        </a:stretch>
      </xdr:blipFill>
      <xdr:spPr>
        <a:xfrm>
          <a:off x="304800" y="219075"/>
          <a:ext cx="1190476" cy="638095"/>
        </a:xfrm>
        <a:prstGeom prst="rect">
          <a:avLst/>
        </a:prstGeom>
      </xdr:spPr>
    </xdr:pic>
    <xdr:clientData/>
  </xdr:twoCellAnchor>
  <xdr:twoCellAnchor editAs="oneCell">
    <xdr:from>
      <xdr:col>7</xdr:col>
      <xdr:colOff>66675</xdr:colOff>
      <xdr:row>1</xdr:row>
      <xdr:rowOff>114300</xdr:rowOff>
    </xdr:from>
    <xdr:to>
      <xdr:col>7</xdr:col>
      <xdr:colOff>1257151</xdr:colOff>
      <xdr:row>3</xdr:row>
      <xdr:rowOff>95170</xdr:rowOff>
    </xdr:to>
    <xdr:pic>
      <xdr:nvPicPr>
        <xdr:cNvPr id="6" name="Imagen 5">
          <a:extLst>
            <a:ext uri="{FF2B5EF4-FFF2-40B4-BE49-F238E27FC236}">
              <a16:creationId xmlns:a16="http://schemas.microsoft.com/office/drawing/2014/main" id="{4A7C1210-D5D1-48C0-8926-CEE89410F520}"/>
            </a:ext>
          </a:extLst>
        </xdr:cNvPr>
        <xdr:cNvPicPr>
          <a:picLocks noChangeAspect="1"/>
        </xdr:cNvPicPr>
      </xdr:nvPicPr>
      <xdr:blipFill>
        <a:blip xmlns:r="http://schemas.openxmlformats.org/officeDocument/2006/relationships" r:embed="rId2"/>
        <a:stretch>
          <a:fillRect/>
        </a:stretch>
      </xdr:blipFill>
      <xdr:spPr>
        <a:xfrm>
          <a:off x="6057900" y="200025"/>
          <a:ext cx="1190476" cy="6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452060</xdr:colOff>
      <xdr:row>27</xdr:row>
      <xdr:rowOff>12095</xdr:rowOff>
    </xdr:from>
    <xdr:to>
      <xdr:col>5</xdr:col>
      <xdr:colOff>733683</xdr:colOff>
      <xdr:row>27</xdr:row>
      <xdr:rowOff>171878</xdr:rowOff>
    </xdr:to>
    <xdr:pic>
      <xdr:nvPicPr>
        <xdr:cNvPr id="2" name="Imagen 1">
          <a:extLst>
            <a:ext uri="{FF2B5EF4-FFF2-40B4-BE49-F238E27FC236}">
              <a16:creationId xmlns:a16="http://schemas.microsoft.com/office/drawing/2014/main" id="{89D3A5F3-9C17-416D-B4E9-E6892626B9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8492813" y="11360008"/>
          <a:ext cx="159783" cy="281623"/>
        </a:xfrm>
        <a:prstGeom prst="rect">
          <a:avLst/>
        </a:prstGeom>
        <a:noFill/>
        <a:ln>
          <a:noFill/>
        </a:ln>
      </xdr:spPr>
    </xdr:pic>
    <xdr:clientData/>
  </xdr:twoCellAnchor>
  <xdr:twoCellAnchor editAs="oneCell">
    <xdr:from>
      <xdr:col>1</xdr:col>
      <xdr:colOff>370416</xdr:colOff>
      <xdr:row>1</xdr:row>
      <xdr:rowOff>126999</xdr:rowOff>
    </xdr:from>
    <xdr:to>
      <xdr:col>1</xdr:col>
      <xdr:colOff>1560892</xdr:colOff>
      <xdr:row>3</xdr:row>
      <xdr:rowOff>108928</xdr:rowOff>
    </xdr:to>
    <xdr:pic>
      <xdr:nvPicPr>
        <xdr:cNvPr id="5" name="Imagen 4">
          <a:extLst>
            <a:ext uri="{FF2B5EF4-FFF2-40B4-BE49-F238E27FC236}">
              <a16:creationId xmlns:a16="http://schemas.microsoft.com/office/drawing/2014/main" id="{1E939371-1376-4FDB-B78B-89A0532168DA}"/>
            </a:ext>
          </a:extLst>
        </xdr:cNvPr>
        <xdr:cNvPicPr>
          <a:picLocks noChangeAspect="1"/>
        </xdr:cNvPicPr>
      </xdr:nvPicPr>
      <xdr:blipFill>
        <a:blip xmlns:r="http://schemas.openxmlformats.org/officeDocument/2006/relationships" r:embed="rId2"/>
        <a:stretch>
          <a:fillRect/>
        </a:stretch>
      </xdr:blipFill>
      <xdr:spPr>
        <a:xfrm>
          <a:off x="507999" y="211666"/>
          <a:ext cx="1190476" cy="638095"/>
        </a:xfrm>
        <a:prstGeom prst="rect">
          <a:avLst/>
        </a:prstGeom>
      </xdr:spPr>
    </xdr:pic>
    <xdr:clientData/>
  </xdr:twoCellAnchor>
  <xdr:twoCellAnchor editAs="oneCell">
    <xdr:from>
      <xdr:col>7</xdr:col>
      <xdr:colOff>264583</xdr:colOff>
      <xdr:row>1</xdr:row>
      <xdr:rowOff>116416</xdr:rowOff>
    </xdr:from>
    <xdr:to>
      <xdr:col>7</xdr:col>
      <xdr:colOff>1455059</xdr:colOff>
      <xdr:row>3</xdr:row>
      <xdr:rowOff>98345</xdr:rowOff>
    </xdr:to>
    <xdr:pic>
      <xdr:nvPicPr>
        <xdr:cNvPr id="6" name="Imagen 5">
          <a:extLst>
            <a:ext uri="{FF2B5EF4-FFF2-40B4-BE49-F238E27FC236}">
              <a16:creationId xmlns:a16="http://schemas.microsoft.com/office/drawing/2014/main" id="{BA9B4571-DA81-4B80-9DA2-3CEAD0536A0A}"/>
            </a:ext>
          </a:extLst>
        </xdr:cNvPr>
        <xdr:cNvPicPr>
          <a:picLocks noChangeAspect="1"/>
        </xdr:cNvPicPr>
      </xdr:nvPicPr>
      <xdr:blipFill>
        <a:blip xmlns:r="http://schemas.openxmlformats.org/officeDocument/2006/relationships" r:embed="rId2"/>
        <a:stretch>
          <a:fillRect/>
        </a:stretch>
      </xdr:blipFill>
      <xdr:spPr>
        <a:xfrm>
          <a:off x="11281833" y="201083"/>
          <a:ext cx="1190476" cy="6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2247901</xdr:colOff>
      <xdr:row>13</xdr:row>
      <xdr:rowOff>104777</xdr:rowOff>
    </xdr:from>
    <xdr:ext cx="281623" cy="302658"/>
    <xdr:pic>
      <xdr:nvPicPr>
        <xdr:cNvPr id="5" name="Imagen 4">
          <a:extLst>
            <a:ext uri="{FF2B5EF4-FFF2-40B4-BE49-F238E27FC236}">
              <a16:creationId xmlns:a16="http://schemas.microsoft.com/office/drawing/2014/main" id="{2D4EDAA6-09DD-4DCB-A59B-C544616CBB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4571009" y="2296519"/>
          <a:ext cx="302658" cy="281623"/>
        </a:xfrm>
        <a:prstGeom prst="rect">
          <a:avLst/>
        </a:prstGeom>
        <a:noFill/>
        <a:ln>
          <a:noFill/>
        </a:ln>
      </xdr:spPr>
    </xdr:pic>
    <xdr:clientData/>
  </xdr:oneCellAnchor>
  <xdr:twoCellAnchor editAs="oneCell">
    <xdr:from>
      <xdr:col>1</xdr:col>
      <xdr:colOff>85725</xdr:colOff>
      <xdr:row>1</xdr:row>
      <xdr:rowOff>114300</xdr:rowOff>
    </xdr:from>
    <xdr:to>
      <xdr:col>1</xdr:col>
      <xdr:colOff>1276201</xdr:colOff>
      <xdr:row>3</xdr:row>
      <xdr:rowOff>95170</xdr:rowOff>
    </xdr:to>
    <xdr:pic>
      <xdr:nvPicPr>
        <xdr:cNvPr id="2" name="Imagen 1">
          <a:extLst>
            <a:ext uri="{FF2B5EF4-FFF2-40B4-BE49-F238E27FC236}">
              <a16:creationId xmlns:a16="http://schemas.microsoft.com/office/drawing/2014/main" id="{FE8F8A45-5F9C-49BD-8E2A-0A8FF72A6A49}"/>
            </a:ext>
          </a:extLst>
        </xdr:cNvPr>
        <xdr:cNvPicPr>
          <a:picLocks noChangeAspect="1"/>
        </xdr:cNvPicPr>
      </xdr:nvPicPr>
      <xdr:blipFill>
        <a:blip xmlns:r="http://schemas.openxmlformats.org/officeDocument/2006/relationships" r:embed="rId2"/>
        <a:stretch>
          <a:fillRect/>
        </a:stretch>
      </xdr:blipFill>
      <xdr:spPr>
        <a:xfrm>
          <a:off x="161925" y="200025"/>
          <a:ext cx="1190476" cy="638095"/>
        </a:xfrm>
        <a:prstGeom prst="rect">
          <a:avLst/>
        </a:prstGeom>
      </xdr:spPr>
    </xdr:pic>
    <xdr:clientData/>
  </xdr:twoCellAnchor>
  <xdr:twoCellAnchor editAs="oneCell">
    <xdr:from>
      <xdr:col>4</xdr:col>
      <xdr:colOff>38100</xdr:colOff>
      <xdr:row>1</xdr:row>
      <xdr:rowOff>104775</xdr:rowOff>
    </xdr:from>
    <xdr:to>
      <xdr:col>4</xdr:col>
      <xdr:colOff>1228576</xdr:colOff>
      <xdr:row>3</xdr:row>
      <xdr:rowOff>85645</xdr:rowOff>
    </xdr:to>
    <xdr:pic>
      <xdr:nvPicPr>
        <xdr:cNvPr id="6" name="Imagen 5">
          <a:extLst>
            <a:ext uri="{FF2B5EF4-FFF2-40B4-BE49-F238E27FC236}">
              <a16:creationId xmlns:a16="http://schemas.microsoft.com/office/drawing/2014/main" id="{BABCA445-A2B3-41A7-8567-B563FD203F28}"/>
            </a:ext>
          </a:extLst>
        </xdr:cNvPr>
        <xdr:cNvPicPr>
          <a:picLocks noChangeAspect="1"/>
        </xdr:cNvPicPr>
      </xdr:nvPicPr>
      <xdr:blipFill>
        <a:blip xmlns:r="http://schemas.openxmlformats.org/officeDocument/2006/relationships" r:embed="rId2"/>
        <a:stretch>
          <a:fillRect/>
        </a:stretch>
      </xdr:blipFill>
      <xdr:spPr>
        <a:xfrm>
          <a:off x="6896100" y="190500"/>
          <a:ext cx="1190476" cy="63809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609602</xdr:colOff>
      <xdr:row>23</xdr:row>
      <xdr:rowOff>133352</xdr:rowOff>
    </xdr:from>
    <xdr:to>
      <xdr:col>4</xdr:col>
      <xdr:colOff>891225</xdr:colOff>
      <xdr:row>25</xdr:row>
      <xdr:rowOff>55010</xdr:rowOff>
    </xdr:to>
    <xdr:pic>
      <xdr:nvPicPr>
        <xdr:cNvPr id="2" name="Imagen 1">
          <a:extLst>
            <a:ext uri="{FF2B5EF4-FFF2-40B4-BE49-F238E27FC236}">
              <a16:creationId xmlns:a16="http://schemas.microsoft.com/office/drawing/2014/main" id="{A3BF0587-23DE-41E0-8944-9B6BE46974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5647335" y="8668744"/>
          <a:ext cx="302658" cy="281623"/>
        </a:xfrm>
        <a:prstGeom prst="rect">
          <a:avLst/>
        </a:prstGeom>
        <a:noFill/>
        <a:ln>
          <a:noFill/>
        </a:ln>
      </xdr:spPr>
    </xdr:pic>
    <xdr:clientData/>
  </xdr:twoCellAnchor>
  <xdr:twoCellAnchor editAs="oneCell">
    <xdr:from>
      <xdr:col>2</xdr:col>
      <xdr:colOff>1695450</xdr:colOff>
      <xdr:row>8</xdr:row>
      <xdr:rowOff>76200</xdr:rowOff>
    </xdr:from>
    <xdr:to>
      <xdr:col>3</xdr:col>
      <xdr:colOff>1085850</xdr:colOff>
      <xdr:row>10</xdr:row>
      <xdr:rowOff>64865</xdr:rowOff>
    </xdr:to>
    <xdr:pic>
      <xdr:nvPicPr>
        <xdr:cNvPr id="5" name="Imagen 4">
          <a:extLst>
            <a:ext uri="{FF2B5EF4-FFF2-40B4-BE49-F238E27FC236}">
              <a16:creationId xmlns:a16="http://schemas.microsoft.com/office/drawing/2014/main" id="{BE364CB3-99A3-4E61-901F-567B906286E1}"/>
            </a:ext>
          </a:extLst>
        </xdr:cNvPr>
        <xdr:cNvPicPr>
          <a:picLocks noChangeAspect="1"/>
        </xdr:cNvPicPr>
      </xdr:nvPicPr>
      <xdr:blipFill>
        <a:blip xmlns:r="http://schemas.openxmlformats.org/officeDocument/2006/relationships" r:embed="rId2"/>
        <a:stretch>
          <a:fillRect/>
        </a:stretch>
      </xdr:blipFill>
      <xdr:spPr>
        <a:xfrm>
          <a:off x="3067050" y="4086225"/>
          <a:ext cx="1247775" cy="350615"/>
        </a:xfrm>
        <a:prstGeom prst="rect">
          <a:avLst/>
        </a:prstGeom>
      </xdr:spPr>
    </xdr:pic>
    <xdr:clientData/>
  </xdr:twoCellAnchor>
  <xdr:twoCellAnchor editAs="oneCell">
    <xdr:from>
      <xdr:col>5</xdr:col>
      <xdr:colOff>38100</xdr:colOff>
      <xdr:row>1</xdr:row>
      <xdr:rowOff>123825</xdr:rowOff>
    </xdr:from>
    <xdr:to>
      <xdr:col>5</xdr:col>
      <xdr:colOff>1228576</xdr:colOff>
      <xdr:row>3</xdr:row>
      <xdr:rowOff>76120</xdr:rowOff>
    </xdr:to>
    <xdr:pic>
      <xdr:nvPicPr>
        <xdr:cNvPr id="6" name="Imagen 5">
          <a:extLst>
            <a:ext uri="{FF2B5EF4-FFF2-40B4-BE49-F238E27FC236}">
              <a16:creationId xmlns:a16="http://schemas.microsoft.com/office/drawing/2014/main" id="{8F7E5ED1-D705-4F4E-9B41-A35CF208CEEA}"/>
            </a:ext>
          </a:extLst>
        </xdr:cNvPr>
        <xdr:cNvPicPr>
          <a:picLocks noChangeAspect="1"/>
        </xdr:cNvPicPr>
      </xdr:nvPicPr>
      <xdr:blipFill>
        <a:blip xmlns:r="http://schemas.openxmlformats.org/officeDocument/2006/relationships" r:embed="rId3"/>
        <a:stretch>
          <a:fillRect/>
        </a:stretch>
      </xdr:blipFill>
      <xdr:spPr>
        <a:xfrm>
          <a:off x="6505575" y="228600"/>
          <a:ext cx="1190476" cy="638095"/>
        </a:xfrm>
        <a:prstGeom prst="rect">
          <a:avLst/>
        </a:prstGeom>
      </xdr:spPr>
    </xdr:pic>
    <xdr:clientData/>
  </xdr:twoCellAnchor>
  <xdr:twoCellAnchor editAs="oneCell">
    <xdr:from>
      <xdr:col>1</xdr:col>
      <xdr:colOff>85725</xdr:colOff>
      <xdr:row>1</xdr:row>
      <xdr:rowOff>133350</xdr:rowOff>
    </xdr:from>
    <xdr:to>
      <xdr:col>1</xdr:col>
      <xdr:colOff>1276201</xdr:colOff>
      <xdr:row>3</xdr:row>
      <xdr:rowOff>85645</xdr:rowOff>
    </xdr:to>
    <xdr:pic>
      <xdr:nvPicPr>
        <xdr:cNvPr id="7" name="Imagen 6">
          <a:extLst>
            <a:ext uri="{FF2B5EF4-FFF2-40B4-BE49-F238E27FC236}">
              <a16:creationId xmlns:a16="http://schemas.microsoft.com/office/drawing/2014/main" id="{BE36959C-F130-4C91-B6CF-9A5264E124A8}"/>
            </a:ext>
          </a:extLst>
        </xdr:cNvPr>
        <xdr:cNvPicPr>
          <a:picLocks noChangeAspect="1"/>
        </xdr:cNvPicPr>
      </xdr:nvPicPr>
      <xdr:blipFill>
        <a:blip xmlns:r="http://schemas.openxmlformats.org/officeDocument/2006/relationships" r:embed="rId3"/>
        <a:stretch>
          <a:fillRect/>
        </a:stretch>
      </xdr:blipFill>
      <xdr:spPr>
        <a:xfrm>
          <a:off x="190500" y="238125"/>
          <a:ext cx="1190476" cy="63809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47625</xdr:colOff>
      <xdr:row>1</xdr:row>
      <xdr:rowOff>60325</xdr:rowOff>
    </xdr:from>
    <xdr:to>
      <xdr:col>1</xdr:col>
      <xdr:colOff>1084932</xdr:colOff>
      <xdr:row>2</xdr:row>
      <xdr:rowOff>338667</xdr:rowOff>
    </xdr:to>
    <xdr:pic>
      <xdr:nvPicPr>
        <xdr:cNvPr id="2" name="Imagen 1">
          <a:extLst>
            <a:ext uri="{FF2B5EF4-FFF2-40B4-BE49-F238E27FC236}">
              <a16:creationId xmlns:a16="http://schemas.microsoft.com/office/drawing/2014/main" id="{ADFD05F4-409D-4654-AAA1-C852B3722BFC}"/>
            </a:ext>
          </a:extLst>
        </xdr:cNvPr>
        <xdr:cNvPicPr>
          <a:picLocks noChangeAspect="1"/>
        </xdr:cNvPicPr>
      </xdr:nvPicPr>
      <xdr:blipFill>
        <a:blip xmlns:r="http://schemas.openxmlformats.org/officeDocument/2006/relationships" r:embed="rId1"/>
        <a:stretch>
          <a:fillRect/>
        </a:stretch>
      </xdr:blipFill>
      <xdr:spPr>
        <a:xfrm>
          <a:off x="257175" y="250825"/>
          <a:ext cx="1037307" cy="659342"/>
        </a:xfrm>
        <a:prstGeom prst="rect">
          <a:avLst/>
        </a:prstGeom>
      </xdr:spPr>
    </xdr:pic>
    <xdr:clientData/>
  </xdr:twoCellAnchor>
  <xdr:twoCellAnchor editAs="oneCell">
    <xdr:from>
      <xdr:col>9</xdr:col>
      <xdr:colOff>57150</xdr:colOff>
      <xdr:row>1</xdr:row>
      <xdr:rowOff>60327</xdr:rowOff>
    </xdr:from>
    <xdr:to>
      <xdr:col>9</xdr:col>
      <xdr:colOff>1094457</xdr:colOff>
      <xdr:row>2</xdr:row>
      <xdr:rowOff>338669</xdr:rowOff>
    </xdr:to>
    <xdr:pic>
      <xdr:nvPicPr>
        <xdr:cNvPr id="3" name="Imagen 2">
          <a:extLst>
            <a:ext uri="{FF2B5EF4-FFF2-40B4-BE49-F238E27FC236}">
              <a16:creationId xmlns:a16="http://schemas.microsoft.com/office/drawing/2014/main" id="{BA1EFF5D-DCBA-4F58-A076-70BDA0FBEEA3}"/>
            </a:ext>
          </a:extLst>
        </xdr:cNvPr>
        <xdr:cNvPicPr>
          <a:picLocks noChangeAspect="1"/>
        </xdr:cNvPicPr>
      </xdr:nvPicPr>
      <xdr:blipFill>
        <a:blip xmlns:r="http://schemas.openxmlformats.org/officeDocument/2006/relationships" r:embed="rId1"/>
        <a:stretch>
          <a:fillRect/>
        </a:stretch>
      </xdr:blipFill>
      <xdr:spPr>
        <a:xfrm>
          <a:off x="10448925" y="250827"/>
          <a:ext cx="1037307" cy="65934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47625</xdr:colOff>
      <xdr:row>1</xdr:row>
      <xdr:rowOff>60325</xdr:rowOff>
    </xdr:from>
    <xdr:to>
      <xdr:col>1</xdr:col>
      <xdr:colOff>1084932</xdr:colOff>
      <xdr:row>2</xdr:row>
      <xdr:rowOff>338667</xdr:rowOff>
    </xdr:to>
    <xdr:pic>
      <xdr:nvPicPr>
        <xdr:cNvPr id="2" name="Imagen 1">
          <a:extLst>
            <a:ext uri="{FF2B5EF4-FFF2-40B4-BE49-F238E27FC236}">
              <a16:creationId xmlns:a16="http://schemas.microsoft.com/office/drawing/2014/main" id="{CC3D1476-D90C-432E-B98A-DFBB200BDAB4}"/>
            </a:ext>
          </a:extLst>
        </xdr:cNvPr>
        <xdr:cNvPicPr>
          <a:picLocks noChangeAspect="1"/>
        </xdr:cNvPicPr>
      </xdr:nvPicPr>
      <xdr:blipFill>
        <a:blip xmlns:r="http://schemas.openxmlformats.org/officeDocument/2006/relationships" r:embed="rId1"/>
        <a:stretch>
          <a:fillRect/>
        </a:stretch>
      </xdr:blipFill>
      <xdr:spPr>
        <a:xfrm>
          <a:off x="257175" y="250825"/>
          <a:ext cx="1037307" cy="659342"/>
        </a:xfrm>
        <a:prstGeom prst="rect">
          <a:avLst/>
        </a:prstGeom>
      </xdr:spPr>
    </xdr:pic>
    <xdr:clientData/>
  </xdr:twoCellAnchor>
  <xdr:twoCellAnchor editAs="oneCell">
    <xdr:from>
      <xdr:col>9</xdr:col>
      <xdr:colOff>57150</xdr:colOff>
      <xdr:row>1</xdr:row>
      <xdr:rowOff>60327</xdr:rowOff>
    </xdr:from>
    <xdr:to>
      <xdr:col>9</xdr:col>
      <xdr:colOff>1094457</xdr:colOff>
      <xdr:row>2</xdr:row>
      <xdr:rowOff>338669</xdr:rowOff>
    </xdr:to>
    <xdr:pic>
      <xdr:nvPicPr>
        <xdr:cNvPr id="3" name="Imagen 2">
          <a:extLst>
            <a:ext uri="{FF2B5EF4-FFF2-40B4-BE49-F238E27FC236}">
              <a16:creationId xmlns:a16="http://schemas.microsoft.com/office/drawing/2014/main" id="{3956F405-8FC1-4328-94BA-EF183F610F5F}"/>
            </a:ext>
          </a:extLst>
        </xdr:cNvPr>
        <xdr:cNvPicPr>
          <a:picLocks noChangeAspect="1"/>
        </xdr:cNvPicPr>
      </xdr:nvPicPr>
      <xdr:blipFill>
        <a:blip xmlns:r="http://schemas.openxmlformats.org/officeDocument/2006/relationships" r:embed="rId1"/>
        <a:stretch>
          <a:fillRect/>
        </a:stretch>
      </xdr:blipFill>
      <xdr:spPr>
        <a:xfrm>
          <a:off x="10448925" y="250827"/>
          <a:ext cx="1037307" cy="65934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47625</xdr:colOff>
      <xdr:row>1</xdr:row>
      <xdr:rowOff>60325</xdr:rowOff>
    </xdr:from>
    <xdr:to>
      <xdr:col>1</xdr:col>
      <xdr:colOff>1084932</xdr:colOff>
      <xdr:row>2</xdr:row>
      <xdr:rowOff>338667</xdr:rowOff>
    </xdr:to>
    <xdr:pic>
      <xdr:nvPicPr>
        <xdr:cNvPr id="2" name="Imagen 1">
          <a:extLst>
            <a:ext uri="{FF2B5EF4-FFF2-40B4-BE49-F238E27FC236}">
              <a16:creationId xmlns:a16="http://schemas.microsoft.com/office/drawing/2014/main" id="{88B2382E-D78F-4ACA-9D62-A39F8ACCFE24}"/>
            </a:ext>
          </a:extLst>
        </xdr:cNvPr>
        <xdr:cNvPicPr>
          <a:picLocks noChangeAspect="1"/>
        </xdr:cNvPicPr>
      </xdr:nvPicPr>
      <xdr:blipFill>
        <a:blip xmlns:r="http://schemas.openxmlformats.org/officeDocument/2006/relationships" r:embed="rId1"/>
        <a:stretch>
          <a:fillRect/>
        </a:stretch>
      </xdr:blipFill>
      <xdr:spPr>
        <a:xfrm>
          <a:off x="257175" y="250825"/>
          <a:ext cx="1037307" cy="659342"/>
        </a:xfrm>
        <a:prstGeom prst="rect">
          <a:avLst/>
        </a:prstGeom>
      </xdr:spPr>
    </xdr:pic>
    <xdr:clientData/>
  </xdr:twoCellAnchor>
  <xdr:twoCellAnchor editAs="oneCell">
    <xdr:from>
      <xdr:col>9</xdr:col>
      <xdr:colOff>57150</xdr:colOff>
      <xdr:row>1</xdr:row>
      <xdr:rowOff>60327</xdr:rowOff>
    </xdr:from>
    <xdr:to>
      <xdr:col>9</xdr:col>
      <xdr:colOff>1094457</xdr:colOff>
      <xdr:row>2</xdr:row>
      <xdr:rowOff>338669</xdr:rowOff>
    </xdr:to>
    <xdr:pic>
      <xdr:nvPicPr>
        <xdr:cNvPr id="3" name="Imagen 2">
          <a:extLst>
            <a:ext uri="{FF2B5EF4-FFF2-40B4-BE49-F238E27FC236}">
              <a16:creationId xmlns:a16="http://schemas.microsoft.com/office/drawing/2014/main" id="{17BE2FD4-17C9-4686-AFD5-12BEE9FC4D69}"/>
            </a:ext>
          </a:extLst>
        </xdr:cNvPr>
        <xdr:cNvPicPr>
          <a:picLocks noChangeAspect="1"/>
        </xdr:cNvPicPr>
      </xdr:nvPicPr>
      <xdr:blipFill>
        <a:blip xmlns:r="http://schemas.openxmlformats.org/officeDocument/2006/relationships" r:embed="rId1"/>
        <a:stretch>
          <a:fillRect/>
        </a:stretch>
      </xdr:blipFill>
      <xdr:spPr>
        <a:xfrm>
          <a:off x="10448925" y="250827"/>
          <a:ext cx="1037307" cy="65934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47625</xdr:colOff>
      <xdr:row>1</xdr:row>
      <xdr:rowOff>60325</xdr:rowOff>
    </xdr:from>
    <xdr:to>
      <xdr:col>1</xdr:col>
      <xdr:colOff>1084932</xdr:colOff>
      <xdr:row>2</xdr:row>
      <xdr:rowOff>338667</xdr:rowOff>
    </xdr:to>
    <xdr:pic>
      <xdr:nvPicPr>
        <xdr:cNvPr id="2" name="Imagen 1">
          <a:extLst>
            <a:ext uri="{FF2B5EF4-FFF2-40B4-BE49-F238E27FC236}">
              <a16:creationId xmlns:a16="http://schemas.microsoft.com/office/drawing/2014/main" id="{C3D22003-D2DE-4114-B0B1-42880178B0EE}"/>
            </a:ext>
          </a:extLst>
        </xdr:cNvPr>
        <xdr:cNvPicPr>
          <a:picLocks noChangeAspect="1"/>
        </xdr:cNvPicPr>
      </xdr:nvPicPr>
      <xdr:blipFill>
        <a:blip xmlns:r="http://schemas.openxmlformats.org/officeDocument/2006/relationships" r:embed="rId1"/>
        <a:stretch>
          <a:fillRect/>
        </a:stretch>
      </xdr:blipFill>
      <xdr:spPr>
        <a:xfrm>
          <a:off x="257175" y="250825"/>
          <a:ext cx="1037307" cy="659342"/>
        </a:xfrm>
        <a:prstGeom prst="rect">
          <a:avLst/>
        </a:prstGeom>
      </xdr:spPr>
    </xdr:pic>
    <xdr:clientData/>
  </xdr:twoCellAnchor>
  <xdr:twoCellAnchor editAs="oneCell">
    <xdr:from>
      <xdr:col>9</xdr:col>
      <xdr:colOff>57150</xdr:colOff>
      <xdr:row>1</xdr:row>
      <xdr:rowOff>60327</xdr:rowOff>
    </xdr:from>
    <xdr:to>
      <xdr:col>9</xdr:col>
      <xdr:colOff>1094457</xdr:colOff>
      <xdr:row>2</xdr:row>
      <xdr:rowOff>338669</xdr:rowOff>
    </xdr:to>
    <xdr:pic>
      <xdr:nvPicPr>
        <xdr:cNvPr id="3" name="Imagen 2">
          <a:extLst>
            <a:ext uri="{FF2B5EF4-FFF2-40B4-BE49-F238E27FC236}">
              <a16:creationId xmlns:a16="http://schemas.microsoft.com/office/drawing/2014/main" id="{D870A2D7-A165-498D-B897-AEB9753F03F8}"/>
            </a:ext>
          </a:extLst>
        </xdr:cNvPr>
        <xdr:cNvPicPr>
          <a:picLocks noChangeAspect="1"/>
        </xdr:cNvPicPr>
      </xdr:nvPicPr>
      <xdr:blipFill>
        <a:blip xmlns:r="http://schemas.openxmlformats.org/officeDocument/2006/relationships" r:embed="rId1"/>
        <a:stretch>
          <a:fillRect/>
        </a:stretch>
      </xdr:blipFill>
      <xdr:spPr>
        <a:xfrm>
          <a:off x="10448925" y="250827"/>
          <a:ext cx="1037307" cy="6593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juan.bosa@globalnews.com.co"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mailto:massmedios@fltcomunicaciones.com"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mailto:proyectos@mi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570A9-DAD7-4D52-8C54-9F99CE901F1A}">
  <sheetPr>
    <tabColor theme="4" tint="-0.499984740745262"/>
  </sheetPr>
  <dimension ref="A1:AA49"/>
  <sheetViews>
    <sheetView showGridLines="0" topLeftCell="C24" zoomScale="80" zoomScaleNormal="80" zoomScaleSheetLayoutView="80" workbookViewId="0">
      <selection activeCell="J25" sqref="J22:J25"/>
    </sheetView>
  </sheetViews>
  <sheetFormatPr baseColWidth="10" defaultColWidth="0" defaultRowHeight="16.5" customHeight="1" zeroHeight="1" x14ac:dyDescent="0.3"/>
  <cols>
    <col min="1" max="1" width="1.42578125" style="5" customWidth="1"/>
    <col min="2" max="2" width="19" style="5" customWidth="1"/>
    <col min="3" max="3" width="55.7109375" style="5" customWidth="1"/>
    <col min="4" max="4" width="17.42578125" style="5" customWidth="1"/>
    <col min="5" max="5" width="51.85546875" style="5" customWidth="1"/>
    <col min="6" max="6" width="14.140625" style="5" bestFit="1" customWidth="1"/>
    <col min="7" max="7" width="14.42578125" style="5" customWidth="1"/>
    <col min="8" max="8" width="18.28515625" style="5" customWidth="1"/>
    <col min="9" max="9" width="22.42578125" style="5" customWidth="1"/>
    <col min="10" max="10" width="19.7109375" style="5" customWidth="1"/>
    <col min="11" max="11" width="19.28515625" style="5" customWidth="1"/>
    <col min="12" max="12" width="6.42578125" style="5" customWidth="1"/>
    <col min="13" max="27" width="0" style="5" hidden="1" customWidth="1"/>
    <col min="28" max="16384" width="11.42578125" style="5" hidden="1"/>
  </cols>
  <sheetData>
    <row r="1" spans="2:11" ht="7.5" customHeight="1" x14ac:dyDescent="0.3"/>
    <row r="2" spans="2:11" x14ac:dyDescent="0.3">
      <c r="B2" s="6"/>
      <c r="C2" s="7"/>
      <c r="D2" s="111" t="s">
        <v>0</v>
      </c>
      <c r="E2" s="111"/>
      <c r="F2" s="111"/>
      <c r="G2" s="111"/>
      <c r="H2" s="111"/>
      <c r="I2" s="111"/>
      <c r="J2" s="111"/>
      <c r="K2" s="8"/>
    </row>
    <row r="3" spans="2:11" x14ac:dyDescent="0.3">
      <c r="B3" s="9"/>
      <c r="D3" s="111" t="s">
        <v>30</v>
      </c>
      <c r="E3" s="111"/>
      <c r="F3" s="111"/>
      <c r="G3" s="111"/>
      <c r="H3" s="111"/>
      <c r="I3" s="111"/>
      <c r="J3" s="111"/>
      <c r="K3" s="10"/>
    </row>
    <row r="4" spans="2:11" x14ac:dyDescent="0.3">
      <c r="B4" s="11"/>
      <c r="C4" s="12"/>
      <c r="D4" s="111" t="s">
        <v>31</v>
      </c>
      <c r="E4" s="111"/>
      <c r="F4" s="111"/>
      <c r="G4" s="111"/>
      <c r="H4" s="111"/>
      <c r="I4" s="111"/>
      <c r="J4" s="111"/>
      <c r="K4" s="13"/>
    </row>
    <row r="5" spans="2:11" ht="6.75" customHeight="1" x14ac:dyDescent="0.3"/>
    <row r="6" spans="2:11" ht="57" customHeight="1" x14ac:dyDescent="0.3">
      <c r="B6" s="112" t="s">
        <v>8</v>
      </c>
      <c r="C6" s="113"/>
      <c r="D6" s="114" t="s">
        <v>32</v>
      </c>
      <c r="E6" s="114"/>
      <c r="F6" s="114"/>
      <c r="G6" s="114"/>
      <c r="H6" s="114"/>
      <c r="I6" s="114"/>
      <c r="J6" s="114"/>
      <c r="K6" s="114"/>
    </row>
    <row r="7" spans="2:11" ht="15" customHeight="1" x14ac:dyDescent="0.3">
      <c r="B7" s="109" t="s">
        <v>1</v>
      </c>
      <c r="C7" s="109"/>
      <c r="D7" s="110"/>
      <c r="E7" s="110"/>
      <c r="F7" s="110"/>
      <c r="G7" s="110"/>
      <c r="H7" s="110"/>
      <c r="I7" s="14" t="s">
        <v>4</v>
      </c>
      <c r="J7" s="110"/>
      <c r="K7" s="110"/>
    </row>
    <row r="8" spans="2:11" ht="15" customHeight="1" x14ac:dyDescent="0.3">
      <c r="B8" s="109" t="s">
        <v>2</v>
      </c>
      <c r="C8" s="109"/>
      <c r="D8" s="110"/>
      <c r="E8" s="110"/>
      <c r="F8" s="110"/>
      <c r="G8" s="110"/>
      <c r="H8" s="110"/>
      <c r="I8" s="14" t="s">
        <v>5</v>
      </c>
      <c r="J8" s="110"/>
      <c r="K8" s="110"/>
    </row>
    <row r="9" spans="2:11" ht="15" customHeight="1" x14ac:dyDescent="0.3">
      <c r="B9" s="109" t="s">
        <v>3</v>
      </c>
      <c r="C9" s="109"/>
      <c r="D9" s="110"/>
      <c r="E9" s="110"/>
      <c r="F9" s="110"/>
      <c r="G9" s="110"/>
      <c r="H9" s="110"/>
      <c r="I9" s="14" t="s">
        <v>6</v>
      </c>
      <c r="J9" s="110"/>
      <c r="K9" s="110"/>
    </row>
    <row r="10" spans="2:11" ht="6.75" customHeight="1" x14ac:dyDescent="0.3"/>
    <row r="11" spans="2:11" ht="15.75" customHeight="1" x14ac:dyDescent="0.3">
      <c r="B11" s="122" t="s">
        <v>10</v>
      </c>
      <c r="C11" s="122"/>
      <c r="D11" s="122"/>
      <c r="E11" s="122"/>
      <c r="F11" s="122"/>
      <c r="G11" s="122"/>
      <c r="H11" s="122"/>
      <c r="I11" s="122"/>
      <c r="J11" s="122"/>
      <c r="K11" s="122"/>
    </row>
    <row r="12" spans="2:11" ht="6.75" customHeight="1" x14ac:dyDescent="0.3"/>
    <row r="13" spans="2:11" ht="118.5" customHeight="1" x14ac:dyDescent="0.3">
      <c r="B13" s="123" t="s">
        <v>14</v>
      </c>
      <c r="C13" s="123"/>
      <c r="D13" s="123"/>
      <c r="E13" s="123"/>
      <c r="F13" s="123"/>
      <c r="G13" s="123"/>
      <c r="H13" s="123"/>
      <c r="I13" s="123"/>
      <c r="J13" s="123"/>
      <c r="K13" s="123"/>
    </row>
    <row r="14" spans="2:11" ht="6.75" customHeight="1" x14ac:dyDescent="0.3"/>
    <row r="15" spans="2:11" ht="57.75" customHeight="1" x14ac:dyDescent="0.3">
      <c r="B15" s="124" t="s">
        <v>16</v>
      </c>
      <c r="C15" s="125"/>
      <c r="D15" s="125"/>
      <c r="E15" s="125"/>
      <c r="F15" s="125"/>
      <c r="G15" s="125"/>
      <c r="H15" s="125"/>
      <c r="I15" s="125"/>
      <c r="J15" s="125"/>
      <c r="K15" s="126"/>
    </row>
    <row r="16" spans="2:11" ht="12" customHeight="1" x14ac:dyDescent="0.3"/>
    <row r="17" spans="2:14" ht="41.25" customHeight="1" x14ac:dyDescent="0.3">
      <c r="B17" s="127" t="s">
        <v>9</v>
      </c>
      <c r="C17" s="127"/>
      <c r="D17" s="15" t="s">
        <v>33</v>
      </c>
      <c r="E17" s="16"/>
      <c r="F17" s="16"/>
      <c r="G17" s="16"/>
    </row>
    <row r="18" spans="2:14" ht="11.25" customHeight="1" x14ac:dyDescent="0.3"/>
    <row r="19" spans="2:14" ht="9" customHeight="1" x14ac:dyDescent="0.3"/>
    <row r="20" spans="2:14" ht="22.5" customHeight="1" x14ac:dyDescent="0.3">
      <c r="H20" s="121" t="s">
        <v>17</v>
      </c>
      <c r="I20" s="121"/>
      <c r="J20" s="128" t="s">
        <v>18</v>
      </c>
      <c r="K20" s="128"/>
    </row>
    <row r="21" spans="2:14" s="17" customFormat="1" ht="57" customHeight="1" x14ac:dyDescent="0.25">
      <c r="B21" s="39" t="s">
        <v>13</v>
      </c>
      <c r="C21" s="40" t="s">
        <v>34</v>
      </c>
      <c r="D21" s="40" t="s">
        <v>35</v>
      </c>
      <c r="E21" s="40" t="s">
        <v>36</v>
      </c>
      <c r="F21" s="40" t="s">
        <v>37</v>
      </c>
      <c r="G21" s="40" t="s">
        <v>38</v>
      </c>
      <c r="H21" s="18" t="s">
        <v>15</v>
      </c>
      <c r="I21" s="18" t="s">
        <v>7</v>
      </c>
      <c r="J21" s="41" t="s">
        <v>39</v>
      </c>
      <c r="K21" s="41" t="s">
        <v>7</v>
      </c>
    </row>
    <row r="22" spans="2:14" s="17" customFormat="1" ht="57" customHeight="1" x14ac:dyDescent="0.25">
      <c r="B22" s="42" t="s">
        <v>40</v>
      </c>
      <c r="C22" s="22" t="s">
        <v>41</v>
      </c>
      <c r="D22" s="115" t="s">
        <v>42</v>
      </c>
      <c r="E22" s="118" t="s">
        <v>43</v>
      </c>
      <c r="F22" s="19" t="s">
        <v>44</v>
      </c>
      <c r="G22" s="42">
        <v>30</v>
      </c>
      <c r="H22" s="20">
        <v>142949</v>
      </c>
      <c r="I22" s="1">
        <f>H22*G22</f>
        <v>4288470</v>
      </c>
      <c r="J22" s="26"/>
      <c r="K22" s="21">
        <f>ROUND(J22*G22,0)</f>
        <v>0</v>
      </c>
    </row>
    <row r="23" spans="2:14" s="17" customFormat="1" ht="102" customHeight="1" x14ac:dyDescent="0.25">
      <c r="B23" s="42" t="s">
        <v>45</v>
      </c>
      <c r="C23" s="22" t="s">
        <v>46</v>
      </c>
      <c r="D23" s="116"/>
      <c r="E23" s="119"/>
      <c r="F23" s="19" t="s">
        <v>44</v>
      </c>
      <c r="G23" s="15">
        <v>55</v>
      </c>
      <c r="H23" s="20">
        <v>142949</v>
      </c>
      <c r="I23" s="1">
        <f t="shared" ref="I23:I25" si="0">H23*G23</f>
        <v>7862195</v>
      </c>
      <c r="J23" s="26"/>
      <c r="K23" s="21">
        <f>ROUND(J23*G23,0)</f>
        <v>0</v>
      </c>
    </row>
    <row r="24" spans="2:14" s="17" customFormat="1" ht="102" customHeight="1" x14ac:dyDescent="0.25">
      <c r="B24" s="42" t="s">
        <v>47</v>
      </c>
      <c r="C24" s="22" t="s">
        <v>48</v>
      </c>
      <c r="D24" s="116"/>
      <c r="E24" s="119"/>
      <c r="F24" s="19" t="s">
        <v>44</v>
      </c>
      <c r="G24" s="15">
        <v>52</v>
      </c>
      <c r="H24" s="20">
        <v>142949</v>
      </c>
      <c r="I24" s="1">
        <f t="shared" si="0"/>
        <v>7433348</v>
      </c>
      <c r="J24" s="26"/>
      <c r="K24" s="21">
        <f>ROUND(J24*G24,0)</f>
        <v>0</v>
      </c>
    </row>
    <row r="25" spans="2:14" s="17" customFormat="1" ht="102" customHeight="1" x14ac:dyDescent="0.25">
      <c r="B25" s="42" t="s">
        <v>49</v>
      </c>
      <c r="C25" s="22" t="s">
        <v>50</v>
      </c>
      <c r="D25" s="117"/>
      <c r="E25" s="120"/>
      <c r="F25" s="19" t="s">
        <v>44</v>
      </c>
      <c r="G25" s="15">
        <v>10</v>
      </c>
      <c r="H25" s="20">
        <v>142949</v>
      </c>
      <c r="I25" s="1">
        <f t="shared" si="0"/>
        <v>1429490</v>
      </c>
      <c r="J25" s="26"/>
      <c r="K25" s="21">
        <f>ROUND(J25*G25,0)</f>
        <v>0</v>
      </c>
    </row>
    <row r="26" spans="2:14" s="23" customFormat="1" ht="27.75" customHeight="1" x14ac:dyDescent="0.25">
      <c r="B26" s="121" t="s">
        <v>7</v>
      </c>
      <c r="C26" s="121"/>
      <c r="D26" s="121"/>
      <c r="E26" s="121"/>
      <c r="F26" s="121"/>
      <c r="G26" s="121"/>
      <c r="H26" s="121"/>
      <c r="I26" s="24">
        <f>SUM(I22:I25)</f>
        <v>21013503</v>
      </c>
      <c r="J26" s="24" t="s">
        <v>51</v>
      </c>
      <c r="K26" s="24">
        <f>SUM(K22:K25)</f>
        <v>0</v>
      </c>
      <c r="N26" s="25"/>
    </row>
    <row r="27" spans="2:14" s="27" customFormat="1" x14ac:dyDescent="0.25"/>
    <row r="28" spans="2:14" s="27" customFormat="1" ht="6.75" customHeight="1" x14ac:dyDescent="0.25"/>
    <row r="29" spans="2:14" s="27" customFormat="1" ht="6.75" customHeight="1" x14ac:dyDescent="0.25"/>
    <row r="30" spans="2:14" s="27" customFormat="1" ht="6.75" customHeight="1" x14ac:dyDescent="0.25"/>
    <row r="31" spans="2:14" s="27" customFormat="1" ht="6.75" customHeight="1" x14ac:dyDescent="0.25"/>
    <row r="32" spans="2:14" s="27" customFormat="1" ht="6.75" customHeight="1" x14ac:dyDescent="0.25"/>
    <row r="33" spans="2:7" s="27" customFormat="1" ht="6.75" customHeight="1" x14ac:dyDescent="0.25"/>
    <row r="34" spans="2:7" s="27" customFormat="1" ht="6.75" customHeight="1" x14ac:dyDescent="0.25"/>
    <row r="35" spans="2:7" s="27" customFormat="1" ht="6.75" customHeight="1" x14ac:dyDescent="0.25"/>
    <row r="36" spans="2:7" s="27" customFormat="1" ht="6.75" customHeight="1" x14ac:dyDescent="0.25"/>
    <row r="37" spans="2:7" s="4" customFormat="1" x14ac:dyDescent="0.3">
      <c r="B37" s="2"/>
      <c r="C37" s="2"/>
      <c r="D37" s="2"/>
      <c r="E37" s="2"/>
      <c r="F37" s="2"/>
      <c r="G37" s="2"/>
    </row>
    <row r="38" spans="2:7" s="4" customFormat="1" x14ac:dyDescent="0.3">
      <c r="B38" s="3" t="s">
        <v>11</v>
      </c>
      <c r="C38" s="3"/>
      <c r="D38" s="3"/>
      <c r="E38" s="3"/>
      <c r="F38" s="3"/>
      <c r="G38" s="3"/>
    </row>
    <row r="39" spans="2:7" s="4" customFormat="1" x14ac:dyDescent="0.3">
      <c r="B39" s="3" t="s">
        <v>12</v>
      </c>
      <c r="C39" s="3"/>
      <c r="D39" s="3"/>
      <c r="E39" s="3"/>
      <c r="F39" s="3"/>
      <c r="G39" s="3"/>
    </row>
    <row r="40" spans="2:7" s="4" customFormat="1" x14ac:dyDescent="0.3"/>
    <row r="49" x14ac:dyDescent="0.3"/>
  </sheetData>
  <sheetProtection algorithmName="SHA-512" hashValue="NLaaQ0T9q6s2OT8Fv/4yUH3UGB5Zz4cqPzzweJP5pwYStZBQiame32Z+7naQ/CcP5XcTxI2clBxQu4RA77Hkzw==" saltValue="/dM6Pl0rbHDSgYzUd4c0Fw==" spinCount="100000" sheet="1" scenarios="1"/>
  <mergeCells count="23">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71870-FD0C-4E42-A2C8-B03A27FF8B5F}">
  <sheetPr>
    <tabColor rgb="FFFF0000"/>
  </sheetPr>
  <dimension ref="A1:J23"/>
  <sheetViews>
    <sheetView showGridLines="0" topLeftCell="A10" zoomScaleNormal="100" zoomScaleSheetLayoutView="100" workbookViewId="0">
      <selection activeCell="B8" sqref="B8:C8"/>
    </sheetView>
  </sheetViews>
  <sheetFormatPr baseColWidth="10" defaultColWidth="0" defaultRowHeight="15" zeroHeight="1" x14ac:dyDescent="0.25"/>
  <cols>
    <col min="1" max="1" width="1.5703125" style="31" customWidth="1"/>
    <col min="2" max="2" width="9" style="31" customWidth="1"/>
    <col min="3" max="3" width="14.42578125" style="31" customWidth="1"/>
    <col min="4" max="5" width="12.140625" style="31" customWidth="1"/>
    <col min="6" max="7" width="19.85546875" style="31" customWidth="1"/>
    <col min="8" max="8" width="25" style="31" customWidth="1"/>
    <col min="9" max="9" width="1.140625" style="31" customWidth="1"/>
    <col min="10" max="10" width="0" style="31" hidden="1" customWidth="1"/>
    <col min="11" max="16384" width="11.42578125" style="31" hidden="1"/>
  </cols>
  <sheetData>
    <row r="1" spans="2:8" ht="6.75" customHeight="1" x14ac:dyDescent="0.25">
      <c r="H1" s="23"/>
    </row>
    <row r="2" spans="2:8" ht="16.5" x14ac:dyDescent="0.25">
      <c r="B2" s="28"/>
      <c r="C2" s="29"/>
      <c r="D2" s="112" t="s">
        <v>0</v>
      </c>
      <c r="E2" s="129"/>
      <c r="F2" s="129"/>
      <c r="G2" s="113"/>
      <c r="H2" s="77"/>
    </row>
    <row r="3" spans="2:8" ht="35.25" customHeight="1" x14ac:dyDescent="0.25">
      <c r="B3" s="32"/>
      <c r="C3" s="23"/>
      <c r="D3" s="130" t="s">
        <v>102</v>
      </c>
      <c r="E3" s="131"/>
      <c r="F3" s="131"/>
      <c r="G3" s="132"/>
      <c r="H3" s="78"/>
    </row>
    <row r="4" spans="2:8" ht="16.5" x14ac:dyDescent="0.25">
      <c r="B4" s="34"/>
      <c r="C4" s="35"/>
      <c r="D4" s="112" t="s">
        <v>19</v>
      </c>
      <c r="E4" s="129"/>
      <c r="F4" s="129"/>
      <c r="G4" s="113"/>
      <c r="H4" s="79"/>
    </row>
    <row r="5" spans="2:8" ht="8.25" customHeight="1" x14ac:dyDescent="0.25">
      <c r="B5" s="23"/>
      <c r="C5" s="23"/>
      <c r="D5" s="23"/>
      <c r="E5" s="23"/>
      <c r="F5" s="23"/>
      <c r="G5" s="23"/>
      <c r="H5" s="23"/>
    </row>
    <row r="6" spans="2:8" ht="48" customHeight="1" x14ac:dyDescent="0.25">
      <c r="B6" s="136" t="s">
        <v>8</v>
      </c>
      <c r="C6" s="137"/>
      <c r="D6" s="114" t="s">
        <v>142</v>
      </c>
      <c r="E6" s="114"/>
      <c r="F6" s="114"/>
      <c r="G6" s="114"/>
      <c r="H6" s="114"/>
    </row>
    <row r="7" spans="2:8" x14ac:dyDescent="0.25"/>
    <row r="8" spans="2:8" ht="16.5" x14ac:dyDescent="0.25">
      <c r="B8" s="224" t="s">
        <v>52</v>
      </c>
      <c r="C8" s="225"/>
      <c r="D8" s="134">
        <v>38570715</v>
      </c>
      <c r="E8" s="134"/>
    </row>
    <row r="9" spans="2:8" x14ac:dyDescent="0.25"/>
    <row r="10" spans="2:8" ht="38.25" customHeight="1" x14ac:dyDescent="0.25">
      <c r="B10" s="96" t="s">
        <v>23</v>
      </c>
      <c r="C10" s="222" t="s">
        <v>20</v>
      </c>
      <c r="D10" s="222"/>
      <c r="E10" s="222"/>
      <c r="F10" s="223" t="s">
        <v>95</v>
      </c>
      <c r="G10" s="223" t="s">
        <v>96</v>
      </c>
      <c r="H10" s="96" t="s">
        <v>22</v>
      </c>
    </row>
    <row r="11" spans="2:8" ht="57.75" customHeight="1" x14ac:dyDescent="0.25">
      <c r="B11" s="38" t="s">
        <v>24</v>
      </c>
      <c r="C11" s="135" t="str">
        <f>+'Global News'!D7</f>
        <v>GlobalNews Group Colombia S.A.S</v>
      </c>
      <c r="D11" s="135"/>
      <c r="E11" s="135"/>
      <c r="F11" s="76">
        <f>+'Global News'!J19</f>
        <v>28917000</v>
      </c>
      <c r="G11" s="76">
        <v>22491000</v>
      </c>
      <c r="H11" s="50" t="s">
        <v>161</v>
      </c>
    </row>
    <row r="12" spans="2:8" ht="60" x14ac:dyDescent="0.25">
      <c r="B12" s="38" t="s">
        <v>98</v>
      </c>
      <c r="C12" s="133" t="str">
        <f>+'FTL Comunicaciones'!D7</f>
        <v>FLT COMUNICACIONES S.A.S.</v>
      </c>
      <c r="D12" s="133"/>
      <c r="E12" s="133"/>
      <c r="F12" s="76">
        <f>+'FTL Comunicaciones'!J19</f>
        <v>20349000</v>
      </c>
      <c r="G12" s="76">
        <v>20349000</v>
      </c>
      <c r="H12" s="50" t="s">
        <v>161</v>
      </c>
    </row>
    <row r="13" spans="2:8" ht="60" x14ac:dyDescent="0.25">
      <c r="B13" s="38" t="s">
        <v>140</v>
      </c>
      <c r="C13" s="133" t="str">
        <f>+Acciones!D7</f>
        <v>Acciones Especiales S.A.S</v>
      </c>
      <c r="D13" s="133"/>
      <c r="E13" s="133"/>
      <c r="F13" s="76">
        <f>+Acciones!J19</f>
        <v>16200000</v>
      </c>
      <c r="G13" s="76">
        <v>16200000</v>
      </c>
      <c r="H13" s="50" t="s">
        <v>161</v>
      </c>
    </row>
    <row r="14" spans="2:8" ht="20.25" customHeight="1" x14ac:dyDescent="0.25">
      <c r="B14" s="38" t="s">
        <v>141</v>
      </c>
      <c r="C14" s="133" t="str">
        <f>+Miacom!D7</f>
        <v>MIACOM S.A.S</v>
      </c>
      <c r="D14" s="133"/>
      <c r="E14" s="133"/>
      <c r="F14" s="76">
        <f>+Miacom!J19</f>
        <v>37800000</v>
      </c>
      <c r="G14" s="76">
        <v>37800000</v>
      </c>
      <c r="H14" s="37" t="s">
        <v>91</v>
      </c>
    </row>
    <row r="15" spans="2:8" x14ac:dyDescent="0.25"/>
    <row r="16" spans="2:8" x14ac:dyDescent="0.25">
      <c r="C16" s="31" t="s">
        <v>53</v>
      </c>
    </row>
    <row r="17" spans="3:5" x14ac:dyDescent="0.25">
      <c r="C17" s="31" t="s">
        <v>54</v>
      </c>
      <c r="E17" s="31" t="s">
        <v>99</v>
      </c>
    </row>
    <row r="18" spans="3:5" ht="9" customHeight="1" x14ac:dyDescent="0.25">
      <c r="C18" s="31" t="s">
        <v>55</v>
      </c>
      <c r="E18" s="31" t="s">
        <v>56</v>
      </c>
    </row>
    <row r="19" spans="3:5" x14ac:dyDescent="0.25"/>
    <row r="20" spans="3:5" x14ac:dyDescent="0.25"/>
    <row r="21" spans="3:5" x14ac:dyDescent="0.25"/>
    <row r="22" spans="3:5" x14ac:dyDescent="0.25"/>
    <row r="23" spans="3:5" x14ac:dyDescent="0.25"/>
  </sheetData>
  <mergeCells count="12">
    <mergeCell ref="D2:G2"/>
    <mergeCell ref="D3:G3"/>
    <mergeCell ref="D4:G4"/>
    <mergeCell ref="C13:E13"/>
    <mergeCell ref="C14:E14"/>
    <mergeCell ref="C12:E12"/>
    <mergeCell ref="D8:E8"/>
    <mergeCell ref="C10:E10"/>
    <mergeCell ref="C11:E11"/>
    <mergeCell ref="B6:C6"/>
    <mergeCell ref="D6:H6"/>
    <mergeCell ref="B8:C8"/>
  </mergeCells>
  <phoneticPr fontId="16" type="noConversion"/>
  <pageMargins left="0.7" right="0.7" top="0.75" bottom="0.75" header="0.3" footer="0.3"/>
  <pageSetup scale="6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544D4-2759-4898-84B2-7DB9EDC70FDE}">
  <sheetPr>
    <tabColor rgb="FF00B050"/>
  </sheetPr>
  <dimension ref="A1:L29"/>
  <sheetViews>
    <sheetView showGridLines="0" view="pageBreakPreview" topLeftCell="A19" zoomScale="90" zoomScaleNormal="90" zoomScaleSheetLayoutView="90" workbookViewId="0">
      <selection activeCell="B22" sqref="B22:C22"/>
    </sheetView>
  </sheetViews>
  <sheetFormatPr baseColWidth="10" defaultColWidth="0" defaultRowHeight="15" x14ac:dyDescent="0.25"/>
  <cols>
    <col min="1" max="1" width="2" customWidth="1"/>
    <col min="2" max="2" width="24.85546875" customWidth="1"/>
    <col min="3" max="3" width="67.5703125" customWidth="1"/>
    <col min="4" max="4" width="18.7109375" customWidth="1"/>
    <col min="5" max="8" width="25" customWidth="1"/>
    <col min="9" max="9" width="1.7109375" customWidth="1"/>
    <col min="10" max="12" width="0" hidden="1" customWidth="1"/>
    <col min="13" max="16384" width="11.42578125" hidden="1"/>
  </cols>
  <sheetData>
    <row r="1" spans="2:8" s="31" customFormat="1" ht="6.75" customHeight="1" x14ac:dyDescent="0.25"/>
    <row r="2" spans="2:8" s="31" customFormat="1" ht="16.5" x14ac:dyDescent="0.25">
      <c r="B2" s="28"/>
      <c r="C2" s="112" t="s">
        <v>0</v>
      </c>
      <c r="D2" s="129"/>
      <c r="E2" s="129"/>
      <c r="F2" s="129"/>
      <c r="G2" s="113"/>
      <c r="H2" s="30"/>
    </row>
    <row r="3" spans="2:8" s="31" customFormat="1" ht="35.25" customHeight="1" x14ac:dyDescent="0.25">
      <c r="B3" s="32"/>
      <c r="C3" s="130" t="str">
        <f>+'Ofertas Recibidas'!D3</f>
        <v>Instituto Distrital de Recreación y Deporte
Proceso de Mínima Cuantía No. SAF-MC-004-2026</v>
      </c>
      <c r="D3" s="131"/>
      <c r="E3" s="131"/>
      <c r="F3" s="131"/>
      <c r="G3" s="132"/>
      <c r="H3" s="33"/>
    </row>
    <row r="4" spans="2:8" s="31" customFormat="1" ht="16.5" x14ac:dyDescent="0.25">
      <c r="B4" s="34"/>
      <c r="C4" s="112" t="s">
        <v>100</v>
      </c>
      <c r="D4" s="129"/>
      <c r="E4" s="129"/>
      <c r="F4" s="129"/>
      <c r="G4" s="113"/>
      <c r="H4" s="36"/>
    </row>
    <row r="5" spans="2:8" s="31" customFormat="1" ht="7.5" customHeight="1" x14ac:dyDescent="0.25">
      <c r="B5" s="23"/>
      <c r="C5" s="23"/>
      <c r="D5" s="23"/>
      <c r="E5" s="23"/>
      <c r="F5" s="23"/>
      <c r="G5" s="23"/>
      <c r="H5" s="23"/>
    </row>
    <row r="6" spans="2:8" s="31" customFormat="1" ht="35.25" customHeight="1" x14ac:dyDescent="0.25">
      <c r="B6" s="43" t="s">
        <v>8</v>
      </c>
      <c r="C6" s="148" t="str">
        <f>+'Ofertas Recibidas'!D6</f>
        <v>PRESTAR EL SERVICIO DE MONITOREO MEDIOS DE COMUNICACION (PRENSA, RADIO, TELEVISION, REDES SOCIALES E INTERNET) SOBRE LA INFORMACION DIFUNDIDA QUE VINCULE O SE RELACIONE CON EL INSTITUTO DISTRITAL DE RECREACION Y DEPORTE – IDRD.</v>
      </c>
      <c r="D6" s="149"/>
      <c r="E6" s="149"/>
      <c r="F6" s="149"/>
      <c r="G6" s="149"/>
      <c r="H6" s="150"/>
    </row>
    <row r="7" spans="2:8" s="31" customFormat="1" ht="7.5" customHeight="1" x14ac:dyDescent="0.25"/>
    <row r="8" spans="2:8" ht="45" customHeight="1" x14ac:dyDescent="0.25">
      <c r="B8" s="151" t="s">
        <v>90</v>
      </c>
      <c r="C8" s="152"/>
      <c r="D8" s="153"/>
      <c r="E8" s="80" t="str">
        <f>+'Ofertas Recibidas'!C11</f>
        <v>GlobalNews Group Colombia S.A.S</v>
      </c>
      <c r="F8" s="80" t="str">
        <f>+'Ofertas Recibidas'!C12</f>
        <v>FLT COMUNICACIONES S.A.S.</v>
      </c>
      <c r="G8" s="50" t="str">
        <f>+'Ofertas Recibidas'!C11</f>
        <v>GlobalNews Group Colombia S.A.S</v>
      </c>
      <c r="H8" s="50" t="str">
        <f>+'Ofertas Recibidas'!C12</f>
        <v>FLT COMUNICACIONES S.A.S.</v>
      </c>
    </row>
    <row r="9" spans="2:8" ht="46.5" customHeight="1" x14ac:dyDescent="0.25">
      <c r="B9" s="138" t="s">
        <v>143</v>
      </c>
      <c r="C9" s="139"/>
      <c r="D9" s="140"/>
      <c r="E9" s="38" t="s">
        <v>91</v>
      </c>
      <c r="F9" s="38" t="s">
        <v>91</v>
      </c>
      <c r="G9" s="38" t="s">
        <v>91</v>
      </c>
      <c r="H9" s="38" t="s">
        <v>91</v>
      </c>
    </row>
    <row r="10" spans="2:8" ht="35.25" customHeight="1" x14ac:dyDescent="0.25">
      <c r="B10" s="138" t="s">
        <v>144</v>
      </c>
      <c r="C10" s="139"/>
      <c r="D10" s="140"/>
      <c r="E10" s="38" t="s">
        <v>91</v>
      </c>
      <c r="F10" s="38" t="s">
        <v>91</v>
      </c>
      <c r="G10" s="38" t="s">
        <v>91</v>
      </c>
      <c r="H10" s="38" t="s">
        <v>91</v>
      </c>
    </row>
    <row r="11" spans="2:8" ht="28.5" customHeight="1" x14ac:dyDescent="0.25">
      <c r="B11" s="138" t="s">
        <v>145</v>
      </c>
      <c r="C11" s="139"/>
      <c r="D11" s="140"/>
      <c r="E11" s="38" t="s">
        <v>91</v>
      </c>
      <c r="F11" s="38" t="s">
        <v>91</v>
      </c>
      <c r="G11" s="38" t="s">
        <v>91</v>
      </c>
      <c r="H11" s="38" t="s">
        <v>91</v>
      </c>
    </row>
    <row r="12" spans="2:8" ht="38.25" customHeight="1" x14ac:dyDescent="0.25">
      <c r="B12" s="138" t="s">
        <v>146</v>
      </c>
      <c r="C12" s="139"/>
      <c r="D12" s="140"/>
      <c r="E12" s="38" t="s">
        <v>91</v>
      </c>
      <c r="F12" s="38" t="s">
        <v>91</v>
      </c>
      <c r="G12" s="38" t="s">
        <v>91</v>
      </c>
      <c r="H12" s="38" t="s">
        <v>91</v>
      </c>
    </row>
    <row r="13" spans="2:8" ht="26.25" customHeight="1" x14ac:dyDescent="0.25">
      <c r="B13" s="138" t="s">
        <v>147</v>
      </c>
      <c r="C13" s="139"/>
      <c r="D13" s="140"/>
      <c r="E13" s="38" t="s">
        <v>91</v>
      </c>
      <c r="F13" s="38" t="s">
        <v>91</v>
      </c>
      <c r="G13" s="38" t="s">
        <v>91</v>
      </c>
      <c r="H13" s="38" t="s">
        <v>91</v>
      </c>
    </row>
    <row r="14" spans="2:8" ht="32.25" customHeight="1" x14ac:dyDescent="0.25">
      <c r="B14" s="138" t="s">
        <v>148</v>
      </c>
      <c r="C14" s="139"/>
      <c r="D14" s="140"/>
      <c r="E14" s="38" t="s">
        <v>91</v>
      </c>
      <c r="F14" s="38" t="s">
        <v>91</v>
      </c>
      <c r="G14" s="38" t="s">
        <v>91</v>
      </c>
      <c r="H14" s="38" t="s">
        <v>91</v>
      </c>
    </row>
    <row r="15" spans="2:8" ht="31.5" customHeight="1" x14ac:dyDescent="0.25">
      <c r="B15" s="138" t="s">
        <v>149</v>
      </c>
      <c r="C15" s="139"/>
      <c r="D15" s="140"/>
      <c r="E15" s="38" t="s">
        <v>91</v>
      </c>
      <c r="F15" s="38" t="s">
        <v>91</v>
      </c>
      <c r="G15" s="38" t="s">
        <v>91</v>
      </c>
      <c r="H15" s="38" t="s">
        <v>91</v>
      </c>
    </row>
    <row r="16" spans="2:8" ht="36.75" customHeight="1" x14ac:dyDescent="0.25">
      <c r="B16" s="138" t="s">
        <v>150</v>
      </c>
      <c r="C16" s="139"/>
      <c r="D16" s="140"/>
      <c r="E16" s="38" t="s">
        <v>91</v>
      </c>
      <c r="F16" s="38" t="s">
        <v>91</v>
      </c>
      <c r="G16" s="38" t="s">
        <v>91</v>
      </c>
      <c r="H16" s="38" t="s">
        <v>91</v>
      </c>
    </row>
    <row r="17" spans="2:8" ht="54" customHeight="1" x14ac:dyDescent="0.25">
      <c r="B17" s="138" t="s">
        <v>151</v>
      </c>
      <c r="C17" s="139"/>
      <c r="D17" s="140"/>
      <c r="E17" s="38" t="s">
        <v>91</v>
      </c>
      <c r="F17" s="38" t="s">
        <v>91</v>
      </c>
      <c r="G17" s="38" t="s">
        <v>91</v>
      </c>
      <c r="H17" s="38" t="s">
        <v>91</v>
      </c>
    </row>
    <row r="18" spans="2:8" ht="53.25" hidden="1" customHeight="1" x14ac:dyDescent="0.25">
      <c r="B18" s="138"/>
      <c r="C18" s="140"/>
      <c r="D18" s="81"/>
      <c r="E18" s="38" t="s">
        <v>91</v>
      </c>
      <c r="F18" s="38" t="s">
        <v>91</v>
      </c>
      <c r="G18" s="38" t="s">
        <v>91</v>
      </c>
      <c r="H18" s="38" t="s">
        <v>91</v>
      </c>
    </row>
    <row r="19" spans="2:8" ht="32.25" customHeight="1" x14ac:dyDescent="0.25">
      <c r="B19" s="145" t="s">
        <v>92</v>
      </c>
      <c r="C19" s="146"/>
      <c r="D19" s="147"/>
      <c r="E19" s="37" t="str">
        <f>IF(AND(E9="CUMPLE",E10="CUMPLE",E11="CUMPLE",E12="CUMPLE",E13="CUMPLE",E14="CUMPLE",E15="CUMPLE",E16="CUMPLE",E17="CUMPLE",E18="CUMPLE"),"CUMPLE","NO CUMPLE")</f>
        <v>CUMPLE</v>
      </c>
      <c r="F19" s="37" t="str">
        <f t="shared" ref="F19" si="0">IF(AND(F9="CUMPLE",F10="CUMPLE",F11="CUMPLE",F12="CUMPLE",F13="CUMPLE",F14="CUMPLE",F15="CUMPLE",F16="CUMPLE",F17="CUMPLE",F18="CUMPLE"),"CUMPLE","NO CUMPLE")</f>
        <v>CUMPLE</v>
      </c>
      <c r="G19" s="37" t="str">
        <f>IF(AND(G9="CUMPLE",G10="CUMPLE",G11="CUMPLE",G12="CUMPLE",G13="CUMPLE",G14="CUMPLE",G15="CUMPLE",G16="CUMPLE",G17="CUMPLE",G18="CUMPLE"),"CUMPLE","NO CUMPLE")</f>
        <v>CUMPLE</v>
      </c>
      <c r="H19" s="37" t="str">
        <f>IF(AND(H9="CUMPLE",H10="CUMPLE",H11="CUMPLE",H12="CUMPLE",H13="CUMPLE",H14="CUMPLE",H15="CUMPLE",H16="CUMPLE",H17="CUMPLE",H18="CUMPLE"),"CUMPLE","NO CUMPLE")</f>
        <v>CUMPLE</v>
      </c>
    </row>
    <row r="21" spans="2:8" ht="29.25" customHeight="1" x14ac:dyDescent="0.25">
      <c r="B21" s="141" t="s">
        <v>93</v>
      </c>
      <c r="C21" s="142"/>
      <c r="D21" s="103" t="s">
        <v>154</v>
      </c>
      <c r="E21" s="104" t="s">
        <v>94</v>
      </c>
      <c r="F21" s="104" t="s">
        <v>97</v>
      </c>
      <c r="G21" s="141" t="s">
        <v>152</v>
      </c>
      <c r="H21" s="142"/>
    </row>
    <row r="22" spans="2:8" ht="101.25" customHeight="1" x14ac:dyDescent="0.25">
      <c r="B22" s="143" t="str">
        <f>+'Ofertas Recibidas'!C11</f>
        <v>GlobalNews Group Colombia S.A.S</v>
      </c>
      <c r="C22" s="144"/>
      <c r="D22" s="105">
        <v>3</v>
      </c>
      <c r="E22" s="102">
        <f>+'Ofertas Recibidas'!F11</f>
        <v>28917000</v>
      </c>
      <c r="F22" s="102">
        <f>+'Ofertas Recibidas'!G11</f>
        <v>22491000</v>
      </c>
      <c r="G22" s="154" t="s">
        <v>153</v>
      </c>
      <c r="H22" s="155"/>
    </row>
    <row r="23" spans="2:8" ht="30.75" customHeight="1" x14ac:dyDescent="0.25">
      <c r="B23" s="143" t="str">
        <f>+'Ofertas Recibidas'!C12</f>
        <v>FLT COMUNICACIONES S.A.S.</v>
      </c>
      <c r="C23" s="144"/>
      <c r="D23" s="105">
        <v>2</v>
      </c>
      <c r="E23" s="102">
        <f>+'Ofertas Recibidas'!F12</f>
        <v>20349000</v>
      </c>
      <c r="F23" s="102">
        <f>+'Ofertas Recibidas'!G12</f>
        <v>20349000</v>
      </c>
      <c r="G23" s="156"/>
      <c r="H23" s="157"/>
    </row>
    <row r="24" spans="2:8" ht="30.75" customHeight="1" x14ac:dyDescent="0.25">
      <c r="B24" s="143" t="str">
        <f>+'Ofertas Recibidas'!C13</f>
        <v>Acciones Especiales S.A.S</v>
      </c>
      <c r="C24" s="144"/>
      <c r="D24" s="105">
        <v>1</v>
      </c>
      <c r="E24" s="102">
        <f>+'Ofertas Recibidas'!F13</f>
        <v>16200000</v>
      </c>
      <c r="F24" s="102">
        <f>+'Ofertas Recibidas'!G13</f>
        <v>16200000</v>
      </c>
      <c r="G24" s="156"/>
      <c r="H24" s="157"/>
    </row>
    <row r="25" spans="2:8" ht="30.75" customHeight="1" x14ac:dyDescent="0.25">
      <c r="B25" s="143" t="str">
        <f>+'Ofertas Recibidas'!C14</f>
        <v>MIACOM S.A.S</v>
      </c>
      <c r="C25" s="144"/>
      <c r="D25" s="105">
        <v>4</v>
      </c>
      <c r="E25" s="102">
        <f>+'Ofertas Recibidas'!F14</f>
        <v>37800000</v>
      </c>
      <c r="F25" s="102">
        <f>+'Ofertas Recibidas'!G14</f>
        <v>37800000</v>
      </c>
      <c r="G25" s="156"/>
      <c r="H25" s="157"/>
    </row>
    <row r="27" spans="2:8" x14ac:dyDescent="0.25">
      <c r="C27" t="str">
        <f>+'Ofertas Recibidas'!C16</f>
        <v>EVALUADOR TÉCNICO</v>
      </c>
    </row>
    <row r="28" spans="2:8" x14ac:dyDescent="0.25">
      <c r="C28" t="str">
        <f>+'Ofertas Recibidas'!C17</f>
        <v xml:space="preserve">NOMBRE DEL PROFESIONAL </v>
      </c>
      <c r="E28" t="str">
        <f>+'Ofertas Recibidas'!E17</f>
        <v>LUCIANO ALFONSO PINILLA PEDRAZA</v>
      </c>
    </row>
    <row r="29" spans="2:8" x14ac:dyDescent="0.25">
      <c r="C29" t="str">
        <f>+'Ofertas Recibidas'!C18</f>
        <v>CARGO</v>
      </c>
      <c r="E29" t="str">
        <f>+'Ofertas Recibidas'!E18</f>
        <v>CONTRATISTA</v>
      </c>
    </row>
  </sheetData>
  <sheetProtection algorithmName="SHA-512" hashValue="o8nNW4Cysn2rMcST+CSGZY8HDlRB6d6Zv1F+8Sly9DU6NbJr4pcE7TYKVgL+vFYPUKFim1bf0njXamL7ewy/6w==" saltValue="UIH3bYLX5HmbIlpXt58JdQ==" spinCount="100000" sheet="1" objects="1" scenarios="1"/>
  <autoFilter ref="B21:G23" xr:uid="{E1112033-6A52-484F-8572-742EB9613AE6}">
    <sortState xmlns:xlrd2="http://schemas.microsoft.com/office/spreadsheetml/2017/richdata2" ref="B22:G23">
      <sortCondition ref="G21:G23"/>
    </sortState>
  </autoFilter>
  <mergeCells count="26">
    <mergeCell ref="B24:C24"/>
    <mergeCell ref="B25:C25"/>
    <mergeCell ref="G21:H21"/>
    <mergeCell ref="G22:H22"/>
    <mergeCell ref="G23:H23"/>
    <mergeCell ref="G24:H24"/>
    <mergeCell ref="G25:H25"/>
    <mergeCell ref="C2:G2"/>
    <mergeCell ref="C3:G3"/>
    <mergeCell ref="C4:G4"/>
    <mergeCell ref="C6:H6"/>
    <mergeCell ref="B8:D8"/>
    <mergeCell ref="B9:D9"/>
    <mergeCell ref="B10:D10"/>
    <mergeCell ref="B21:C21"/>
    <mergeCell ref="B22:C22"/>
    <mergeCell ref="B23:C23"/>
    <mergeCell ref="B18:C18"/>
    <mergeCell ref="B16:D16"/>
    <mergeCell ref="B17:D17"/>
    <mergeCell ref="B19:D19"/>
    <mergeCell ref="B11:D11"/>
    <mergeCell ref="B12:D12"/>
    <mergeCell ref="B13:D13"/>
    <mergeCell ref="B14:D14"/>
    <mergeCell ref="B15:D15"/>
  </mergeCells>
  <conditionalFormatting sqref="E19:H19">
    <cfRule type="cellIs" dxfId="2" priority="5" operator="equal">
      <formula>"CUMPLE"</formula>
    </cfRule>
    <cfRule type="cellIs" dxfId="1" priority="6" operator="equal">
      <formula>"NO CUMPLE"</formula>
    </cfRule>
  </conditionalFormatting>
  <pageMargins left="0.7" right="0.7" top="0.75" bottom="0.75" header="0.3" footer="0.3"/>
  <pageSetup scale="4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C2AA-0CBA-4754-A230-B0AE68E24F76}">
  <sheetPr>
    <tabColor theme="4" tint="0.39997558519241921"/>
  </sheetPr>
  <dimension ref="A1:F17"/>
  <sheetViews>
    <sheetView showGridLines="0" tabSelected="1" zoomScaleNormal="100" zoomScaleSheetLayoutView="100" workbookViewId="0">
      <selection activeCell="E9" sqref="E9:E12"/>
    </sheetView>
  </sheetViews>
  <sheetFormatPr baseColWidth="10" defaultColWidth="0" defaultRowHeight="15" zeroHeight="1" x14ac:dyDescent="0.25"/>
  <cols>
    <col min="1" max="1" width="1.140625" style="31" customWidth="1"/>
    <col min="2" max="2" width="20.5703125" style="31" customWidth="1"/>
    <col min="3" max="3" width="13.28515625" style="31" customWidth="1"/>
    <col min="4" max="4" width="67.85546875" style="31" customWidth="1"/>
    <col min="5" max="5" width="18.42578125" style="31" customWidth="1"/>
    <col min="6" max="6" width="1.42578125" style="31" customWidth="1"/>
    <col min="7" max="16384" width="11.42578125" style="31" hidden="1"/>
  </cols>
  <sheetData>
    <row r="1" spans="2:5" ht="6.75" customHeight="1" x14ac:dyDescent="0.25"/>
    <row r="2" spans="2:5" ht="16.5" x14ac:dyDescent="0.25">
      <c r="B2" s="28"/>
      <c r="C2" s="159" t="s">
        <v>0</v>
      </c>
      <c r="D2" s="159"/>
      <c r="E2" s="30"/>
    </row>
    <row r="3" spans="2:5" ht="35.25" customHeight="1" x14ac:dyDescent="0.25">
      <c r="B3" s="32"/>
      <c r="C3" s="160" t="str">
        <f>+'Ofertas Recibidas'!D3</f>
        <v>Instituto Distrital de Recreación y Deporte
Proceso de Mínima Cuantía No. SAF-MC-004-2026</v>
      </c>
      <c r="D3" s="160"/>
      <c r="E3" s="33"/>
    </row>
    <row r="4" spans="2:5" ht="16.5" x14ac:dyDescent="0.25">
      <c r="B4" s="34"/>
      <c r="C4" s="159" t="s">
        <v>27</v>
      </c>
      <c r="D4" s="159"/>
      <c r="E4" s="36"/>
    </row>
    <row r="5" spans="2:5" ht="16.5" x14ac:dyDescent="0.25">
      <c r="B5" s="23"/>
      <c r="C5" s="23"/>
      <c r="D5" s="23"/>
      <c r="E5" s="23"/>
    </row>
    <row r="6" spans="2:5" ht="35.25" customHeight="1" x14ac:dyDescent="0.25">
      <c r="B6" s="43" t="s">
        <v>8</v>
      </c>
      <c r="C6" s="158" t="str">
        <f>+'Ofertas Recibidas'!D6</f>
        <v>PRESTAR EL SERVICIO DE MONITOREO MEDIOS DE COMUNICACION (PRENSA, RADIO, TELEVISION, REDES SOCIALES E INTERNET) SOBRE LA INFORMACION DIFUNDIDA QUE VINCULE O SE RELACIONE CON EL INSTITUTO DISTRITAL DE RECREACION Y DEPORTE – IDRD.</v>
      </c>
      <c r="D6" s="158"/>
      <c r="E6" s="158"/>
    </row>
    <row r="7" spans="2:5" x14ac:dyDescent="0.25"/>
    <row r="8" spans="2:5" s="44" customFormat="1" x14ac:dyDescent="0.25">
      <c r="B8" s="37" t="s">
        <v>25</v>
      </c>
      <c r="C8" s="37" t="s">
        <v>23</v>
      </c>
      <c r="D8" s="37" t="s">
        <v>20</v>
      </c>
      <c r="E8" s="37" t="s">
        <v>21</v>
      </c>
    </row>
    <row r="9" spans="2:5" x14ac:dyDescent="0.25">
      <c r="B9" s="38" t="s">
        <v>26</v>
      </c>
      <c r="C9" s="38" t="s">
        <v>140</v>
      </c>
      <c r="D9" s="38" t="s">
        <v>106</v>
      </c>
      <c r="E9" s="106">
        <v>16200000</v>
      </c>
    </row>
    <row r="10" spans="2:5" x14ac:dyDescent="0.25">
      <c r="B10" s="38" t="s">
        <v>155</v>
      </c>
      <c r="C10" s="38" t="s">
        <v>98</v>
      </c>
      <c r="D10" s="38" t="s">
        <v>131</v>
      </c>
      <c r="E10" s="106">
        <v>20349000</v>
      </c>
    </row>
    <row r="11" spans="2:5" x14ac:dyDescent="0.25">
      <c r="B11" s="38" t="s">
        <v>156</v>
      </c>
      <c r="C11" s="38" t="s">
        <v>24</v>
      </c>
      <c r="D11" s="38" t="s">
        <v>126</v>
      </c>
      <c r="E11" s="106">
        <v>28917000</v>
      </c>
    </row>
    <row r="12" spans="2:5" x14ac:dyDescent="0.25">
      <c r="B12" s="38" t="s">
        <v>157</v>
      </c>
      <c r="C12" s="38" t="s">
        <v>141</v>
      </c>
      <c r="D12" s="38" t="s">
        <v>135</v>
      </c>
      <c r="E12" s="106">
        <v>37800000</v>
      </c>
    </row>
    <row r="13" spans="2:5" x14ac:dyDescent="0.25"/>
    <row r="14" spans="2:5" ht="15.75" customHeight="1" x14ac:dyDescent="0.25">
      <c r="B14" s="31" t="str">
        <f>+'Ofertas Recibidas'!C16</f>
        <v>EVALUADOR TÉCNICO</v>
      </c>
    </row>
    <row r="15" spans="2:5" ht="15.75" customHeight="1" x14ac:dyDescent="0.25">
      <c r="B15" s="31" t="str">
        <f>+'Ofertas Recibidas'!C17</f>
        <v xml:space="preserve">NOMBRE DEL PROFESIONAL </v>
      </c>
      <c r="D15" s="31" t="str">
        <f>+'Ofertas Recibidas'!E17</f>
        <v>LUCIANO ALFONSO PINILLA PEDRAZA</v>
      </c>
    </row>
    <row r="16" spans="2:5" ht="15.75" customHeight="1" x14ac:dyDescent="0.25">
      <c r="B16" s="31" t="str">
        <f>+'Ofertas Recibidas'!C18</f>
        <v>CARGO</v>
      </c>
      <c r="D16" s="31" t="str">
        <f>+'Ofertas Recibidas'!E18</f>
        <v>CONTRATISTA</v>
      </c>
    </row>
    <row r="17" ht="8.25" customHeight="1" x14ac:dyDescent="0.25"/>
  </sheetData>
  <sheetProtection algorithmName="SHA-512" hashValue="OtShx5d6/JqPcLTcDmeUsQw9pSTMuPS3kcoEyk9DrtU7HDS9Pdk3/55lHdGDQcfSS3iBx4ne0JhImFzW7ZlvFQ==" saltValue="9pHY8M81fK8PVPB6Qs1TUg==" spinCount="100000" sheet="1" objects="1" scenarios="1"/>
  <autoFilter ref="B8:I8" xr:uid="{B82AC2AA-0CBA-4754-A230-B0AE68E24F76}">
    <sortState xmlns:xlrd2="http://schemas.microsoft.com/office/spreadsheetml/2017/richdata2" ref="B9:I12">
      <sortCondition ref="E8"/>
    </sortState>
  </autoFilter>
  <mergeCells count="4">
    <mergeCell ref="C6:E6"/>
    <mergeCell ref="C2:D2"/>
    <mergeCell ref="C3:D3"/>
    <mergeCell ref="C4:D4"/>
  </mergeCells>
  <phoneticPr fontId="16" type="noConversion"/>
  <pageMargins left="0.7" right="0.7" top="0.75" bottom="0.75" header="0.3" footer="0.3"/>
  <pageSetup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7CE6-FEDB-493E-8987-A867741E85A0}">
  <sheetPr>
    <tabColor theme="4" tint="-0.499984740745262"/>
  </sheetPr>
  <dimension ref="A1:G36"/>
  <sheetViews>
    <sheetView showGridLines="0" topLeftCell="A16" zoomScaleNormal="100" zoomScaleSheetLayoutView="100" workbookViewId="0">
      <selection activeCell="B19" sqref="B19:C19"/>
    </sheetView>
  </sheetViews>
  <sheetFormatPr baseColWidth="10" defaultColWidth="0" defaultRowHeight="15" zeroHeight="1" x14ac:dyDescent="0.25"/>
  <cols>
    <col min="1" max="1" width="1.5703125" style="31" customWidth="1"/>
    <col min="2" max="2" width="20.5703125" style="31" customWidth="1"/>
    <col min="3" max="3" width="27.85546875" style="31" customWidth="1"/>
    <col min="4" max="4" width="25.7109375" style="31" customWidth="1"/>
    <col min="5" max="5" width="21.28515625" style="31" customWidth="1"/>
    <col min="6" max="6" width="18.42578125" style="31" customWidth="1"/>
    <col min="7" max="7" width="1.7109375" style="31" customWidth="1"/>
    <col min="8" max="16384" width="11.42578125" style="31" hidden="1"/>
  </cols>
  <sheetData>
    <row r="1" spans="2:6" ht="8.25" customHeight="1" x14ac:dyDescent="0.25"/>
    <row r="2" spans="2:6" ht="16.5" x14ac:dyDescent="0.25">
      <c r="B2" s="28"/>
      <c r="C2" s="159" t="s">
        <v>0</v>
      </c>
      <c r="D2" s="159"/>
      <c r="E2" s="159"/>
      <c r="F2" s="30"/>
    </row>
    <row r="3" spans="2:6" ht="37.5" customHeight="1" x14ac:dyDescent="0.25">
      <c r="B3" s="32"/>
      <c r="C3" s="160" t="str">
        <f>+Posiciones!C3</f>
        <v>Instituto Distrital de Recreación y Deporte
Proceso de Mínima Cuantía No. SAF-MC-004-2026</v>
      </c>
      <c r="D3" s="160"/>
      <c r="E3" s="160"/>
      <c r="F3" s="33"/>
    </row>
    <row r="4" spans="2:6" ht="16.5" x14ac:dyDescent="0.25">
      <c r="B4" s="34"/>
      <c r="C4" s="159" t="s">
        <v>28</v>
      </c>
      <c r="D4" s="159"/>
      <c r="E4" s="159"/>
      <c r="F4" s="36"/>
    </row>
    <row r="5" spans="2:6" ht="11.25" customHeight="1" x14ac:dyDescent="0.25">
      <c r="B5" s="23"/>
      <c r="C5" s="23"/>
      <c r="D5" s="23"/>
      <c r="E5" s="23"/>
      <c r="F5" s="23"/>
    </row>
    <row r="6" spans="2:6" ht="69.75" customHeight="1" x14ac:dyDescent="0.25">
      <c r="B6" s="161" t="s">
        <v>158</v>
      </c>
      <c r="C6" s="161"/>
      <c r="D6" s="161"/>
      <c r="E6" s="161"/>
      <c r="F6" s="161"/>
    </row>
    <row r="7" spans="2:6" ht="33" customHeight="1" x14ac:dyDescent="0.25">
      <c r="B7" s="161" t="s">
        <v>29</v>
      </c>
      <c r="C7" s="161"/>
      <c r="D7" s="161"/>
      <c r="E7" s="161"/>
      <c r="F7" s="161"/>
    </row>
    <row r="8" spans="2:6" ht="96.75" customHeight="1" x14ac:dyDescent="0.25">
      <c r="B8" s="162" t="s">
        <v>58</v>
      </c>
      <c r="C8" s="162"/>
      <c r="D8" s="162"/>
      <c r="E8" s="162"/>
      <c r="F8" s="162"/>
    </row>
    <row r="9" spans="2:6" ht="14.25" customHeight="1" x14ac:dyDescent="0.25"/>
    <row r="10" spans="2:6" ht="14.25" customHeight="1" x14ac:dyDescent="0.25"/>
    <row r="11" spans="2:6" ht="104.25" customHeight="1" x14ac:dyDescent="0.25">
      <c r="B11" s="162" t="s">
        <v>63</v>
      </c>
      <c r="C11" s="162"/>
      <c r="D11" s="162"/>
      <c r="E11" s="162"/>
      <c r="F11" s="162"/>
    </row>
    <row r="12" spans="2:6" ht="9.75" customHeight="1" x14ac:dyDescent="0.25">
      <c r="B12" s="45"/>
      <c r="C12" s="45"/>
      <c r="D12" s="45"/>
      <c r="E12" s="45"/>
      <c r="F12" s="45"/>
    </row>
    <row r="13" spans="2:6" ht="27.75" customHeight="1" x14ac:dyDescent="0.25">
      <c r="B13" s="51" t="s">
        <v>62</v>
      </c>
      <c r="C13" s="52">
        <f>+'Ofertas Recibidas'!D8</f>
        <v>38570715</v>
      </c>
      <c r="D13" s="45"/>
    </row>
    <row r="14" spans="2:6" ht="27.75" customHeight="1" x14ac:dyDescent="0.25">
      <c r="B14" s="53">
        <v>0.2</v>
      </c>
      <c r="C14" s="52">
        <f>+C13*(1-20%)</f>
        <v>30856572</v>
      </c>
      <c r="D14" s="45"/>
      <c r="E14" s="53"/>
      <c r="F14" s="52"/>
    </row>
    <row r="15" spans="2:6" ht="9.75" customHeight="1" x14ac:dyDescent="0.25">
      <c r="B15" s="45"/>
      <c r="C15" s="45"/>
      <c r="D15" s="45"/>
      <c r="E15" s="45"/>
      <c r="F15" s="45"/>
    </row>
    <row r="16" spans="2:6" ht="27" customHeight="1" x14ac:dyDescent="0.25">
      <c r="B16" s="164" t="s">
        <v>59</v>
      </c>
      <c r="C16" s="164"/>
      <c r="D16" s="46" t="s">
        <v>60</v>
      </c>
      <c r="E16" s="49" t="s">
        <v>61</v>
      </c>
      <c r="F16" s="50" t="s">
        <v>64</v>
      </c>
    </row>
    <row r="17" spans="2:6" ht="28.5" customHeight="1" x14ac:dyDescent="0.25">
      <c r="B17" s="163" t="str">
        <f>+Posiciones!D9</f>
        <v>Acciones Especiales S.A.S</v>
      </c>
      <c r="C17" s="163"/>
      <c r="D17" s="108">
        <f>+Posiciones!E9</f>
        <v>16200000</v>
      </c>
      <c r="E17" s="48">
        <f>+(($C$13-D17)/$C$13)*100%</f>
        <v>0.57999222985625232</v>
      </c>
      <c r="F17" s="48" t="s">
        <v>159</v>
      </c>
    </row>
    <row r="18" spans="2:6" ht="28.5" customHeight="1" x14ac:dyDescent="0.25">
      <c r="B18" s="163" t="str">
        <f>+Posiciones!D10</f>
        <v>FLT COMUNICACIONES S.A.S.</v>
      </c>
      <c r="C18" s="163"/>
      <c r="D18" s="108">
        <f>+Posiciones!E10</f>
        <v>20349000</v>
      </c>
      <c r="E18" s="48">
        <f t="shared" ref="E18:E20" si="0">+(($C$13-D18)/$C$13)*100%</f>
        <v>0.47242357316943695</v>
      </c>
      <c r="F18" s="48" t="s">
        <v>159</v>
      </c>
    </row>
    <row r="19" spans="2:6" ht="28.5" customHeight="1" x14ac:dyDescent="0.25">
      <c r="B19" s="163" t="str">
        <f>+Posiciones!D11</f>
        <v>GlobalNews Group Colombia S.A.S</v>
      </c>
      <c r="C19" s="163"/>
      <c r="D19" s="108">
        <f>+Posiciones!E11</f>
        <v>28917000</v>
      </c>
      <c r="E19" s="48">
        <f t="shared" si="0"/>
        <v>0.2502861302934104</v>
      </c>
      <c r="F19" s="48" t="s">
        <v>159</v>
      </c>
    </row>
    <row r="20" spans="2:6" ht="28.5" customHeight="1" x14ac:dyDescent="0.25">
      <c r="B20" s="163" t="str">
        <f>+Posiciones!D12</f>
        <v>MIACOM S.A.S</v>
      </c>
      <c r="C20" s="163"/>
      <c r="D20" s="47">
        <f>+Posiciones!E12</f>
        <v>37800000</v>
      </c>
      <c r="E20" s="107">
        <f t="shared" si="0"/>
        <v>1.9981869664588797E-2</v>
      </c>
      <c r="F20" s="107" t="s">
        <v>101</v>
      </c>
    </row>
    <row r="21" spans="2:6" ht="14.25" customHeight="1" x14ac:dyDescent="0.25"/>
    <row r="22" spans="2:6" ht="114.75" customHeight="1" x14ac:dyDescent="0.25">
      <c r="B22" s="161" t="s">
        <v>160</v>
      </c>
      <c r="C22" s="161"/>
      <c r="D22" s="161"/>
      <c r="E22" s="161"/>
      <c r="F22" s="161"/>
    </row>
    <row r="23" spans="2:6" x14ac:dyDescent="0.25"/>
    <row r="24" spans="2:6" x14ac:dyDescent="0.25">
      <c r="B24" s="31" t="str">
        <f>+Posiciones!B14</f>
        <v>EVALUADOR TÉCNICO</v>
      </c>
    </row>
    <row r="25" spans="2:6" x14ac:dyDescent="0.25">
      <c r="B25" s="31" t="str">
        <f>+Posiciones!B15</f>
        <v xml:space="preserve">NOMBRE DEL PROFESIONAL </v>
      </c>
      <c r="D25" s="31" t="str">
        <f>+Posiciones!D15</f>
        <v>LUCIANO ALFONSO PINILLA PEDRAZA</v>
      </c>
    </row>
    <row r="26" spans="2:6" x14ac:dyDescent="0.25">
      <c r="B26" s="31" t="str">
        <f>+Posiciones!B16</f>
        <v>CARGO</v>
      </c>
      <c r="D26" s="31" t="str">
        <f>+Posiciones!D16</f>
        <v>CONTRATISTA</v>
      </c>
    </row>
    <row r="27" spans="2:6" x14ac:dyDescent="0.25"/>
    <row r="28" spans="2:6" x14ac:dyDescent="0.25">
      <c r="B28" s="31" t="e">
        <f>+Posiciones!#REF!</f>
        <v>#REF!</v>
      </c>
    </row>
    <row r="29" spans="2:6" x14ac:dyDescent="0.25">
      <c r="B29" s="31" t="e">
        <f>+Posiciones!#REF!</f>
        <v>#REF!</v>
      </c>
      <c r="D29" s="31" t="e">
        <f>+Posiciones!#REF!</f>
        <v>#REF!</v>
      </c>
    </row>
    <row r="30" spans="2:6" x14ac:dyDescent="0.25">
      <c r="B30" s="31" t="e">
        <f>+Posiciones!#REF!</f>
        <v>#REF!</v>
      </c>
      <c r="D30" s="31" t="e">
        <f>+Posiciones!#REF!</f>
        <v>#REF!</v>
      </c>
    </row>
    <row r="31" spans="2:6" x14ac:dyDescent="0.25"/>
    <row r="33" ht="8.25" hidden="1" customHeight="1" x14ac:dyDescent="0.25"/>
    <row r="34" x14ac:dyDescent="0.25"/>
    <row r="35" x14ac:dyDescent="0.25"/>
    <row r="36" x14ac:dyDescent="0.25"/>
  </sheetData>
  <mergeCells count="13">
    <mergeCell ref="B22:F22"/>
    <mergeCell ref="B7:F7"/>
    <mergeCell ref="B8:F8"/>
    <mergeCell ref="C2:E2"/>
    <mergeCell ref="C3:E3"/>
    <mergeCell ref="C4:E4"/>
    <mergeCell ref="B6:F6"/>
    <mergeCell ref="B11:F11"/>
    <mergeCell ref="B17:C17"/>
    <mergeCell ref="B16:C16"/>
    <mergeCell ref="B20:C20"/>
    <mergeCell ref="B18:C18"/>
    <mergeCell ref="B19:C19"/>
  </mergeCells>
  <phoneticPr fontId="16" type="noConversion"/>
  <pageMargins left="0.7" right="0.7" top="0.75" bottom="0.75" header="0.3" footer="0.3"/>
  <pageSetup scale="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D2837-1140-49F2-B818-FB29A042E31B}">
  <sheetPr>
    <tabColor theme="1"/>
  </sheetPr>
  <dimension ref="A1:K28"/>
  <sheetViews>
    <sheetView showGridLines="0" zoomScaleNormal="100" zoomScaleSheetLayoutView="90" workbookViewId="0">
      <selection activeCell="F7" sqref="F7:H7"/>
    </sheetView>
  </sheetViews>
  <sheetFormatPr baseColWidth="10" defaultColWidth="0" defaultRowHeight="15" customHeight="1" zeroHeight="1" x14ac:dyDescent="0.25"/>
  <cols>
    <col min="1" max="1" width="3.140625" style="31" customWidth="1"/>
    <col min="2" max="2" width="17.42578125" style="31" customWidth="1"/>
    <col min="3" max="3" width="6.28515625" style="31" customWidth="1"/>
    <col min="4" max="4" width="58.7109375" style="31" customWidth="1"/>
    <col min="5" max="5" width="11.42578125" style="31" customWidth="1"/>
    <col min="6" max="6" width="9.28515625" style="31" customWidth="1"/>
    <col min="7" max="7" width="14.140625" style="31" customWidth="1"/>
    <col min="8" max="8" width="19" style="31" customWidth="1"/>
    <col min="9" max="9" width="16.42578125" style="31" customWidth="1"/>
    <col min="10" max="10" width="17" style="31" customWidth="1"/>
    <col min="11" max="11" width="3.5703125" style="31" customWidth="1"/>
    <col min="12" max="16384" width="11.42578125" style="31" hidden="1"/>
  </cols>
  <sheetData>
    <row r="1" spans="2:10" x14ac:dyDescent="0.25"/>
    <row r="2" spans="2:10" ht="30" customHeight="1" x14ac:dyDescent="0.25">
      <c r="B2" s="82"/>
      <c r="C2" s="165" t="s">
        <v>103</v>
      </c>
      <c r="D2" s="166"/>
      <c r="E2" s="166"/>
      <c r="F2" s="166"/>
      <c r="G2" s="166"/>
      <c r="H2" s="166"/>
      <c r="I2" s="167"/>
      <c r="J2" s="82"/>
    </row>
    <row r="3" spans="2:10" ht="30" customHeight="1" x14ac:dyDescent="0.25">
      <c r="B3" s="83"/>
      <c r="C3" s="168" t="s">
        <v>104</v>
      </c>
      <c r="D3" s="169"/>
      <c r="E3" s="169"/>
      <c r="F3" s="169"/>
      <c r="G3" s="169"/>
      <c r="H3" s="169"/>
      <c r="I3" s="170"/>
      <c r="J3" s="83"/>
    </row>
    <row r="4" spans="2:10" ht="6.75" customHeight="1" x14ac:dyDescent="0.25">
      <c r="C4" s="84"/>
      <c r="D4" s="84"/>
      <c r="E4" s="84"/>
      <c r="F4" s="84"/>
      <c r="G4" s="84"/>
      <c r="H4" s="84"/>
      <c r="I4" s="84"/>
    </row>
    <row r="5" spans="2:10" ht="33" customHeight="1" x14ac:dyDescent="0.25">
      <c r="B5" s="171" t="s">
        <v>8</v>
      </c>
      <c r="C5" s="172"/>
      <c r="D5" s="114" t="s">
        <v>105</v>
      </c>
      <c r="E5" s="114"/>
      <c r="F5" s="114"/>
      <c r="G5" s="114"/>
      <c r="H5" s="114"/>
      <c r="I5" s="114"/>
      <c r="J5" s="114"/>
    </row>
    <row r="6" spans="2:10" ht="6.75" customHeight="1" x14ac:dyDescent="0.3">
      <c r="B6" s="5"/>
      <c r="C6" s="5"/>
      <c r="D6" s="5"/>
      <c r="E6" s="5"/>
      <c r="F6" s="5"/>
      <c r="G6" s="5"/>
      <c r="H6" s="5"/>
      <c r="I6" s="5"/>
      <c r="J6" s="5"/>
    </row>
    <row r="7" spans="2:10" ht="23.25" customHeight="1" x14ac:dyDescent="0.25">
      <c r="B7" s="171" t="s">
        <v>1</v>
      </c>
      <c r="C7" s="172"/>
      <c r="D7" s="173" t="s">
        <v>126</v>
      </c>
      <c r="E7" s="174"/>
      <c r="F7" s="171" t="s">
        <v>4</v>
      </c>
      <c r="G7" s="175"/>
      <c r="H7" s="172"/>
      <c r="I7" s="176" t="s">
        <v>127</v>
      </c>
      <c r="J7" s="177"/>
    </row>
    <row r="8" spans="2:10" ht="23.25" customHeight="1" x14ac:dyDescent="0.25">
      <c r="B8" s="171" t="s">
        <v>2</v>
      </c>
      <c r="C8" s="172"/>
      <c r="D8" s="173" t="s">
        <v>128</v>
      </c>
      <c r="E8" s="174"/>
      <c r="F8" s="171" t="s">
        <v>5</v>
      </c>
      <c r="G8" s="175"/>
      <c r="H8" s="172"/>
      <c r="I8" s="176" t="s">
        <v>129</v>
      </c>
      <c r="J8" s="177"/>
    </row>
    <row r="9" spans="2:10" ht="23.25" customHeight="1" x14ac:dyDescent="0.25">
      <c r="B9" s="171" t="s">
        <v>3</v>
      </c>
      <c r="C9" s="172"/>
      <c r="D9" s="179" t="s">
        <v>130</v>
      </c>
      <c r="E9" s="174"/>
      <c r="F9" s="171" t="s">
        <v>6</v>
      </c>
      <c r="G9" s="175"/>
      <c r="H9" s="172"/>
      <c r="I9" s="176"/>
      <c r="J9" s="177"/>
    </row>
    <row r="10" spans="2:10" ht="6.75" customHeight="1" x14ac:dyDescent="0.3">
      <c r="B10" s="5"/>
      <c r="C10" s="5"/>
      <c r="D10" s="5"/>
      <c r="E10" s="5"/>
      <c r="F10" s="5"/>
      <c r="G10" s="5"/>
      <c r="H10" s="5"/>
      <c r="I10" s="5"/>
      <c r="J10" s="5"/>
    </row>
    <row r="11" spans="2:10" ht="23.25" customHeight="1" x14ac:dyDescent="0.25">
      <c r="B11" s="122" t="s">
        <v>110</v>
      </c>
      <c r="C11" s="122"/>
      <c r="D11" s="122"/>
      <c r="E11" s="122"/>
      <c r="F11" s="122"/>
      <c r="G11" s="122"/>
      <c r="H11" s="122"/>
      <c r="I11" s="122"/>
      <c r="J11" s="122"/>
    </row>
    <row r="12" spans="2:10" ht="6.75" customHeight="1" x14ac:dyDescent="0.3">
      <c r="B12" s="5"/>
      <c r="C12" s="5"/>
      <c r="D12" s="5"/>
      <c r="E12" s="5"/>
      <c r="F12" s="5"/>
      <c r="G12" s="5"/>
      <c r="H12" s="5"/>
      <c r="I12" s="5"/>
      <c r="J12" s="5"/>
    </row>
    <row r="13" spans="2:10" ht="148.5" customHeight="1" x14ac:dyDescent="0.25">
      <c r="B13" s="123" t="s">
        <v>111</v>
      </c>
      <c r="C13" s="123"/>
      <c r="D13" s="123"/>
      <c r="E13" s="123"/>
      <c r="F13" s="123"/>
      <c r="G13" s="123"/>
      <c r="H13" s="123"/>
      <c r="I13" s="123"/>
      <c r="J13" s="123"/>
    </row>
    <row r="14" spans="2:10" ht="6.75" customHeight="1" x14ac:dyDescent="0.3">
      <c r="B14" s="5"/>
      <c r="C14" s="5"/>
      <c r="D14" s="5"/>
      <c r="E14" s="5"/>
      <c r="F14" s="5"/>
      <c r="G14" s="5"/>
      <c r="H14" s="5"/>
      <c r="I14" s="5"/>
      <c r="J14" s="5"/>
    </row>
    <row r="15" spans="2:10" ht="82.5" customHeight="1" x14ac:dyDescent="0.25">
      <c r="B15" s="124" t="s">
        <v>112</v>
      </c>
      <c r="C15" s="125"/>
      <c r="D15" s="125"/>
      <c r="E15" s="125"/>
      <c r="F15" s="125"/>
      <c r="G15" s="125"/>
      <c r="H15" s="125"/>
      <c r="I15" s="125"/>
      <c r="J15" s="126"/>
    </row>
    <row r="16" spans="2:10" ht="6.75" customHeight="1" x14ac:dyDescent="0.3">
      <c r="B16" s="5"/>
      <c r="C16" s="5"/>
      <c r="D16" s="5"/>
      <c r="E16" s="5"/>
      <c r="F16" s="5"/>
      <c r="G16" s="5"/>
      <c r="H16" s="5"/>
      <c r="I16" s="5"/>
      <c r="J16" s="5"/>
    </row>
    <row r="17" spans="2:10" ht="41.25" customHeight="1" x14ac:dyDescent="0.25">
      <c r="B17" s="180" t="s">
        <v>113</v>
      </c>
      <c r="C17" s="181"/>
      <c r="D17" s="182"/>
      <c r="E17" s="85" t="s">
        <v>114</v>
      </c>
      <c r="F17" s="85" t="s">
        <v>115</v>
      </c>
      <c r="G17" s="86" t="s">
        <v>116</v>
      </c>
      <c r="H17" s="85" t="s">
        <v>117</v>
      </c>
      <c r="I17" s="87" t="s">
        <v>118</v>
      </c>
      <c r="J17" s="85" t="s">
        <v>119</v>
      </c>
    </row>
    <row r="18" spans="2:10" ht="36" customHeight="1" x14ac:dyDescent="0.25">
      <c r="B18" s="183" t="s">
        <v>120</v>
      </c>
      <c r="C18" s="184"/>
      <c r="D18" s="185"/>
      <c r="E18" s="88" t="s">
        <v>121</v>
      </c>
      <c r="F18" s="89">
        <v>9</v>
      </c>
      <c r="G18" s="90">
        <v>4285635</v>
      </c>
      <c r="H18" s="91">
        <v>3213000</v>
      </c>
      <c r="I18" s="92" t="str">
        <f>IF(H18&gt;G18,"El precio unitario ofertado sobrepasa el precio techo","")</f>
        <v/>
      </c>
      <c r="J18" s="76">
        <f>+H18*F18</f>
        <v>28917000</v>
      </c>
    </row>
    <row r="19" spans="2:10" ht="22.5" customHeight="1" x14ac:dyDescent="0.25">
      <c r="B19" s="93" t="s">
        <v>122</v>
      </c>
      <c r="C19" s="94"/>
      <c r="D19" s="94"/>
      <c r="E19" s="95"/>
      <c r="F19" s="96">
        <f>SUM(F18:F18)</f>
        <v>9</v>
      </c>
      <c r="J19" s="97">
        <f>SUM(J18:J18)</f>
        <v>28917000</v>
      </c>
    </row>
    <row r="20" spans="2:10" x14ac:dyDescent="0.25"/>
    <row r="21" spans="2:10" ht="16.5" x14ac:dyDescent="0.25">
      <c r="B21" s="178" t="s">
        <v>7</v>
      </c>
      <c r="C21" s="178"/>
      <c r="D21" s="178"/>
      <c r="E21" s="178"/>
    </row>
    <row r="22" spans="2:10" ht="16.5" x14ac:dyDescent="0.25">
      <c r="B22" s="23"/>
      <c r="C22" s="23"/>
      <c r="D22" s="23"/>
      <c r="E22" s="23"/>
    </row>
    <row r="23" spans="2:10" ht="29.25" customHeight="1" x14ac:dyDescent="0.25">
      <c r="B23" s="186" t="s">
        <v>123</v>
      </c>
      <c r="C23" s="186"/>
      <c r="D23" s="98" t="s">
        <v>124</v>
      </c>
      <c r="E23" s="187" t="s">
        <v>118</v>
      </c>
      <c r="F23" s="187"/>
    </row>
    <row r="24" spans="2:10" ht="50.25" customHeight="1" x14ac:dyDescent="0.25">
      <c r="B24" s="188">
        <v>38570715</v>
      </c>
      <c r="C24" s="188"/>
      <c r="D24" s="99">
        <f>J19</f>
        <v>28917000</v>
      </c>
      <c r="E24" s="189" t="str">
        <f>IF(D24&gt;B24,"El valor ofertado sobrepasa el Presupuesto","")</f>
        <v/>
      </c>
      <c r="F24" s="189"/>
    </row>
    <row r="25" spans="2:10" s="100" customFormat="1" x14ac:dyDescent="0.25"/>
    <row r="26" spans="2:10" s="100" customFormat="1" ht="86.25" customHeight="1" x14ac:dyDescent="0.25">
      <c r="B26" s="101" t="s">
        <v>125</v>
      </c>
      <c r="C26" s="190"/>
      <c r="D26" s="190"/>
      <c r="E26" s="190"/>
    </row>
    <row r="27" spans="2:10" s="100" customFormat="1" x14ac:dyDescent="0.25"/>
    <row r="28" spans="2:10" x14ac:dyDescent="0.25"/>
  </sheetData>
  <sheetProtection algorithmName="SHA-512" hashValue="6GEaEmIdyoHQG+LYhEl4es7wrdO7WduwgbPY1yoVR26QaeIZVxXExHIKf6VVHGl6rgJn4lgNVoegTBPTPVU2jw==" saltValue="t2GhcPmiEXGpgbGaDdhJlg==" spinCount="100000" sheet="1" objects="1" scenarios="1"/>
  <mergeCells count="27">
    <mergeCell ref="B23:C23"/>
    <mergeCell ref="E23:F23"/>
    <mergeCell ref="B24:C24"/>
    <mergeCell ref="E24:F24"/>
    <mergeCell ref="C26:E26"/>
    <mergeCell ref="B21:E21"/>
    <mergeCell ref="B8:C8"/>
    <mergeCell ref="D8:E8"/>
    <mergeCell ref="F8:H8"/>
    <mergeCell ref="I8:J8"/>
    <mergeCell ref="B9:C9"/>
    <mergeCell ref="D9:E9"/>
    <mergeCell ref="F9:H9"/>
    <mergeCell ref="I9:J9"/>
    <mergeCell ref="B11:J11"/>
    <mergeCell ref="B13:J13"/>
    <mergeCell ref="B15:J15"/>
    <mergeCell ref="B17:D17"/>
    <mergeCell ref="B18:D18"/>
    <mergeCell ref="C2:I2"/>
    <mergeCell ref="C3:I3"/>
    <mergeCell ref="B5:C5"/>
    <mergeCell ref="D5:J5"/>
    <mergeCell ref="B7:C7"/>
    <mergeCell ref="D7:E7"/>
    <mergeCell ref="F7:H7"/>
    <mergeCell ref="I7:J7"/>
  </mergeCells>
  <hyperlinks>
    <hyperlink ref="D9" r:id="rId1" xr:uid="{36B754CB-A757-4024-AD8D-4FB8BA0A1FCF}"/>
  </hyperlinks>
  <pageMargins left="0.7" right="0.7" top="0.75" bottom="0.75" header="0.3" footer="0.3"/>
  <pageSetup scale="49"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9414F-5032-43BD-BC97-399A46335F67}">
  <sheetPr>
    <tabColor theme="1"/>
  </sheetPr>
  <dimension ref="A1:K28"/>
  <sheetViews>
    <sheetView showGridLines="0" zoomScaleNormal="100" zoomScaleSheetLayoutView="90" workbookViewId="0">
      <selection activeCell="F7" sqref="F7:H7"/>
    </sheetView>
  </sheetViews>
  <sheetFormatPr baseColWidth="10" defaultColWidth="0" defaultRowHeight="15" customHeight="1" zeroHeight="1" x14ac:dyDescent="0.25"/>
  <cols>
    <col min="1" max="1" width="3.140625" style="31" customWidth="1"/>
    <col min="2" max="2" width="17.42578125" style="31" customWidth="1"/>
    <col min="3" max="3" width="6.28515625" style="31" customWidth="1"/>
    <col min="4" max="4" width="58.7109375" style="31" customWidth="1"/>
    <col min="5" max="5" width="11.42578125" style="31" customWidth="1"/>
    <col min="6" max="6" width="9.28515625" style="31" customWidth="1"/>
    <col min="7" max="7" width="14.140625" style="31" customWidth="1"/>
    <col min="8" max="8" width="19" style="31" customWidth="1"/>
    <col min="9" max="9" width="16.42578125" style="31" customWidth="1"/>
    <col min="10" max="10" width="17" style="31" customWidth="1"/>
    <col min="11" max="11" width="3.5703125" style="31" customWidth="1"/>
    <col min="12" max="16384" width="11.42578125" style="31" hidden="1"/>
  </cols>
  <sheetData>
    <row r="1" spans="2:10" x14ac:dyDescent="0.25"/>
    <row r="2" spans="2:10" ht="30" customHeight="1" x14ac:dyDescent="0.25">
      <c r="B2" s="82"/>
      <c r="C2" s="165" t="s">
        <v>103</v>
      </c>
      <c r="D2" s="166"/>
      <c r="E2" s="166"/>
      <c r="F2" s="166"/>
      <c r="G2" s="166"/>
      <c r="H2" s="166"/>
      <c r="I2" s="167"/>
      <c r="J2" s="82"/>
    </row>
    <row r="3" spans="2:10" ht="30" customHeight="1" x14ac:dyDescent="0.25">
      <c r="B3" s="83"/>
      <c r="C3" s="168" t="s">
        <v>104</v>
      </c>
      <c r="D3" s="169"/>
      <c r="E3" s="169"/>
      <c r="F3" s="169"/>
      <c r="G3" s="169"/>
      <c r="H3" s="169"/>
      <c r="I3" s="170"/>
      <c r="J3" s="83"/>
    </row>
    <row r="4" spans="2:10" ht="6.75" customHeight="1" x14ac:dyDescent="0.25">
      <c r="C4" s="84"/>
      <c r="D4" s="84"/>
      <c r="E4" s="84"/>
      <c r="F4" s="84"/>
      <c r="G4" s="84"/>
      <c r="H4" s="84"/>
      <c r="I4" s="84"/>
    </row>
    <row r="5" spans="2:10" ht="33" customHeight="1" x14ac:dyDescent="0.25">
      <c r="B5" s="171" t="s">
        <v>8</v>
      </c>
      <c r="C5" s="172"/>
      <c r="D5" s="114" t="s">
        <v>105</v>
      </c>
      <c r="E5" s="114"/>
      <c r="F5" s="114"/>
      <c r="G5" s="114"/>
      <c r="H5" s="114"/>
      <c r="I5" s="114"/>
      <c r="J5" s="114"/>
    </row>
    <row r="6" spans="2:10" ht="6.75" customHeight="1" x14ac:dyDescent="0.3">
      <c r="B6" s="5"/>
      <c r="C6" s="5"/>
      <c r="D6" s="5"/>
      <c r="E6" s="5"/>
      <c r="F6" s="5"/>
      <c r="G6" s="5"/>
      <c r="H6" s="5"/>
      <c r="I6" s="5"/>
      <c r="J6" s="5"/>
    </row>
    <row r="7" spans="2:10" ht="23.25" customHeight="1" x14ac:dyDescent="0.25">
      <c r="B7" s="171" t="s">
        <v>1</v>
      </c>
      <c r="C7" s="172"/>
      <c r="D7" s="173" t="s">
        <v>131</v>
      </c>
      <c r="E7" s="174"/>
      <c r="F7" s="171" t="s">
        <v>4</v>
      </c>
      <c r="G7" s="175"/>
      <c r="H7" s="172"/>
      <c r="I7" s="176" t="s">
        <v>132</v>
      </c>
      <c r="J7" s="177"/>
    </row>
    <row r="8" spans="2:10" ht="23.25" customHeight="1" x14ac:dyDescent="0.25">
      <c r="B8" s="171" t="s">
        <v>2</v>
      </c>
      <c r="C8" s="172"/>
      <c r="D8" s="173" t="s">
        <v>133</v>
      </c>
      <c r="E8" s="174"/>
      <c r="F8" s="171" t="s">
        <v>5</v>
      </c>
      <c r="G8" s="175"/>
      <c r="H8" s="172"/>
      <c r="I8" s="176">
        <v>3102923718</v>
      </c>
      <c r="J8" s="177"/>
    </row>
    <row r="9" spans="2:10" ht="23.25" customHeight="1" x14ac:dyDescent="0.25">
      <c r="B9" s="171" t="s">
        <v>3</v>
      </c>
      <c r="C9" s="172"/>
      <c r="D9" s="179" t="s">
        <v>134</v>
      </c>
      <c r="E9" s="174"/>
      <c r="F9" s="171" t="s">
        <v>6</v>
      </c>
      <c r="G9" s="175"/>
      <c r="H9" s="172"/>
      <c r="I9" s="176">
        <v>3102923718</v>
      </c>
      <c r="J9" s="177"/>
    </row>
    <row r="10" spans="2:10" ht="6.75" customHeight="1" x14ac:dyDescent="0.3">
      <c r="B10" s="5"/>
      <c r="C10" s="5"/>
      <c r="D10" s="5"/>
      <c r="E10" s="5"/>
      <c r="F10" s="5"/>
      <c r="G10" s="5"/>
      <c r="H10" s="5"/>
      <c r="I10" s="5"/>
      <c r="J10" s="5"/>
    </row>
    <row r="11" spans="2:10" ht="23.25" customHeight="1" x14ac:dyDescent="0.25">
      <c r="B11" s="122" t="s">
        <v>110</v>
      </c>
      <c r="C11" s="122"/>
      <c r="D11" s="122"/>
      <c r="E11" s="122"/>
      <c r="F11" s="122"/>
      <c r="G11" s="122"/>
      <c r="H11" s="122"/>
      <c r="I11" s="122"/>
      <c r="J11" s="122"/>
    </row>
    <row r="12" spans="2:10" ht="6.75" customHeight="1" x14ac:dyDescent="0.3">
      <c r="B12" s="5"/>
      <c r="C12" s="5"/>
      <c r="D12" s="5"/>
      <c r="E12" s="5"/>
      <c r="F12" s="5"/>
      <c r="G12" s="5"/>
      <c r="H12" s="5"/>
      <c r="I12" s="5"/>
      <c r="J12" s="5"/>
    </row>
    <row r="13" spans="2:10" ht="148.5" customHeight="1" x14ac:dyDescent="0.25">
      <c r="B13" s="123" t="s">
        <v>111</v>
      </c>
      <c r="C13" s="123"/>
      <c r="D13" s="123"/>
      <c r="E13" s="123"/>
      <c r="F13" s="123"/>
      <c r="G13" s="123"/>
      <c r="H13" s="123"/>
      <c r="I13" s="123"/>
      <c r="J13" s="123"/>
    </row>
    <row r="14" spans="2:10" ht="6.75" customHeight="1" x14ac:dyDescent="0.3">
      <c r="B14" s="5"/>
      <c r="C14" s="5"/>
      <c r="D14" s="5"/>
      <c r="E14" s="5"/>
      <c r="F14" s="5"/>
      <c r="G14" s="5"/>
      <c r="H14" s="5"/>
      <c r="I14" s="5"/>
      <c r="J14" s="5"/>
    </row>
    <row r="15" spans="2:10" ht="82.5" customHeight="1" x14ac:dyDescent="0.25">
      <c r="B15" s="124" t="s">
        <v>112</v>
      </c>
      <c r="C15" s="125"/>
      <c r="D15" s="125"/>
      <c r="E15" s="125"/>
      <c r="F15" s="125"/>
      <c r="G15" s="125"/>
      <c r="H15" s="125"/>
      <c r="I15" s="125"/>
      <c r="J15" s="126"/>
    </row>
    <row r="16" spans="2:10" ht="6.75" customHeight="1" x14ac:dyDescent="0.3">
      <c r="B16" s="5"/>
      <c r="C16" s="5"/>
      <c r="D16" s="5"/>
      <c r="E16" s="5"/>
      <c r="F16" s="5"/>
      <c r="G16" s="5"/>
      <c r="H16" s="5"/>
      <c r="I16" s="5"/>
      <c r="J16" s="5"/>
    </row>
    <row r="17" spans="2:10" ht="41.25" customHeight="1" x14ac:dyDescent="0.25">
      <c r="B17" s="180" t="s">
        <v>113</v>
      </c>
      <c r="C17" s="181"/>
      <c r="D17" s="182"/>
      <c r="E17" s="85" t="s">
        <v>114</v>
      </c>
      <c r="F17" s="85" t="s">
        <v>115</v>
      </c>
      <c r="G17" s="86" t="s">
        <v>116</v>
      </c>
      <c r="H17" s="85" t="s">
        <v>117</v>
      </c>
      <c r="I17" s="87" t="s">
        <v>118</v>
      </c>
      <c r="J17" s="85" t="s">
        <v>119</v>
      </c>
    </row>
    <row r="18" spans="2:10" ht="36" customHeight="1" x14ac:dyDescent="0.25">
      <c r="B18" s="183" t="s">
        <v>120</v>
      </c>
      <c r="C18" s="184"/>
      <c r="D18" s="185"/>
      <c r="E18" s="88" t="s">
        <v>121</v>
      </c>
      <c r="F18" s="89">
        <v>9</v>
      </c>
      <c r="G18" s="90">
        <v>4285635</v>
      </c>
      <c r="H18" s="91">
        <v>2261000</v>
      </c>
      <c r="I18" s="92" t="str">
        <f>IF(H18&gt;G18,"El precio unitario ofertado sobrepasa el precio techo","")</f>
        <v/>
      </c>
      <c r="J18" s="76">
        <f>+H18*F18</f>
        <v>20349000</v>
      </c>
    </row>
    <row r="19" spans="2:10" ht="22.5" customHeight="1" x14ac:dyDescent="0.25">
      <c r="B19" s="93" t="s">
        <v>122</v>
      </c>
      <c r="C19" s="94"/>
      <c r="D19" s="94"/>
      <c r="E19" s="95"/>
      <c r="F19" s="96">
        <f>SUM(F18:F18)</f>
        <v>9</v>
      </c>
      <c r="J19" s="97">
        <f>SUM(J18:J18)</f>
        <v>20349000</v>
      </c>
    </row>
    <row r="20" spans="2:10" x14ac:dyDescent="0.25"/>
    <row r="21" spans="2:10" ht="16.5" x14ac:dyDescent="0.25">
      <c r="B21" s="178" t="s">
        <v>7</v>
      </c>
      <c r="C21" s="178"/>
      <c r="D21" s="178"/>
      <c r="E21" s="178"/>
    </row>
    <row r="22" spans="2:10" ht="16.5" x14ac:dyDescent="0.25">
      <c r="B22" s="23"/>
      <c r="C22" s="23"/>
      <c r="D22" s="23"/>
      <c r="E22" s="23"/>
    </row>
    <row r="23" spans="2:10" ht="29.25" customHeight="1" x14ac:dyDescent="0.25">
      <c r="B23" s="186" t="s">
        <v>123</v>
      </c>
      <c r="C23" s="186"/>
      <c r="D23" s="98" t="s">
        <v>124</v>
      </c>
      <c r="E23" s="187" t="s">
        <v>118</v>
      </c>
      <c r="F23" s="187"/>
    </row>
    <row r="24" spans="2:10" ht="50.25" customHeight="1" x14ac:dyDescent="0.25">
      <c r="B24" s="188">
        <v>38570715</v>
      </c>
      <c r="C24" s="188"/>
      <c r="D24" s="99">
        <f>J19</f>
        <v>20349000</v>
      </c>
      <c r="E24" s="189" t="str">
        <f>IF(D24&gt;B24,"El valor ofertado sobrepasa el Presupuesto","")</f>
        <v/>
      </c>
      <c r="F24" s="189"/>
    </row>
    <row r="25" spans="2:10" s="100" customFormat="1" x14ac:dyDescent="0.25"/>
    <row r="26" spans="2:10" s="100" customFormat="1" ht="86.25" customHeight="1" x14ac:dyDescent="0.25">
      <c r="B26" s="101" t="s">
        <v>125</v>
      </c>
      <c r="C26" s="190"/>
      <c r="D26" s="190"/>
      <c r="E26" s="190"/>
    </row>
    <row r="27" spans="2:10" s="100" customFormat="1" x14ac:dyDescent="0.25"/>
    <row r="28" spans="2:10" x14ac:dyDescent="0.25"/>
  </sheetData>
  <sheetProtection algorithmName="SHA-512" hashValue="PB4mHmYiKq7nf30ZKTyhTzyOcSDrJiBpSGszglNzCTb4pGof6ohBNw81GCxOI+bzYCpVrPdE3sg5cGVKbmEM3g==" saltValue="0/8rq4Pned4nomdemH7+yg==" spinCount="100000" sheet="1" objects="1" scenarios="1"/>
  <mergeCells count="27">
    <mergeCell ref="B23:C23"/>
    <mergeCell ref="E23:F23"/>
    <mergeCell ref="B24:C24"/>
    <mergeCell ref="E24:F24"/>
    <mergeCell ref="C26:E26"/>
    <mergeCell ref="B21:E21"/>
    <mergeCell ref="B8:C8"/>
    <mergeCell ref="D8:E8"/>
    <mergeCell ref="F8:H8"/>
    <mergeCell ref="I8:J8"/>
    <mergeCell ref="B9:C9"/>
    <mergeCell ref="D9:E9"/>
    <mergeCell ref="F9:H9"/>
    <mergeCell ref="I9:J9"/>
    <mergeCell ref="B11:J11"/>
    <mergeCell ref="B13:J13"/>
    <mergeCell ref="B15:J15"/>
    <mergeCell ref="B17:D17"/>
    <mergeCell ref="B18:D18"/>
    <mergeCell ref="C2:I2"/>
    <mergeCell ref="C3:I3"/>
    <mergeCell ref="B5:C5"/>
    <mergeCell ref="D5:J5"/>
    <mergeCell ref="B7:C7"/>
    <mergeCell ref="D7:E7"/>
    <mergeCell ref="F7:H7"/>
    <mergeCell ref="I7:J7"/>
  </mergeCells>
  <hyperlinks>
    <hyperlink ref="D9" r:id="rId1" xr:uid="{C7DCF32D-96F6-4C6B-9BE9-CBEE3E98A1CA}"/>
  </hyperlinks>
  <pageMargins left="0.7" right="0.7" top="0.75" bottom="0.75" header="0.3" footer="0.3"/>
  <pageSetup scale="49"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28D0A-A314-4BA9-B4FF-F6B95B61AD4C}">
  <sheetPr>
    <tabColor theme="1"/>
  </sheetPr>
  <dimension ref="A1:K28"/>
  <sheetViews>
    <sheetView showGridLines="0" zoomScaleNormal="100" zoomScaleSheetLayoutView="90" workbookViewId="0">
      <selection activeCell="F7" sqref="F7:H7"/>
    </sheetView>
  </sheetViews>
  <sheetFormatPr baseColWidth="10" defaultColWidth="0" defaultRowHeight="15" customHeight="1" zeroHeight="1" x14ac:dyDescent="0.25"/>
  <cols>
    <col min="1" max="1" width="3.140625" style="31" customWidth="1"/>
    <col min="2" max="2" width="17.42578125" style="31" customWidth="1"/>
    <col min="3" max="3" width="6.28515625" style="31" customWidth="1"/>
    <col min="4" max="4" width="58.7109375" style="31" customWidth="1"/>
    <col min="5" max="5" width="11.42578125" style="31" customWidth="1"/>
    <col min="6" max="6" width="9.28515625" style="31" customWidth="1"/>
    <col min="7" max="7" width="14.140625" style="31" customWidth="1"/>
    <col min="8" max="8" width="19" style="31" customWidth="1"/>
    <col min="9" max="9" width="16.42578125" style="31" customWidth="1"/>
    <col min="10" max="10" width="17" style="31" customWidth="1"/>
    <col min="11" max="11" width="3.5703125" style="31" customWidth="1"/>
    <col min="12" max="16384" width="11.42578125" style="31" hidden="1"/>
  </cols>
  <sheetData>
    <row r="1" spans="2:10" x14ac:dyDescent="0.25"/>
    <row r="2" spans="2:10" ht="30" customHeight="1" x14ac:dyDescent="0.25">
      <c r="B2" s="82"/>
      <c r="C2" s="165" t="s">
        <v>103</v>
      </c>
      <c r="D2" s="166"/>
      <c r="E2" s="166"/>
      <c r="F2" s="166"/>
      <c r="G2" s="166"/>
      <c r="H2" s="166"/>
      <c r="I2" s="167"/>
      <c r="J2" s="82"/>
    </row>
    <row r="3" spans="2:10" ht="30" customHeight="1" x14ac:dyDescent="0.25">
      <c r="B3" s="83"/>
      <c r="C3" s="168" t="s">
        <v>104</v>
      </c>
      <c r="D3" s="169"/>
      <c r="E3" s="169"/>
      <c r="F3" s="169"/>
      <c r="G3" s="169"/>
      <c r="H3" s="169"/>
      <c r="I3" s="170"/>
      <c r="J3" s="83"/>
    </row>
    <row r="4" spans="2:10" ht="6.75" customHeight="1" x14ac:dyDescent="0.25">
      <c r="C4" s="84"/>
      <c r="D4" s="84"/>
      <c r="E4" s="84"/>
      <c r="F4" s="84"/>
      <c r="G4" s="84"/>
      <c r="H4" s="84"/>
      <c r="I4" s="84"/>
    </row>
    <row r="5" spans="2:10" ht="33" customHeight="1" x14ac:dyDescent="0.25">
      <c r="B5" s="171" t="s">
        <v>8</v>
      </c>
      <c r="C5" s="172"/>
      <c r="D5" s="114" t="s">
        <v>105</v>
      </c>
      <c r="E5" s="114"/>
      <c r="F5" s="114"/>
      <c r="G5" s="114"/>
      <c r="H5" s="114"/>
      <c r="I5" s="114"/>
      <c r="J5" s="114"/>
    </row>
    <row r="6" spans="2:10" ht="6.75" customHeight="1" x14ac:dyDescent="0.3">
      <c r="B6" s="5"/>
      <c r="C6" s="5"/>
      <c r="D6" s="5"/>
      <c r="E6" s="5"/>
      <c r="F6" s="5"/>
      <c r="G6" s="5"/>
      <c r="H6" s="5"/>
      <c r="I6" s="5"/>
      <c r="J6" s="5"/>
    </row>
    <row r="7" spans="2:10" ht="23.25" customHeight="1" x14ac:dyDescent="0.25">
      <c r="B7" s="171" t="s">
        <v>1</v>
      </c>
      <c r="C7" s="172"/>
      <c r="D7" s="173" t="s">
        <v>106</v>
      </c>
      <c r="E7" s="174"/>
      <c r="F7" s="171" t="s">
        <v>4</v>
      </c>
      <c r="G7" s="175"/>
      <c r="H7" s="172"/>
      <c r="I7" s="176" t="s">
        <v>107</v>
      </c>
      <c r="J7" s="177"/>
    </row>
    <row r="8" spans="2:10" ht="23.25" customHeight="1" x14ac:dyDescent="0.25">
      <c r="B8" s="171" t="s">
        <v>2</v>
      </c>
      <c r="C8" s="172"/>
      <c r="D8" s="173" t="s">
        <v>108</v>
      </c>
      <c r="E8" s="174"/>
      <c r="F8" s="171" t="s">
        <v>5</v>
      </c>
      <c r="G8" s="175"/>
      <c r="H8" s="172"/>
      <c r="I8" s="176">
        <v>3202436258</v>
      </c>
      <c r="J8" s="177"/>
    </row>
    <row r="9" spans="2:10" ht="23.25" customHeight="1" x14ac:dyDescent="0.25">
      <c r="B9" s="171" t="s">
        <v>3</v>
      </c>
      <c r="C9" s="172"/>
      <c r="D9" s="173" t="s">
        <v>109</v>
      </c>
      <c r="E9" s="174"/>
      <c r="F9" s="171" t="s">
        <v>6</v>
      </c>
      <c r="G9" s="175"/>
      <c r="H9" s="172"/>
      <c r="I9" s="176"/>
      <c r="J9" s="177"/>
    </row>
    <row r="10" spans="2:10" ht="6.75" customHeight="1" x14ac:dyDescent="0.3">
      <c r="B10" s="5"/>
      <c r="C10" s="5"/>
      <c r="D10" s="5"/>
      <c r="E10" s="5"/>
      <c r="F10" s="5"/>
      <c r="G10" s="5"/>
      <c r="H10" s="5"/>
      <c r="I10" s="5"/>
      <c r="J10" s="5"/>
    </row>
    <row r="11" spans="2:10" ht="23.25" customHeight="1" x14ac:dyDescent="0.25">
      <c r="B11" s="122" t="s">
        <v>110</v>
      </c>
      <c r="C11" s="122"/>
      <c r="D11" s="122"/>
      <c r="E11" s="122"/>
      <c r="F11" s="122"/>
      <c r="G11" s="122"/>
      <c r="H11" s="122"/>
      <c r="I11" s="122"/>
      <c r="J11" s="122"/>
    </row>
    <row r="12" spans="2:10" ht="6.75" customHeight="1" x14ac:dyDescent="0.3">
      <c r="B12" s="5"/>
      <c r="C12" s="5"/>
      <c r="D12" s="5"/>
      <c r="E12" s="5"/>
      <c r="F12" s="5"/>
      <c r="G12" s="5"/>
      <c r="H12" s="5"/>
      <c r="I12" s="5"/>
      <c r="J12" s="5"/>
    </row>
    <row r="13" spans="2:10" ht="148.5" customHeight="1" x14ac:dyDescent="0.25">
      <c r="B13" s="123" t="s">
        <v>111</v>
      </c>
      <c r="C13" s="123"/>
      <c r="D13" s="123"/>
      <c r="E13" s="123"/>
      <c r="F13" s="123"/>
      <c r="G13" s="123"/>
      <c r="H13" s="123"/>
      <c r="I13" s="123"/>
      <c r="J13" s="123"/>
    </row>
    <row r="14" spans="2:10" ht="6.75" customHeight="1" x14ac:dyDescent="0.3">
      <c r="B14" s="5"/>
      <c r="C14" s="5"/>
      <c r="D14" s="5"/>
      <c r="E14" s="5"/>
      <c r="F14" s="5"/>
      <c r="G14" s="5"/>
      <c r="H14" s="5"/>
      <c r="I14" s="5"/>
      <c r="J14" s="5"/>
    </row>
    <row r="15" spans="2:10" ht="82.5" customHeight="1" x14ac:dyDescent="0.25">
      <c r="B15" s="124" t="s">
        <v>112</v>
      </c>
      <c r="C15" s="125"/>
      <c r="D15" s="125"/>
      <c r="E15" s="125"/>
      <c r="F15" s="125"/>
      <c r="G15" s="125"/>
      <c r="H15" s="125"/>
      <c r="I15" s="125"/>
      <c r="J15" s="126"/>
    </row>
    <row r="16" spans="2:10" ht="6.75" customHeight="1" x14ac:dyDescent="0.3">
      <c r="B16" s="5"/>
      <c r="C16" s="5"/>
      <c r="D16" s="5"/>
      <c r="E16" s="5"/>
      <c r="F16" s="5"/>
      <c r="G16" s="5"/>
      <c r="H16" s="5"/>
      <c r="I16" s="5"/>
      <c r="J16" s="5"/>
    </row>
    <row r="17" spans="2:10" ht="41.25" customHeight="1" x14ac:dyDescent="0.25">
      <c r="B17" s="180" t="s">
        <v>113</v>
      </c>
      <c r="C17" s="181"/>
      <c r="D17" s="182"/>
      <c r="E17" s="85" t="s">
        <v>114</v>
      </c>
      <c r="F17" s="85" t="s">
        <v>115</v>
      </c>
      <c r="G17" s="86" t="s">
        <v>116</v>
      </c>
      <c r="H17" s="85" t="s">
        <v>117</v>
      </c>
      <c r="I17" s="87" t="s">
        <v>118</v>
      </c>
      <c r="J17" s="85" t="s">
        <v>119</v>
      </c>
    </row>
    <row r="18" spans="2:10" ht="36" customHeight="1" x14ac:dyDescent="0.25">
      <c r="B18" s="183" t="s">
        <v>120</v>
      </c>
      <c r="C18" s="184"/>
      <c r="D18" s="185"/>
      <c r="E18" s="88" t="s">
        <v>121</v>
      </c>
      <c r="F18" s="89">
        <v>9</v>
      </c>
      <c r="G18" s="90">
        <v>4285635</v>
      </c>
      <c r="H18" s="91">
        <v>1800000</v>
      </c>
      <c r="I18" s="92" t="str">
        <f>IF(H18&gt;G18,"El precio unitario ofertado sobrepasa el precio techo","")</f>
        <v/>
      </c>
      <c r="J18" s="76">
        <f>+H18*F18</f>
        <v>16200000</v>
      </c>
    </row>
    <row r="19" spans="2:10" ht="22.5" customHeight="1" x14ac:dyDescent="0.25">
      <c r="B19" s="93" t="s">
        <v>122</v>
      </c>
      <c r="C19" s="94"/>
      <c r="D19" s="94"/>
      <c r="E19" s="95"/>
      <c r="F19" s="96">
        <f>SUM(F18:F18)</f>
        <v>9</v>
      </c>
      <c r="J19" s="97">
        <f>SUM(J18:J18)</f>
        <v>16200000</v>
      </c>
    </row>
    <row r="20" spans="2:10" x14ac:dyDescent="0.25"/>
    <row r="21" spans="2:10" ht="16.5" x14ac:dyDescent="0.25">
      <c r="B21" s="178" t="s">
        <v>7</v>
      </c>
      <c r="C21" s="178"/>
      <c r="D21" s="178"/>
      <c r="E21" s="178"/>
    </row>
    <row r="22" spans="2:10" ht="16.5" x14ac:dyDescent="0.25">
      <c r="B22" s="23"/>
      <c r="C22" s="23"/>
      <c r="D22" s="23"/>
      <c r="E22" s="23"/>
    </row>
    <row r="23" spans="2:10" ht="29.25" customHeight="1" x14ac:dyDescent="0.25">
      <c r="B23" s="186" t="s">
        <v>123</v>
      </c>
      <c r="C23" s="186"/>
      <c r="D23" s="98" t="s">
        <v>124</v>
      </c>
      <c r="E23" s="187" t="s">
        <v>118</v>
      </c>
      <c r="F23" s="187"/>
    </row>
    <row r="24" spans="2:10" ht="50.25" customHeight="1" x14ac:dyDescent="0.25">
      <c r="B24" s="188">
        <v>38570715</v>
      </c>
      <c r="C24" s="188"/>
      <c r="D24" s="99">
        <f>J19</f>
        <v>16200000</v>
      </c>
      <c r="E24" s="189" t="str">
        <f>IF(D24&gt;B24,"El valor ofertado sobrepasa el Presupuesto","")</f>
        <v/>
      </c>
      <c r="F24" s="189"/>
    </row>
    <row r="25" spans="2:10" s="100" customFormat="1" x14ac:dyDescent="0.25"/>
    <row r="26" spans="2:10" s="100" customFormat="1" ht="86.25" customHeight="1" x14ac:dyDescent="0.25">
      <c r="B26" s="101" t="s">
        <v>125</v>
      </c>
      <c r="C26" s="190"/>
      <c r="D26" s="190"/>
      <c r="E26" s="190"/>
    </row>
    <row r="27" spans="2:10" s="100" customFormat="1" x14ac:dyDescent="0.25"/>
    <row r="28" spans="2:10" x14ac:dyDescent="0.25"/>
  </sheetData>
  <sheetProtection algorithmName="SHA-512" hashValue="YBC0MZOx6+UlFOl4YusgH1c5hgdOhvHV2ol9gbmY0C3WteuziqaaUUdXVaGSTJz4xYzygaFRI45BJF6GwLMFRQ==" saltValue="uUVYgMyjMuOVYJATA82p5g==" spinCount="100000" sheet="1" objects="1" scenarios="1"/>
  <mergeCells count="27">
    <mergeCell ref="B23:C23"/>
    <mergeCell ref="E23:F23"/>
    <mergeCell ref="B24:C24"/>
    <mergeCell ref="E24:F24"/>
    <mergeCell ref="C26:E26"/>
    <mergeCell ref="B21:E21"/>
    <mergeCell ref="B8:C8"/>
    <mergeCell ref="D8:E8"/>
    <mergeCell ref="F8:H8"/>
    <mergeCell ref="I8:J8"/>
    <mergeCell ref="B9:C9"/>
    <mergeCell ref="D9:E9"/>
    <mergeCell ref="F9:H9"/>
    <mergeCell ref="I9:J9"/>
    <mergeCell ref="B11:J11"/>
    <mergeCell ref="B13:J13"/>
    <mergeCell ref="B15:J15"/>
    <mergeCell ref="B17:D17"/>
    <mergeCell ref="B18:D18"/>
    <mergeCell ref="C2:I2"/>
    <mergeCell ref="C3:I3"/>
    <mergeCell ref="B5:C5"/>
    <mergeCell ref="D5:J5"/>
    <mergeCell ref="B7:C7"/>
    <mergeCell ref="D7:E7"/>
    <mergeCell ref="F7:H7"/>
    <mergeCell ref="I7:J7"/>
  </mergeCells>
  <pageMargins left="0.7" right="0.7" top="0.75" bottom="0.75" header="0.3" footer="0.3"/>
  <pageSetup scale="4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F7BEB-3C50-4DD1-AC96-72203E05D102}">
  <sheetPr>
    <tabColor theme="1"/>
  </sheetPr>
  <dimension ref="A1:K28"/>
  <sheetViews>
    <sheetView showGridLines="0" topLeftCell="A16" zoomScaleNormal="100" zoomScaleSheetLayoutView="90" workbookViewId="0">
      <selection activeCell="H18" sqref="H18"/>
    </sheetView>
  </sheetViews>
  <sheetFormatPr baseColWidth="10" defaultColWidth="0" defaultRowHeight="15" customHeight="1" zeroHeight="1" x14ac:dyDescent="0.25"/>
  <cols>
    <col min="1" max="1" width="3.140625" style="31" customWidth="1"/>
    <col min="2" max="2" width="17.42578125" style="31" customWidth="1"/>
    <col min="3" max="3" width="6.28515625" style="31" customWidth="1"/>
    <col min="4" max="4" width="58.7109375" style="31" customWidth="1"/>
    <col min="5" max="5" width="11.42578125" style="31" customWidth="1"/>
    <col min="6" max="6" width="9.28515625" style="31" customWidth="1"/>
    <col min="7" max="7" width="14.140625" style="31" customWidth="1"/>
    <col min="8" max="8" width="19" style="31" customWidth="1"/>
    <col min="9" max="9" width="16.42578125" style="31" customWidth="1"/>
    <col min="10" max="10" width="17" style="31" customWidth="1"/>
    <col min="11" max="11" width="3.5703125" style="31" customWidth="1"/>
    <col min="12" max="16384" width="11.42578125" style="31" hidden="1"/>
  </cols>
  <sheetData>
    <row r="1" spans="2:10" x14ac:dyDescent="0.25"/>
    <row r="2" spans="2:10" ht="30" customHeight="1" x14ac:dyDescent="0.25">
      <c r="B2" s="82"/>
      <c r="C2" s="165" t="s">
        <v>103</v>
      </c>
      <c r="D2" s="166"/>
      <c r="E2" s="166"/>
      <c r="F2" s="166"/>
      <c r="G2" s="166"/>
      <c r="H2" s="166"/>
      <c r="I2" s="167"/>
      <c r="J2" s="82"/>
    </row>
    <row r="3" spans="2:10" ht="30" customHeight="1" x14ac:dyDescent="0.25">
      <c r="B3" s="83"/>
      <c r="C3" s="168" t="s">
        <v>104</v>
      </c>
      <c r="D3" s="169"/>
      <c r="E3" s="169"/>
      <c r="F3" s="169"/>
      <c r="G3" s="169"/>
      <c r="H3" s="169"/>
      <c r="I3" s="170"/>
      <c r="J3" s="83"/>
    </row>
    <row r="4" spans="2:10" ht="6.75" customHeight="1" x14ac:dyDescent="0.25">
      <c r="C4" s="84"/>
      <c r="D4" s="84"/>
      <c r="E4" s="84"/>
      <c r="F4" s="84"/>
      <c r="G4" s="84"/>
      <c r="H4" s="84"/>
      <c r="I4" s="84"/>
    </row>
    <row r="5" spans="2:10" ht="33" customHeight="1" x14ac:dyDescent="0.25">
      <c r="B5" s="171" t="s">
        <v>8</v>
      </c>
      <c r="C5" s="172"/>
      <c r="D5" s="114" t="s">
        <v>105</v>
      </c>
      <c r="E5" s="114"/>
      <c r="F5" s="114"/>
      <c r="G5" s="114"/>
      <c r="H5" s="114"/>
      <c r="I5" s="114"/>
      <c r="J5" s="114"/>
    </row>
    <row r="6" spans="2:10" ht="6.75" customHeight="1" x14ac:dyDescent="0.3">
      <c r="B6" s="5"/>
      <c r="C6" s="5"/>
      <c r="D6" s="5"/>
      <c r="E6" s="5"/>
      <c r="F6" s="5"/>
      <c r="G6" s="5"/>
      <c r="H6" s="5"/>
      <c r="I6" s="5"/>
      <c r="J6" s="5"/>
    </row>
    <row r="7" spans="2:10" ht="23.25" customHeight="1" x14ac:dyDescent="0.25">
      <c r="B7" s="171" t="s">
        <v>1</v>
      </c>
      <c r="C7" s="172"/>
      <c r="D7" s="173" t="s">
        <v>135</v>
      </c>
      <c r="E7" s="174"/>
      <c r="F7" s="171" t="s">
        <v>4</v>
      </c>
      <c r="G7" s="175"/>
      <c r="H7" s="172"/>
      <c r="I7" s="176" t="s">
        <v>136</v>
      </c>
      <c r="J7" s="177"/>
    </row>
    <row r="8" spans="2:10" ht="23.25" customHeight="1" x14ac:dyDescent="0.25">
      <c r="B8" s="171" t="s">
        <v>2</v>
      </c>
      <c r="C8" s="172"/>
      <c r="D8" s="173" t="s">
        <v>137</v>
      </c>
      <c r="E8" s="174"/>
      <c r="F8" s="171" t="s">
        <v>5</v>
      </c>
      <c r="G8" s="175"/>
      <c r="H8" s="172"/>
      <c r="I8" s="176" t="s">
        <v>138</v>
      </c>
      <c r="J8" s="177"/>
    </row>
    <row r="9" spans="2:10" ht="23.25" customHeight="1" x14ac:dyDescent="0.25">
      <c r="B9" s="171" t="s">
        <v>3</v>
      </c>
      <c r="C9" s="172"/>
      <c r="D9" s="179" t="s">
        <v>139</v>
      </c>
      <c r="E9" s="174"/>
      <c r="F9" s="171" t="s">
        <v>6</v>
      </c>
      <c r="G9" s="175"/>
      <c r="H9" s="172"/>
      <c r="I9" s="176">
        <v>3474340</v>
      </c>
      <c r="J9" s="177"/>
    </row>
    <row r="10" spans="2:10" ht="6.75" customHeight="1" x14ac:dyDescent="0.3">
      <c r="B10" s="5"/>
      <c r="C10" s="5"/>
      <c r="D10" s="5"/>
      <c r="E10" s="5"/>
      <c r="F10" s="5"/>
      <c r="G10" s="5"/>
      <c r="H10" s="5"/>
      <c r="I10" s="5"/>
      <c r="J10" s="5"/>
    </row>
    <row r="11" spans="2:10" ht="23.25" customHeight="1" x14ac:dyDescent="0.25">
      <c r="B11" s="122" t="s">
        <v>110</v>
      </c>
      <c r="C11" s="122"/>
      <c r="D11" s="122"/>
      <c r="E11" s="122"/>
      <c r="F11" s="122"/>
      <c r="G11" s="122"/>
      <c r="H11" s="122"/>
      <c r="I11" s="122"/>
      <c r="J11" s="122"/>
    </row>
    <row r="12" spans="2:10" ht="6.75" customHeight="1" x14ac:dyDescent="0.3">
      <c r="B12" s="5"/>
      <c r="C12" s="5"/>
      <c r="D12" s="5"/>
      <c r="E12" s="5"/>
      <c r="F12" s="5"/>
      <c r="G12" s="5"/>
      <c r="H12" s="5"/>
      <c r="I12" s="5"/>
      <c r="J12" s="5"/>
    </row>
    <row r="13" spans="2:10" ht="148.5" customHeight="1" x14ac:dyDescent="0.25">
      <c r="B13" s="123" t="s">
        <v>111</v>
      </c>
      <c r="C13" s="123"/>
      <c r="D13" s="123"/>
      <c r="E13" s="123"/>
      <c r="F13" s="123"/>
      <c r="G13" s="123"/>
      <c r="H13" s="123"/>
      <c r="I13" s="123"/>
      <c r="J13" s="123"/>
    </row>
    <row r="14" spans="2:10" ht="6.75" customHeight="1" x14ac:dyDescent="0.3">
      <c r="B14" s="5"/>
      <c r="C14" s="5"/>
      <c r="D14" s="5"/>
      <c r="E14" s="5"/>
      <c r="F14" s="5"/>
      <c r="G14" s="5"/>
      <c r="H14" s="5"/>
      <c r="I14" s="5"/>
      <c r="J14" s="5"/>
    </row>
    <row r="15" spans="2:10" ht="82.5" customHeight="1" x14ac:dyDescent="0.25">
      <c r="B15" s="124" t="s">
        <v>112</v>
      </c>
      <c r="C15" s="125"/>
      <c r="D15" s="125"/>
      <c r="E15" s="125"/>
      <c r="F15" s="125"/>
      <c r="G15" s="125"/>
      <c r="H15" s="125"/>
      <c r="I15" s="125"/>
      <c r="J15" s="126"/>
    </row>
    <row r="16" spans="2:10" ht="6.75" customHeight="1" x14ac:dyDescent="0.3">
      <c r="B16" s="5"/>
      <c r="C16" s="5"/>
      <c r="D16" s="5"/>
      <c r="E16" s="5"/>
      <c r="F16" s="5"/>
      <c r="G16" s="5"/>
      <c r="H16" s="5"/>
      <c r="I16" s="5"/>
      <c r="J16" s="5"/>
    </row>
    <row r="17" spans="2:10" ht="41.25" customHeight="1" x14ac:dyDescent="0.25">
      <c r="B17" s="180" t="s">
        <v>113</v>
      </c>
      <c r="C17" s="181"/>
      <c r="D17" s="182"/>
      <c r="E17" s="85" t="s">
        <v>114</v>
      </c>
      <c r="F17" s="85" t="s">
        <v>115</v>
      </c>
      <c r="G17" s="86" t="s">
        <v>116</v>
      </c>
      <c r="H17" s="85" t="s">
        <v>117</v>
      </c>
      <c r="I17" s="87" t="s">
        <v>118</v>
      </c>
      <c r="J17" s="85" t="s">
        <v>119</v>
      </c>
    </row>
    <row r="18" spans="2:10" ht="36" customHeight="1" x14ac:dyDescent="0.25">
      <c r="B18" s="183" t="s">
        <v>120</v>
      </c>
      <c r="C18" s="184"/>
      <c r="D18" s="185"/>
      <c r="E18" s="88" t="s">
        <v>121</v>
      </c>
      <c r="F18" s="89">
        <v>9</v>
      </c>
      <c r="G18" s="90">
        <v>4285635</v>
      </c>
      <c r="H18" s="91">
        <v>4200000</v>
      </c>
      <c r="I18" s="92" t="str">
        <f>IF(H18&gt;G18,"El precio unitario ofertado sobrepasa el precio techo","")</f>
        <v/>
      </c>
      <c r="J18" s="76">
        <f>+H18*F18</f>
        <v>37800000</v>
      </c>
    </row>
    <row r="19" spans="2:10" ht="22.5" customHeight="1" x14ac:dyDescent="0.25">
      <c r="B19" s="93" t="s">
        <v>122</v>
      </c>
      <c r="C19" s="94"/>
      <c r="D19" s="94"/>
      <c r="E19" s="95"/>
      <c r="F19" s="96">
        <f>SUM(F18:F18)</f>
        <v>9</v>
      </c>
      <c r="J19" s="97">
        <f>SUM(J18:J18)</f>
        <v>37800000</v>
      </c>
    </row>
    <row r="20" spans="2:10" x14ac:dyDescent="0.25"/>
    <row r="21" spans="2:10" ht="16.5" x14ac:dyDescent="0.25">
      <c r="B21" s="178" t="s">
        <v>7</v>
      </c>
      <c r="C21" s="178"/>
      <c r="D21" s="178"/>
      <c r="E21" s="178"/>
    </row>
    <row r="22" spans="2:10" ht="16.5" x14ac:dyDescent="0.25">
      <c r="B22" s="23"/>
      <c r="C22" s="23"/>
      <c r="D22" s="23"/>
      <c r="E22" s="23"/>
    </row>
    <row r="23" spans="2:10" ht="29.25" customHeight="1" x14ac:dyDescent="0.25">
      <c r="B23" s="186" t="s">
        <v>123</v>
      </c>
      <c r="C23" s="186"/>
      <c r="D23" s="98" t="s">
        <v>124</v>
      </c>
      <c r="E23" s="187" t="s">
        <v>118</v>
      </c>
      <c r="F23" s="187"/>
    </row>
    <row r="24" spans="2:10" ht="50.25" customHeight="1" x14ac:dyDescent="0.25">
      <c r="B24" s="188">
        <v>38570715</v>
      </c>
      <c r="C24" s="188"/>
      <c r="D24" s="99">
        <f>J19</f>
        <v>37800000</v>
      </c>
      <c r="E24" s="189" t="str">
        <f>IF(D24&gt;B24,"El valor ofertado sobrepasa el Presupuesto","")</f>
        <v/>
      </c>
      <c r="F24" s="189"/>
    </row>
    <row r="25" spans="2:10" s="100" customFormat="1" x14ac:dyDescent="0.25"/>
    <row r="26" spans="2:10" s="100" customFormat="1" ht="86.25" customHeight="1" x14ac:dyDescent="0.25">
      <c r="B26" s="101" t="s">
        <v>125</v>
      </c>
      <c r="C26" s="190"/>
      <c r="D26" s="190"/>
      <c r="E26" s="190"/>
    </row>
    <row r="27" spans="2:10" s="100" customFormat="1" x14ac:dyDescent="0.25"/>
    <row r="28" spans="2:10" x14ac:dyDescent="0.25"/>
  </sheetData>
  <sheetProtection algorithmName="SHA-512" hashValue="sX1yCksUtb7yxNTE9tZdicF+0baQG8VM2YIIqNxa9GCDQ3pzWsZ4gB76aQ74rpWX0N9bARrQqYe7jwUYNtdT5Q==" saltValue="LTiyIlxz++F2wPNGOYcR0Q==" spinCount="100000" sheet="1" objects="1" scenarios="1"/>
  <mergeCells count="27">
    <mergeCell ref="B23:C23"/>
    <mergeCell ref="E23:F23"/>
    <mergeCell ref="B24:C24"/>
    <mergeCell ref="E24:F24"/>
    <mergeCell ref="C26:E26"/>
    <mergeCell ref="B21:E21"/>
    <mergeCell ref="B8:C8"/>
    <mergeCell ref="D8:E8"/>
    <mergeCell ref="F8:H8"/>
    <mergeCell ref="I8:J8"/>
    <mergeCell ref="B9:C9"/>
    <mergeCell ref="D9:E9"/>
    <mergeCell ref="F9:H9"/>
    <mergeCell ref="I9:J9"/>
    <mergeCell ref="B11:J11"/>
    <mergeCell ref="B13:J13"/>
    <mergeCell ref="B15:J15"/>
    <mergeCell ref="B17:D17"/>
    <mergeCell ref="B18:D18"/>
    <mergeCell ref="C2:I2"/>
    <mergeCell ref="C3:I3"/>
    <mergeCell ref="B5:C5"/>
    <mergeCell ref="D5:J5"/>
    <mergeCell ref="B7:C7"/>
    <mergeCell ref="D7:E7"/>
    <mergeCell ref="F7:H7"/>
    <mergeCell ref="I7:J7"/>
  </mergeCells>
  <hyperlinks>
    <hyperlink ref="D9" r:id="rId1" xr:uid="{50655DA4-7AFC-40F5-85EF-470D0772307E}"/>
  </hyperlinks>
  <pageMargins left="0.7" right="0.7" top="0.75" bottom="0.75" header="0.3" footer="0.3"/>
  <pageSetup scale="4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C642-E6DA-4651-ACF3-75849C0CA5C5}">
  <dimension ref="A1:M35"/>
  <sheetViews>
    <sheetView showGridLines="0" topLeftCell="A30" workbookViewId="0">
      <selection activeCell="I27" sqref="I27"/>
    </sheetView>
  </sheetViews>
  <sheetFormatPr baseColWidth="10" defaultColWidth="0" defaultRowHeight="16.5" zeroHeight="1" x14ac:dyDescent="0.3"/>
  <cols>
    <col min="1" max="1" width="1.42578125" style="54" customWidth="1"/>
    <col min="2" max="2" width="14.42578125" style="54" customWidth="1"/>
    <col min="3" max="3" width="15" style="54" customWidth="1"/>
    <col min="4" max="4" width="15.42578125" style="54" customWidth="1"/>
    <col min="5" max="5" width="11.5703125" style="54" customWidth="1"/>
    <col min="6" max="7" width="14.42578125" style="54" customWidth="1"/>
    <col min="8" max="8" width="19.5703125" style="54" customWidth="1"/>
    <col min="9" max="9" width="20" style="54" customWidth="1"/>
    <col min="10" max="10" width="4.42578125" style="54" customWidth="1"/>
    <col min="11" max="11" width="3.42578125" style="54" customWidth="1"/>
    <col min="12" max="13" width="0" style="54" hidden="1" customWidth="1"/>
    <col min="14" max="16384" width="11.42578125" style="54" hidden="1"/>
  </cols>
  <sheetData>
    <row r="1" spans="2:9" x14ac:dyDescent="0.3"/>
    <row r="2" spans="2:9" x14ac:dyDescent="0.3">
      <c r="B2" s="193" t="e">
        <v>#VALUE!</v>
      </c>
      <c r="C2" s="194"/>
      <c r="D2" s="199" t="s">
        <v>0</v>
      </c>
      <c r="E2" s="200"/>
      <c r="F2" s="200"/>
      <c r="G2" s="200"/>
      <c r="H2" s="201"/>
      <c r="I2" s="55"/>
    </row>
    <row r="3" spans="2:9" x14ac:dyDescent="0.3">
      <c r="B3" s="195"/>
      <c r="C3" s="196"/>
      <c r="D3" s="202" t="s">
        <v>30</v>
      </c>
      <c r="E3" s="203"/>
      <c r="F3" s="203"/>
      <c r="G3" s="203"/>
      <c r="H3" s="204"/>
      <c r="I3" s="56"/>
    </row>
    <row r="4" spans="2:9" x14ac:dyDescent="0.3">
      <c r="B4" s="195"/>
      <c r="C4" s="196"/>
      <c r="D4" s="202" t="s">
        <v>65</v>
      </c>
      <c r="E4" s="203"/>
      <c r="F4" s="203"/>
      <c r="G4" s="203"/>
      <c r="H4" s="204"/>
      <c r="I4" s="56"/>
    </row>
    <row r="5" spans="2:9" x14ac:dyDescent="0.3">
      <c r="B5" s="197"/>
      <c r="C5" s="198"/>
      <c r="D5" s="205" t="s">
        <v>66</v>
      </c>
      <c r="E5" s="206"/>
      <c r="F5" s="206"/>
      <c r="G5" s="206"/>
      <c r="H5" s="207"/>
      <c r="I5" s="57"/>
    </row>
    <row r="6" spans="2:9" x14ac:dyDescent="0.3"/>
    <row r="7" spans="2:9" x14ac:dyDescent="0.3">
      <c r="B7" s="191" t="s">
        <v>1</v>
      </c>
      <c r="C7" s="191"/>
      <c r="D7" s="192"/>
      <c r="E7" s="192"/>
      <c r="F7" s="192"/>
      <c r="G7" s="59"/>
      <c r="H7" s="60" t="s">
        <v>4</v>
      </c>
      <c r="I7" s="58"/>
    </row>
    <row r="8" spans="2:9" x14ac:dyDescent="0.3">
      <c r="B8" s="191" t="s">
        <v>2</v>
      </c>
      <c r="C8" s="191"/>
      <c r="D8" s="192"/>
      <c r="E8" s="192"/>
      <c r="F8" s="192"/>
      <c r="G8" s="59"/>
      <c r="H8" s="60" t="s">
        <v>5</v>
      </c>
      <c r="I8" s="58"/>
    </row>
    <row r="9" spans="2:9" x14ac:dyDescent="0.3">
      <c r="B9" s="191" t="s">
        <v>3</v>
      </c>
      <c r="C9" s="191"/>
      <c r="D9" s="192"/>
      <c r="E9" s="192"/>
      <c r="F9" s="192"/>
      <c r="G9" s="59"/>
      <c r="H9" s="60" t="s">
        <v>6</v>
      </c>
      <c r="I9" s="58"/>
    </row>
    <row r="10" spans="2:9" x14ac:dyDescent="0.3"/>
    <row r="11" spans="2:9" ht="37.9" customHeight="1" x14ac:dyDescent="0.3">
      <c r="B11" s="209" t="s">
        <v>67</v>
      </c>
      <c r="C11" s="209"/>
      <c r="D11" s="210" t="s">
        <v>68</v>
      </c>
      <c r="E11" s="210"/>
      <c r="F11" s="210"/>
      <c r="G11" s="210"/>
      <c r="H11" s="210"/>
      <c r="I11" s="210"/>
    </row>
    <row r="12" spans="2:9" x14ac:dyDescent="0.3"/>
    <row r="13" spans="2:9" ht="23.45" customHeight="1" x14ac:dyDescent="0.3">
      <c r="B13" s="211" t="s">
        <v>69</v>
      </c>
      <c r="C13" s="211"/>
      <c r="D13" s="211"/>
      <c r="E13" s="211"/>
      <c r="F13" s="211"/>
      <c r="G13" s="211"/>
      <c r="H13" s="211"/>
      <c r="I13" s="211"/>
    </row>
    <row r="14" spans="2:9" x14ac:dyDescent="0.3"/>
    <row r="15" spans="2:9" ht="156.6" customHeight="1" x14ac:dyDescent="0.3">
      <c r="B15" s="212" t="s">
        <v>70</v>
      </c>
      <c r="C15" s="212"/>
      <c r="D15" s="212"/>
      <c r="E15" s="212"/>
      <c r="F15" s="212"/>
      <c r="G15" s="212"/>
      <c r="H15" s="212"/>
      <c r="I15" s="212"/>
    </row>
    <row r="16" spans="2:9" x14ac:dyDescent="0.3"/>
    <row r="17" spans="2:13" ht="67.150000000000006" customHeight="1" x14ac:dyDescent="0.3">
      <c r="B17" s="208" t="s">
        <v>71</v>
      </c>
      <c r="C17" s="209"/>
      <c r="D17" s="209"/>
      <c r="E17" s="209"/>
      <c r="F17" s="209"/>
      <c r="G17" s="209"/>
      <c r="H17" s="209"/>
      <c r="I17" s="209"/>
    </row>
    <row r="18" spans="2:13" x14ac:dyDescent="0.3"/>
    <row r="19" spans="2:13" s="63" customFormat="1" ht="27.6" customHeight="1" x14ac:dyDescent="0.25">
      <c r="B19" s="213" t="s">
        <v>57</v>
      </c>
      <c r="C19" s="213"/>
      <c r="D19" s="213"/>
      <c r="E19" s="213"/>
      <c r="F19" s="61" t="s">
        <v>72</v>
      </c>
      <c r="G19" s="61" t="s">
        <v>73</v>
      </c>
      <c r="H19" s="62" t="s">
        <v>74</v>
      </c>
      <c r="I19" s="62" t="s">
        <v>75</v>
      </c>
    </row>
    <row r="20" spans="2:13" s="63" customFormat="1" ht="13.9" customHeight="1" x14ac:dyDescent="0.25">
      <c r="B20" s="208" t="s">
        <v>76</v>
      </c>
      <c r="C20" s="208"/>
      <c r="D20" s="208"/>
      <c r="E20" s="208"/>
      <c r="F20" s="64">
        <v>1</v>
      </c>
      <c r="G20" s="64">
        <v>9</v>
      </c>
      <c r="H20" s="65">
        <v>262750</v>
      </c>
      <c r="I20" s="66">
        <f>+H20*G20*F20</f>
        <v>2364750</v>
      </c>
    </row>
    <row r="21" spans="2:13" s="63" customFormat="1" ht="13.9" customHeight="1" x14ac:dyDescent="0.25">
      <c r="B21" s="208" t="s">
        <v>77</v>
      </c>
      <c r="C21" s="208"/>
      <c r="D21" s="208"/>
      <c r="E21" s="208"/>
      <c r="F21" s="64">
        <v>1</v>
      </c>
      <c r="G21" s="64">
        <v>9</v>
      </c>
      <c r="H21" s="65">
        <v>262750</v>
      </c>
      <c r="I21" s="66">
        <f>+H21*G21*F21</f>
        <v>2364750</v>
      </c>
    </row>
    <row r="22" spans="2:13" s="63" customFormat="1" x14ac:dyDescent="0.25">
      <c r="B22" s="213" t="s">
        <v>78</v>
      </c>
      <c r="C22" s="213"/>
      <c r="D22" s="213"/>
      <c r="E22" s="213"/>
      <c r="F22" s="213"/>
      <c r="G22" s="213"/>
      <c r="H22" s="213"/>
      <c r="I22" s="67">
        <f>SUM(I20:I21)</f>
        <v>4729500</v>
      </c>
    </row>
    <row r="23" spans="2:13" s="63" customFormat="1" x14ac:dyDescent="0.25"/>
    <row r="24" spans="2:13" s="63" customFormat="1" x14ac:dyDescent="0.25">
      <c r="G24" s="63" t="s">
        <v>79</v>
      </c>
      <c r="H24" s="63" t="s">
        <v>80</v>
      </c>
    </row>
    <row r="25" spans="2:13" s="63" customFormat="1" ht="66" x14ac:dyDescent="0.25">
      <c r="B25" s="213" t="s">
        <v>81</v>
      </c>
      <c r="C25" s="213"/>
      <c r="D25" s="213"/>
      <c r="E25" s="61" t="s">
        <v>72</v>
      </c>
      <c r="F25" s="61" t="s">
        <v>82</v>
      </c>
      <c r="G25" s="62" t="s">
        <v>83</v>
      </c>
      <c r="H25" s="62" t="s">
        <v>84</v>
      </c>
      <c r="I25" s="62" t="s">
        <v>75</v>
      </c>
    </row>
    <row r="26" spans="2:13" s="72" customFormat="1" ht="76.900000000000006" customHeight="1" x14ac:dyDescent="0.25">
      <c r="B26" s="215" t="s">
        <v>85</v>
      </c>
      <c r="C26" s="216"/>
      <c r="D26" s="217"/>
      <c r="E26" s="68">
        <v>1</v>
      </c>
      <c r="F26" s="64">
        <v>9</v>
      </c>
      <c r="G26" s="69">
        <v>1426000</v>
      </c>
      <c r="H26" s="70">
        <v>1150000</v>
      </c>
      <c r="I26" s="71">
        <f>ROUND(H26*F26*E26,0)</f>
        <v>10350000</v>
      </c>
    </row>
    <row r="27" spans="2:13" s="72" customFormat="1" ht="81" customHeight="1" x14ac:dyDescent="0.25">
      <c r="B27" s="215" t="s">
        <v>86</v>
      </c>
      <c r="C27" s="216"/>
      <c r="D27" s="217"/>
      <c r="E27" s="68">
        <v>2</v>
      </c>
      <c r="F27" s="64">
        <v>9</v>
      </c>
      <c r="G27" s="69">
        <v>635000</v>
      </c>
      <c r="H27" s="70">
        <v>405000</v>
      </c>
      <c r="I27" s="71">
        <f>ROUND(H27*F27*E27,0)</f>
        <v>7290000</v>
      </c>
    </row>
    <row r="28" spans="2:13" s="72" customFormat="1" x14ac:dyDescent="0.25">
      <c r="H28" s="73"/>
      <c r="I28" s="73"/>
      <c r="M28" s="74"/>
    </row>
    <row r="29" spans="2:13" s="72" customFormat="1" x14ac:dyDescent="0.25">
      <c r="B29" s="218" t="s">
        <v>87</v>
      </c>
      <c r="C29" s="219"/>
      <c r="D29" s="219"/>
      <c r="E29" s="219"/>
      <c r="F29" s="219"/>
      <c r="G29" s="219"/>
      <c r="H29" s="220"/>
      <c r="I29" s="75">
        <f>+I27+I26+I22</f>
        <v>22369500</v>
      </c>
    </row>
    <row r="30" spans="2:13" s="72" customFormat="1" x14ac:dyDescent="0.25"/>
    <row r="31" spans="2:13" s="72" customFormat="1" x14ac:dyDescent="0.25"/>
    <row r="32" spans="2:13" s="72" customFormat="1" x14ac:dyDescent="0.25">
      <c r="B32" s="221" t="s">
        <v>88</v>
      </c>
      <c r="C32" s="221"/>
      <c r="D32" s="221"/>
      <c r="E32" s="221"/>
      <c r="F32" s="221"/>
      <c r="G32" s="221"/>
      <c r="H32" s="221"/>
      <c r="I32" s="221"/>
    </row>
    <row r="33" spans="2:9" s="72" customFormat="1" ht="79.150000000000006" customHeight="1" x14ac:dyDescent="0.25">
      <c r="B33" s="214" t="s">
        <v>89</v>
      </c>
      <c r="C33" s="214"/>
      <c r="D33" s="214"/>
      <c r="E33" s="214"/>
      <c r="F33" s="214"/>
      <c r="G33" s="214"/>
      <c r="H33" s="214"/>
      <c r="I33" s="214"/>
    </row>
    <row r="34" spans="2:9" s="72" customFormat="1" x14ac:dyDescent="0.25"/>
    <row r="35" spans="2:9" x14ac:dyDescent="0.3"/>
  </sheetData>
  <mergeCells count="26">
    <mergeCell ref="B33:I33"/>
    <mergeCell ref="B22:H22"/>
    <mergeCell ref="B25:D25"/>
    <mergeCell ref="B26:D26"/>
    <mergeCell ref="B27:D27"/>
    <mergeCell ref="B29:H29"/>
    <mergeCell ref="B32:I32"/>
    <mergeCell ref="B21:E21"/>
    <mergeCell ref="B8:C8"/>
    <mergeCell ref="D8:F8"/>
    <mergeCell ref="B9:C9"/>
    <mergeCell ref="D9:F9"/>
    <mergeCell ref="B11:C11"/>
    <mergeCell ref="D11:I11"/>
    <mergeCell ref="B13:I13"/>
    <mergeCell ref="B15:I15"/>
    <mergeCell ref="B17:I17"/>
    <mergeCell ref="B19:E19"/>
    <mergeCell ref="B20:E20"/>
    <mergeCell ref="B7:C7"/>
    <mergeCell ref="D7:F7"/>
    <mergeCell ref="B2:C5"/>
    <mergeCell ref="D2:H2"/>
    <mergeCell ref="D3:H3"/>
    <mergeCell ref="D4:H4"/>
    <mergeCell ref="D5:H5"/>
  </mergeCells>
  <conditionalFormatting sqref="H26:H27">
    <cfRule type="cellIs" dxfId="0" priority="1" operator="greaterThan">
      <formula>G26</formula>
    </cfRule>
  </conditionalFormatting>
  <dataValidations count="2">
    <dataValidation type="whole" allowBlank="1" showInputMessage="1" showErrorMessage="1" errorTitle="INGRESE UN VALOR INFERIOR" error="Esta ingresando un valor superior al precio unitario techo establecido en la celda G27. ingrese un valor inferior a dicho valor. " promptTitle="INGRESE VALOR UNITARIO ITEM 2" prompt="Ingrese el valor unitario del ITEM 2, tenga presente que su valor no puede superar el valor techo unitario establecido en el Estudio de Sector." sqref="H27" xr:uid="{9D1504EA-394C-4F84-A46F-3C4D212E1AB6}">
      <formula1>1</formula1>
      <formula2>G27</formula2>
    </dataValidation>
    <dataValidation type="whole" allowBlank="1" showInputMessage="1" showErrorMessage="1" errorTitle="INGRESE UN VALOR INFERIOR" error="Esta ingresando un valor superior al precio unitario techo establecido en la celda G26. ingrese un valor inferior a dicho valor. " promptTitle="INGRESE VALOR UNITARIO ITEM 1" prompt="Ingrese el valor unitario del ITEM 1, tenga presente que su valor no puede superar el valor techo unitario establecido en el Estudio de Sector." sqref="H26" xr:uid="{03B2F65A-F8F7-4133-A4EA-48F24DDD7A26}">
      <formula1>1</formula1>
      <formula2>G26</formula2>
    </dataValidation>
  </dataValidations>
  <pageMargins left="0.7" right="0.7" top="0.75" bottom="0.75" header="0.3" footer="0.3"/>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vt:i4>
      </vt:variant>
    </vt:vector>
  </HeadingPairs>
  <TitlesOfParts>
    <vt:vector size="21" baseType="lpstr">
      <vt:lpstr>OFERTA ECONÓMICA</vt:lpstr>
      <vt:lpstr>Ofertas Recibidas</vt:lpstr>
      <vt:lpstr>Cumplimiento Invitación</vt:lpstr>
      <vt:lpstr>Posiciones</vt:lpstr>
      <vt:lpstr>Precios Artif Bajos</vt:lpstr>
      <vt:lpstr>Global News</vt:lpstr>
      <vt:lpstr>FTL Comunicaciones</vt:lpstr>
      <vt:lpstr>Acciones</vt:lpstr>
      <vt:lpstr>Miacom</vt:lpstr>
      <vt:lpstr>Formato Oferta</vt:lpstr>
      <vt:lpstr>Acciones!Área_de_impresión</vt:lpstr>
      <vt:lpstr>'Cumplimiento Invitación'!Área_de_impresión</vt:lpstr>
      <vt:lpstr>'FTL Comunicaciones'!Área_de_impresión</vt:lpstr>
      <vt:lpstr>'Global News'!Área_de_impresión</vt:lpstr>
      <vt:lpstr>Miacom!Área_de_impresión</vt:lpstr>
      <vt:lpstr>'OFERTA ECONÓMICA'!Área_de_impresión</vt:lpstr>
      <vt:lpstr>'Ofertas Recibidas'!Área_de_impresión</vt:lpstr>
      <vt:lpstr>Posiciones!Área_de_impresión</vt:lpstr>
      <vt:lpstr>'Precios Artif Bajos'!Área_de_impresión</vt:lpstr>
      <vt:lpstr>TECHO1</vt:lpstr>
      <vt:lpstr>TECHO2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LUCIANO ALFONSO PINILLA PEDRAZA</cp:lastModifiedBy>
  <dcterms:created xsi:type="dcterms:W3CDTF">2023-08-01T06:43:08Z</dcterms:created>
  <dcterms:modified xsi:type="dcterms:W3CDTF">2026-05-26T18:51:51Z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