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castrol_sena_edu_co/Documents/Contratación Despacho Dirección Regional Nariño 2026/Proceso tiquetes/Evaluación/"/>
    </mc:Choice>
  </mc:AlternateContent>
  <xr:revisionPtr revIDLastSave="4" documentId="8_{8A8BF89E-7C01-4ACC-9FE6-D286AAE00312}" xr6:coauthVersionLast="47" xr6:coauthVersionMax="47" xr10:uidLastSave="{9C5A94AE-D307-4430-A66F-EDE392C783CF}"/>
  <bookViews>
    <workbookView xWindow="-108" yWindow="-108" windowWidth="23256" windowHeight="12456" xr2:uid="{00000000-000D-0000-FFFF-FFFF00000000}"/>
  </bookViews>
  <sheets>
    <sheet name="Requisitos Financierros" sheetId="3" r:id="rId1"/>
  </sheets>
  <definedNames>
    <definedName name="_xlnm.Print_Area" localSheetId="0">'Requisitos Financierros'!$A$1:$AC$7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3" l="1"/>
  <c r="T7" i="3"/>
  <c r="R7" i="3"/>
  <c r="P7" i="3"/>
  <c r="N7" i="3"/>
  <c r="W7" i="3" l="1"/>
  <c r="O7" i="3" l="1"/>
  <c r="S7" i="3"/>
  <c r="X7" i="3"/>
  <c r="Y7" i="3" s="1"/>
  <c r="Z7" i="3"/>
  <c r="AA7" i="3" s="1"/>
  <c r="AB7" i="3" l="1"/>
  <c r="AC7" i="3" s="1"/>
  <c r="Q7" i="3"/>
  <c r="V7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<sst xmlns="http://schemas.openxmlformats.org/spreadsheetml/2006/main" count="38" uniqueCount="37">
  <si>
    <t>CAPACIDAD ORGANIZACIONAL</t>
  </si>
  <si>
    <t>PROPONENTE</t>
  </si>
  <si>
    <t>NIT</t>
  </si>
  <si>
    <t>PRESUPUESTO OFICIAL DE CONTRATACION</t>
  </si>
  <si>
    <t xml:space="preserve">PASIVO CORRIENTE </t>
  </si>
  <si>
    <t>ACTIVO CORRIENTE</t>
  </si>
  <si>
    <t xml:space="preserve">PASIVO TOTAL   </t>
  </si>
  <si>
    <t xml:space="preserve">ACTIVO TOTAL    </t>
  </si>
  <si>
    <t xml:space="preserve">PATRIMONIO   </t>
  </si>
  <si>
    <t>UTILIDAD OPERACIONAL</t>
  </si>
  <si>
    <t>GASTOS DE INTERESES</t>
  </si>
  <si>
    <t>1.1 observacion</t>
  </si>
  <si>
    <t>2.1. OBSERVACION</t>
  </si>
  <si>
    <t>OBSERVACION</t>
  </si>
  <si>
    <t>2.1 observacion</t>
  </si>
  <si>
    <t>RESULTADO</t>
  </si>
  <si>
    <t>3.Razón de Cobertura de Intereses Mayor o igual a 1,5 veces o indeterminado</t>
  </si>
  <si>
    <t xml:space="preserve">3.1 OBSERVACION </t>
  </si>
  <si>
    <t>4.Capital de trabajo</t>
  </si>
  <si>
    <t>CAPACIDAD FINANCIERA</t>
  </si>
  <si>
    <t>4.1 OBSERVACION CT = AC - PC ≥ CTd</t>
  </si>
  <si>
    <t>CTd = 10% x (PO)</t>
  </si>
  <si>
    <t>1.Índice de Liquidez Mayor o igual a 1,5</t>
  </si>
  <si>
    <t>2. NIVEL DE ENDEUDAMIENTO igual o inferior al 60%</t>
  </si>
  <si>
    <t>1.Rentabilidad del Patrimonio Mayor o Igual a 3%</t>
  </si>
  <si>
    <t>2. Rentabilidad del Activo  Mayor o Igual a 2%</t>
  </si>
  <si>
    <t>RUP Fecha</t>
  </si>
  <si>
    <t>INVERSIONES AEREAS INVERSA SAS</t>
  </si>
  <si>
    <t>Código de Verificación</t>
  </si>
  <si>
    <t>1.1 observación</t>
  </si>
  <si>
    <t>22/05/2026 - 16:44:17</t>
  </si>
  <si>
    <t>w7RYHRydXS</t>
  </si>
  <si>
    <r>
      <t>Versión:</t>
    </r>
    <r>
      <rPr>
        <sz val="11"/>
        <rFont val="Calibri"/>
        <family val="2"/>
      </rPr>
      <t xml:space="preserve"> 01 </t>
    </r>
  </si>
  <si>
    <t>Código: 
GOR-F-013</t>
  </si>
  <si>
    <t>Proceso Gestión Contractual</t>
  </si>
  <si>
    <t xml:space="preserve"> Evaluación Requisitos Habilitantes Financiero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</si>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</sst>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1"/>
      <color rgb="FF000000"/>
      <name val="Aptos Narrow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5757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</cellStyleXfs>
  <cellXfs count="3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166" fontId="5" fillId="0" borderId="0" xfId="0" applyNumberFormat="1" applyFont="1"/>
    <xf numFmtId="0" fontId="5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4" fontId="6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164" fontId="6" fillId="0" borderId="0" xfId="1" applyFont="1" applyFill="1" applyBorder="1" applyAlignment="1">
      <alignment horizontal="center" vertical="center"/>
    </xf>
    <xf numFmtId="4" fontId="6" fillId="0" borderId="0" xfId="0" applyNumberFormat="1" applyFont="1" applyAlignment="1">
      <alignment vertical="center" wrapText="1"/>
    </xf>
    <xf numFmtId="6" fontId="6" fillId="0" borderId="0" xfId="0" applyNumberFormat="1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vertical="center" wrapText="1"/>
    </xf>
    <xf numFmtId="4" fontId="13" fillId="0" borderId="1" xfId="0" applyNumberFormat="1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164" fontId="12" fillId="0" borderId="1" xfId="1" applyFont="1" applyFill="1" applyBorder="1" applyAlignment="1">
      <alignment horizontal="center" vertical="center"/>
    </xf>
    <xf numFmtId="4" fontId="12" fillId="0" borderId="1" xfId="0" applyNumberFormat="1" applyFont="1" applyBorder="1" applyAlignment="1">
      <alignment vertical="center" wrapText="1"/>
    </xf>
    <xf numFmtId="6" fontId="12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66" fontId="5" fillId="0" borderId="0" xfId="0" applyNumberFormat="1" applyFont="1" applyAlignment="1">
      <alignment horizontal="center"/>
    </xf>
  </cellXfs>
  <cellStyles count="5">
    <cellStyle name="BodyStyle" xfId="4" xr:uid="{047D0A2B-4A31-4681-9283-205F2FBD344E}"/>
    <cellStyle name="Currency" xfId="3" xr:uid="{00000000-0005-0000-0000-000000000000}"/>
    <cellStyle name="Millares" xfId="1" builtinId="3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6"/>
  <sheetViews>
    <sheetView tabSelected="1" zoomScaleNormal="100" zoomScaleSheetLayoutView="80" workbookViewId="0">
      <selection activeCell="F10" sqref="F10"/>
    </sheetView>
  </sheetViews>
  <sheetFormatPr baseColWidth="10" defaultColWidth="11.44140625" defaultRowHeight="15.6" x14ac:dyDescent="0.3"/>
  <cols>
    <col min="1" max="1" width="13.44140625" style="1" customWidth="1"/>
    <col min="2" max="2" width="26.6640625" style="1" customWidth="1"/>
    <col min="3" max="3" width="15.44140625" style="1" bestFit="1" customWidth="1"/>
    <col min="4" max="4" width="11.44140625" style="1"/>
    <col min="5" max="5" width="22.5546875" style="1" customWidth="1"/>
    <col min="6" max="6" width="23.109375" style="1" customWidth="1"/>
    <col min="7" max="7" width="20.33203125" style="1" customWidth="1"/>
    <col min="8" max="8" width="25" style="1" customWidth="1"/>
    <col min="9" max="9" width="21" style="1" customWidth="1"/>
    <col min="10" max="10" width="19.88671875" style="1" customWidth="1"/>
    <col min="11" max="11" width="20.44140625" style="1" bestFit="1" customWidth="1"/>
    <col min="12" max="12" width="19.109375" style="1" bestFit="1" customWidth="1"/>
    <col min="13" max="13" width="16.6640625" style="1" bestFit="1" customWidth="1"/>
    <col min="14" max="14" width="11.5546875" style="1" bestFit="1" customWidth="1"/>
    <col min="15" max="15" width="16.44140625" style="1" customWidth="1"/>
    <col min="16" max="16" width="11.5546875" style="1" bestFit="1" customWidth="1"/>
    <col min="17" max="17" width="19.6640625" style="1" customWidth="1"/>
    <col min="18" max="18" width="11.5546875" style="1" bestFit="1" customWidth="1"/>
    <col min="19" max="19" width="19" style="1" customWidth="1"/>
    <col min="20" max="20" width="24.109375" style="1" customWidth="1"/>
    <col min="21" max="21" width="14.88671875" style="1" customWidth="1"/>
    <col min="22" max="22" width="18.5546875" style="1" customWidth="1"/>
    <col min="23" max="23" width="16.33203125" style="1" customWidth="1"/>
    <col min="24" max="24" width="17.5546875" style="1" customWidth="1"/>
    <col min="25" max="25" width="11.44140625" style="1"/>
    <col min="26" max="26" width="14.109375" style="1" customWidth="1"/>
    <col min="27" max="27" width="14.44140625" style="1" customWidth="1"/>
    <col min="28" max="28" width="15.44140625" style="1" customWidth="1"/>
    <col min="29" max="29" width="16.109375" style="1" customWidth="1"/>
    <col min="30" max="16384" width="11.44140625" style="1"/>
  </cols>
  <sheetData>
    <row r="1" spans="1:30" x14ac:dyDescent="0.3">
      <c r="A1" s="34" t="e" vm="1">
        <v>#VALUE!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28" t="s">
        <v>32</v>
      </c>
    </row>
    <row r="2" spans="1:30" ht="28.8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29" t="s">
        <v>33</v>
      </c>
    </row>
    <row r="3" spans="1:30" ht="15.75" customHeight="1" x14ac:dyDescent="0.3">
      <c r="A3" s="35" t="s">
        <v>34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</row>
    <row r="4" spans="1:30" ht="15.75" customHeight="1" x14ac:dyDescent="0.3">
      <c r="A4" s="35" t="s">
        <v>35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</row>
    <row r="5" spans="1:30" ht="30" customHeight="1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3" t="s">
        <v>19</v>
      </c>
      <c r="N5" s="33"/>
      <c r="O5" s="33"/>
      <c r="P5" s="33"/>
      <c r="Q5" s="33"/>
      <c r="R5" s="33"/>
      <c r="S5" s="33"/>
      <c r="T5" s="33"/>
      <c r="U5" s="33"/>
      <c r="V5" s="33"/>
      <c r="W5" s="33" t="s">
        <v>0</v>
      </c>
      <c r="X5" s="33"/>
      <c r="Y5" s="33"/>
      <c r="Z5" s="33"/>
      <c r="AA5" s="33"/>
      <c r="AB5" s="33"/>
      <c r="AC5" s="33"/>
    </row>
    <row r="6" spans="1:30" ht="115.2" x14ac:dyDescent="0.3">
      <c r="A6" s="19" t="s">
        <v>36</v>
      </c>
      <c r="B6" s="17" t="s">
        <v>1</v>
      </c>
      <c r="C6" s="17" t="s">
        <v>2</v>
      </c>
      <c r="D6" s="17" t="s">
        <v>26</v>
      </c>
      <c r="E6" s="17" t="s">
        <v>28</v>
      </c>
      <c r="F6" s="17" t="s">
        <v>3</v>
      </c>
      <c r="G6" s="18" t="s">
        <v>5</v>
      </c>
      <c r="H6" s="18" t="s">
        <v>4</v>
      </c>
      <c r="I6" s="18" t="s">
        <v>7</v>
      </c>
      <c r="J6" s="18" t="s">
        <v>6</v>
      </c>
      <c r="K6" s="17" t="s">
        <v>8</v>
      </c>
      <c r="L6" s="17" t="s">
        <v>9</v>
      </c>
      <c r="M6" s="17" t="s">
        <v>10</v>
      </c>
      <c r="N6" s="17" t="s">
        <v>22</v>
      </c>
      <c r="O6" s="17" t="s">
        <v>29</v>
      </c>
      <c r="P6" s="17" t="s">
        <v>23</v>
      </c>
      <c r="Q6" s="17" t="s">
        <v>12</v>
      </c>
      <c r="R6" s="17" t="s">
        <v>16</v>
      </c>
      <c r="S6" s="17" t="s">
        <v>17</v>
      </c>
      <c r="T6" s="17" t="s">
        <v>18</v>
      </c>
      <c r="U6" s="17" t="s">
        <v>21</v>
      </c>
      <c r="V6" s="17" t="s">
        <v>20</v>
      </c>
      <c r="W6" s="17" t="s">
        <v>13</v>
      </c>
      <c r="X6" s="17" t="s">
        <v>24</v>
      </c>
      <c r="Y6" s="17" t="s">
        <v>11</v>
      </c>
      <c r="Z6" s="30" t="s">
        <v>25</v>
      </c>
      <c r="AA6" s="17" t="s">
        <v>14</v>
      </c>
      <c r="AB6" s="19" t="s">
        <v>13</v>
      </c>
      <c r="AC6" s="19" t="s">
        <v>15</v>
      </c>
    </row>
    <row r="7" spans="1:30" s="6" customFormat="1" ht="30" customHeight="1" x14ac:dyDescent="0.3">
      <c r="A7" s="20">
        <v>1</v>
      </c>
      <c r="B7" s="20" t="s">
        <v>27</v>
      </c>
      <c r="C7" s="31">
        <v>860034917</v>
      </c>
      <c r="D7" s="21" t="s">
        <v>30</v>
      </c>
      <c r="E7" s="31" t="s">
        <v>31</v>
      </c>
      <c r="F7" s="32">
        <v>433103530</v>
      </c>
      <c r="G7" s="22">
        <v>11015399596</v>
      </c>
      <c r="H7" s="22">
        <v>2173612817</v>
      </c>
      <c r="I7" s="22">
        <v>20245027142</v>
      </c>
      <c r="J7" s="22">
        <v>3581596183</v>
      </c>
      <c r="K7" s="22">
        <v>16663430959</v>
      </c>
      <c r="L7" s="23">
        <v>2855175981</v>
      </c>
      <c r="M7" s="23">
        <v>7550819</v>
      </c>
      <c r="N7" s="23">
        <f>+G7/H7</f>
        <v>5.0677836962717908</v>
      </c>
      <c r="O7" s="24" t="str">
        <f>IF(G7/H7&gt;=1.5,"CUMPLE","NO CUMPLE")</f>
        <v>CUMPLE</v>
      </c>
      <c r="P7" s="25">
        <f>(+J7/I7)*100</f>
        <v>17.691239225704368</v>
      </c>
      <c r="Q7" s="24" t="str">
        <f>IF(P7&lt;=60,"CUMPLE","NO CUMPLE")</f>
        <v>CUMPLE</v>
      </c>
      <c r="R7" s="26">
        <f>+L7/M7</f>
        <v>378.12798598403697</v>
      </c>
      <c r="S7" s="24" t="str">
        <f t="shared" ref="S7" si="0">IF(OR(R7&gt;=1.5,R7="indeterminado"),"cumple","no cumple")</f>
        <v>cumple</v>
      </c>
      <c r="T7" s="26">
        <f>+G7-H7</f>
        <v>8841786779</v>
      </c>
      <c r="U7" s="27">
        <f>10%*F7</f>
        <v>43310353</v>
      </c>
      <c r="V7" s="24" t="str">
        <f t="shared" ref="V7" si="1">IF(OR(T7&gt;=U7),"cumple","no cumple")</f>
        <v>cumple</v>
      </c>
      <c r="W7" s="24" t="str">
        <f>IF(AND(N7&gt;=1.5,P7&lt;=60,R7&gt;=1.5,T7&gt;=U7),"HABILITADA","INHABILITADA")</f>
        <v>HABILITADA</v>
      </c>
      <c r="X7" s="23">
        <f t="shared" ref="X7" si="2">(+L7/K7)*100</f>
        <v>17.134382397149164</v>
      </c>
      <c r="Y7" s="24" t="str">
        <f>IF(X7&gt;=3,"CUMPLE","NO CUMPLE")</f>
        <v>CUMPLE</v>
      </c>
      <c r="Z7" s="23">
        <f t="shared" ref="Z7" si="3">(+L7/I7)*100</f>
        <v>14.103097817422524</v>
      </c>
      <c r="AA7" s="24" t="str">
        <f>IF(Z7&gt;=2,"CUMPLE","NO CUMPLE")</f>
        <v>CUMPLE</v>
      </c>
      <c r="AB7" s="24" t="str">
        <f>IF(AND(X7&gt;=3%,Z7&gt;=2),"HABILITADA","INHABILITADA")</f>
        <v>HABILITADA</v>
      </c>
      <c r="AC7" s="24" t="str">
        <f>IF(AND(W7="HABILITADA",AB7="HABILITADA"),"CUMPLE","NO CUMPLE")</f>
        <v>CUMPLE</v>
      </c>
      <c r="AD7" s="7"/>
    </row>
    <row r="8" spans="1:30" s="6" customFormat="1" ht="30" customHeight="1" x14ac:dyDescent="0.3">
      <c r="A8" s="2"/>
      <c r="B8" s="8"/>
      <c r="D8" s="9"/>
      <c r="F8" s="10"/>
      <c r="G8" s="11"/>
      <c r="H8" s="11"/>
      <c r="I8" s="11"/>
      <c r="J8" s="11"/>
      <c r="K8" s="11"/>
      <c r="L8" s="12"/>
      <c r="M8" s="12"/>
      <c r="N8" s="12"/>
      <c r="O8" s="13"/>
      <c r="P8" s="14"/>
      <c r="Q8" s="13"/>
      <c r="R8" s="15"/>
      <c r="S8" s="13"/>
      <c r="T8" s="15"/>
      <c r="U8" s="16"/>
      <c r="V8" s="13"/>
      <c r="W8" s="13"/>
      <c r="X8" s="12"/>
      <c r="Y8" s="13"/>
      <c r="Z8" s="12"/>
      <c r="AA8" s="13"/>
      <c r="AB8" s="13"/>
      <c r="AC8" s="13"/>
      <c r="AD8" s="7"/>
    </row>
    <row r="9" spans="1:30" s="6" customFormat="1" ht="30" customHeight="1" x14ac:dyDescent="0.3">
      <c r="A9" s="2"/>
      <c r="B9" s="8"/>
      <c r="D9" s="9"/>
      <c r="F9" s="10"/>
      <c r="G9" s="11"/>
      <c r="H9" s="11"/>
      <c r="I9" s="11"/>
      <c r="J9" s="11"/>
      <c r="K9" s="11"/>
      <c r="L9" s="12"/>
      <c r="M9" s="12"/>
      <c r="N9" s="12"/>
      <c r="O9" s="13"/>
      <c r="P9" s="14"/>
      <c r="Q9" s="13"/>
      <c r="R9" s="15"/>
      <c r="S9" s="13"/>
      <c r="T9" s="15"/>
      <c r="U9" s="16"/>
      <c r="V9" s="13"/>
      <c r="W9" s="13"/>
      <c r="X9" s="12"/>
      <c r="Y9" s="13"/>
      <c r="Z9" s="12"/>
      <c r="AA9" s="13"/>
      <c r="AB9" s="13"/>
      <c r="AC9" s="13"/>
      <c r="AD9" s="7"/>
    </row>
    <row r="10" spans="1:30" s="6" customFormat="1" ht="30" customHeight="1" x14ac:dyDescent="0.3">
      <c r="A10" s="2"/>
      <c r="B10" s="8"/>
      <c r="D10" s="9"/>
      <c r="F10" s="10"/>
      <c r="G10" s="11"/>
      <c r="H10" s="11"/>
      <c r="I10" s="11"/>
      <c r="J10" s="11"/>
      <c r="K10" s="11"/>
      <c r="L10" s="12"/>
      <c r="M10" s="12"/>
      <c r="N10" s="12"/>
      <c r="O10" s="13"/>
      <c r="P10" s="14"/>
      <c r="Q10" s="13"/>
      <c r="R10" s="15"/>
      <c r="S10" s="13"/>
      <c r="T10" s="15"/>
      <c r="U10" s="16"/>
      <c r="V10" s="13"/>
      <c r="W10" s="13"/>
      <c r="X10" s="12"/>
      <c r="Y10" s="13"/>
      <c r="Z10" s="12"/>
      <c r="AA10" s="13"/>
      <c r="AB10" s="13"/>
      <c r="AC10" s="13"/>
      <c r="AD10" s="7"/>
    </row>
    <row r="11" spans="1:30" s="6" customFormat="1" ht="30" customHeight="1" x14ac:dyDescent="0.3">
      <c r="A11" s="2"/>
      <c r="B11" s="8"/>
      <c r="D11" s="9"/>
      <c r="F11" s="10"/>
      <c r="G11" s="11"/>
      <c r="H11" s="11"/>
      <c r="I11" s="11"/>
      <c r="J11" s="11"/>
      <c r="K11" s="11"/>
      <c r="L11" s="12"/>
      <c r="M11" s="12"/>
      <c r="N11" s="12"/>
      <c r="O11" s="13"/>
      <c r="P11" s="14"/>
      <c r="Q11" s="13"/>
      <c r="R11" s="15"/>
      <c r="S11" s="13"/>
      <c r="T11" s="15"/>
      <c r="U11" s="16"/>
      <c r="V11" s="13"/>
      <c r="W11" s="13"/>
      <c r="X11" s="12"/>
      <c r="Y11" s="13"/>
      <c r="Z11" s="12"/>
      <c r="AA11" s="13"/>
      <c r="AB11" s="13"/>
      <c r="AC11" s="13"/>
      <c r="AD11" s="7"/>
    </row>
    <row r="12" spans="1:30" s="6" customFormat="1" ht="30" customHeight="1" x14ac:dyDescent="0.3">
      <c r="A12" s="2"/>
      <c r="B12" s="8"/>
      <c r="D12" s="9"/>
      <c r="F12" s="10"/>
      <c r="G12" s="11"/>
      <c r="H12" s="11"/>
      <c r="I12" s="11"/>
      <c r="J12" s="11"/>
      <c r="K12" s="11"/>
      <c r="L12" s="12"/>
      <c r="M12" s="12"/>
      <c r="N12" s="12"/>
      <c r="O12" s="13"/>
      <c r="P12" s="14"/>
      <c r="Q12" s="13"/>
      <c r="R12" s="15"/>
      <c r="S12" s="13"/>
      <c r="T12" s="15"/>
      <c r="U12" s="16"/>
      <c r="V12" s="13"/>
      <c r="W12" s="13"/>
      <c r="X12" s="12"/>
      <c r="Y12" s="13"/>
      <c r="Z12" s="12"/>
      <c r="AA12" s="13"/>
      <c r="AB12" s="13"/>
      <c r="AC12" s="13"/>
      <c r="AD12" s="7"/>
    </row>
    <row r="13" spans="1:30" ht="30" customHeight="1" x14ac:dyDescent="0.3">
      <c r="J13" s="37"/>
      <c r="K13" s="37"/>
      <c r="L13" s="37"/>
      <c r="V13" s="37"/>
      <c r="W13" s="37"/>
      <c r="X13" s="37"/>
    </row>
    <row r="14" spans="1:30" x14ac:dyDescent="0.3">
      <c r="B14" s="2"/>
      <c r="H14" s="3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30" x14ac:dyDescent="0.3">
      <c r="B15" s="5"/>
      <c r="C15" s="5"/>
      <c r="D15" s="5"/>
      <c r="E15" s="5"/>
      <c r="F15" s="5"/>
    </row>
    <row r="16" spans="1:30" x14ac:dyDescent="0.3">
      <c r="B16" s="5"/>
      <c r="C16" s="5"/>
      <c r="D16" s="5"/>
      <c r="E16" s="5"/>
      <c r="F16" s="5"/>
    </row>
  </sheetData>
  <mergeCells count="8">
    <mergeCell ref="V13:X13"/>
    <mergeCell ref="J13:L13"/>
    <mergeCell ref="M5:V5"/>
    <mergeCell ref="W5:AC5"/>
    <mergeCell ref="A1:AB2"/>
    <mergeCell ref="A3:AC3"/>
    <mergeCell ref="A4:AC4"/>
    <mergeCell ref="A5:L5"/>
  </mergeCells>
  <pageMargins left="0.25" right="0.25" top="0.75" bottom="0.75" header="0.3" footer="0.3"/>
  <pageSetup scale="2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 Financierros</vt:lpstr>
      <vt:lpstr>'Requisitos Financierros'!Área_de_impresión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Diana Mercedes Castro León</cp:lastModifiedBy>
  <cp:revision/>
  <cp:lastPrinted>2026-05-27T15:06:11Z</cp:lastPrinted>
  <dcterms:created xsi:type="dcterms:W3CDTF">2021-12-01T23:33:15Z</dcterms:created>
  <dcterms:modified xsi:type="dcterms:W3CDTF">2026-05-28T00:08:24Z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2026-04-06T15:16:15Z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5281449b-bdc1-427d-b062-db3c4f5b3b44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