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2ger\Downloads\"/>
    </mc:Choice>
  </mc:AlternateContent>
  <xr:revisionPtr revIDLastSave="0" documentId="8_{E1690825-4F94-4BA3-B528-4BF780366BB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PP REGULAR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8" l="1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9" i="8"/>
  <c r="F9" i="8"/>
  <c r="F17" i="8"/>
  <c r="F16" i="8"/>
  <c r="F15" i="8"/>
  <c r="F11" i="8"/>
  <c r="F10" i="8"/>
  <c r="F18" i="8"/>
  <c r="F20" i="8"/>
  <c r="F23" i="8"/>
  <c r="F14" i="8"/>
  <c r="F13" i="8"/>
  <c r="F12" i="8"/>
  <c r="F1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9" i="8"/>
  <c r="G10" i="8" l="1"/>
  <c r="H10" i="8" l="1"/>
  <c r="I10" i="8" s="1"/>
  <c r="G9" i="8" l="1"/>
  <c r="H9" i="8" l="1"/>
  <c r="I9" i="8" s="1"/>
  <c r="G11" i="8"/>
  <c r="H11" i="8" l="1"/>
  <c r="I11" i="8" s="1"/>
  <c r="G12" i="8" l="1"/>
  <c r="H12" i="8" l="1"/>
  <c r="I12" i="8" s="1"/>
  <c r="G13" i="8"/>
  <c r="H13" i="8" l="1"/>
  <c r="I13" i="8" s="1"/>
  <c r="G15" i="8" l="1"/>
  <c r="H15" i="8" l="1"/>
  <c r="I15" i="8" s="1"/>
  <c r="G14" i="8"/>
  <c r="H14" i="8" l="1"/>
  <c r="I14" i="8" s="1"/>
  <c r="G17" i="8"/>
  <c r="H17" i="8" l="1"/>
  <c r="I17" i="8" s="1"/>
  <c r="G20" i="8"/>
  <c r="G19" i="8"/>
  <c r="G21" i="8"/>
  <c r="H21" i="8" l="1"/>
  <c r="I21" i="8" s="1"/>
  <c r="H19" i="8"/>
  <c r="I19" i="8" s="1"/>
  <c r="H20" i="8"/>
  <c r="I20" i="8" s="1"/>
  <c r="G18" i="8"/>
  <c r="H18" i="8" l="1"/>
  <c r="I18" i="8" s="1"/>
  <c r="G23" i="8"/>
  <c r="H23" i="8" l="1"/>
  <c r="I23" i="8" s="1"/>
  <c r="G16" i="8" l="1"/>
  <c r="H16" i="8" l="1"/>
  <c r="I16" i="8" s="1"/>
  <c r="G22" i="8"/>
  <c r="H22" i="8" l="1"/>
  <c r="I22" i="8" s="1"/>
  <c r="I24" i="8" s="1"/>
</calcChain>
</file>

<file path=xl/sharedStrings.xml><?xml version="1.0" encoding="utf-8"?>
<sst xmlns="http://schemas.openxmlformats.org/spreadsheetml/2006/main" count="82" uniqueCount="53">
  <si>
    <t>OBJETO DEL PLAN</t>
  </si>
  <si>
    <t>CUADRO DE PRECIOS PARA CALCULAR EL COSTO DEL CONTRATO</t>
  </si>
  <si>
    <t>APRENDICES</t>
  </si>
  <si>
    <t>Ítem</t>
  </si>
  <si>
    <t>CÓDIGO DE NACIONES UNIDAD - UNSPCS</t>
  </si>
  <si>
    <t>Descripción</t>
  </si>
  <si>
    <t>Unidad</t>
  </si>
  <si>
    <t>Cant</t>
  </si>
  <si>
    <t xml:space="preserve">Precio Unitario </t>
  </si>
  <si>
    <t>IVA</t>
  </si>
  <si>
    <t>Precio unitario + IVA</t>
  </si>
  <si>
    <t>TOTAL + IVA</t>
  </si>
  <si>
    <t>1</t>
  </si>
  <si>
    <t>UN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</si>
  <si>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</si>
  <si>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</si>
  <si>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</si>
  <si>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</si>
  <si>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</si>
  <si>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</si>
  <si>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</si>
  <si>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</si>
  <si>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</si>
  <si>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</si>
  <si>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</si>
  <si>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</si>
  <si>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</si>
  <si>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</si>
  <si>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TOTAL IVA INCLUIDO</t>
  </si>
  <si>
    <t>CENTRO DE TECNOLOGÍA DE LA MANUFACTURA AVANZADA.</t>
  </si>
  <si>
    <t xml:space="preserve">COTIZACIÓN </t>
  </si>
  <si>
    <t>GUANTES DE NITRILO</t>
  </si>
  <si>
    <t>GUANTES DIELECTRICOS  CLASE 0 NORMA IEC60903 TALLA 9 CON FECHA DEL 2026 Probados para riesgo termico de arco electrico bajo norma EN61482</t>
  </si>
  <si>
    <t>GUANTES DIELECTRICOS  CLASE 0 NORMA IEC60903 TALLA 10 CON FECHA DEL 2026 Probados para riesgo termico de arco electrico bajo norma EN61482</t>
  </si>
  <si>
    <t>GUANTES DIELECTRICOS  CLASE 00 NORMA IEC60903 TALLA 9 CON FECHA DEL 2026 Probados para riesgo termico de arco electrico bajo norma EN61482</t>
  </si>
  <si>
    <t>GUANTES DIELECTRICOS  CLASE 00 NORMA IEC60903 TALLA 10 CON FECHA DEL 2026 Probados para riesgo termico de arco electrico bajo norma EN61482</t>
  </si>
  <si>
    <t>Guantes de algodón tela tall 9 talla 10</t>
  </si>
  <si>
    <t>Chaleco Dotacion Dril Tipo Periodista Unisex, Color Negro, con logo bordado emblema Sena en parte frontal superior izquierda y en parte trasera letras CTMA.</t>
  </si>
  <si>
    <t xml:space="preserve">Camiseta Tipo Polo En Microfibra, con logo bordado emblema Sena  en parte frontal, superior izquierda, color Negro </t>
  </si>
  <si>
    <t>Camiseta Tipo Polo En Microfibra, con logo bordado emblema Sena en parte frontal, superior izquierda, color verde Institucional HEX: #007832 , RGB: (0,120,50)</t>
  </si>
  <si>
    <t>Botas de seguridad Tallas desde 36 hasta 44</t>
  </si>
  <si>
    <t>Tapaoidos</t>
  </si>
  <si>
    <t>Gafas de seguridad</t>
  </si>
  <si>
    <t>Tapa Bocas</t>
  </si>
  <si>
    <t xml:space="preserve">Careta protección facial </t>
  </si>
  <si>
    <t>OVEROL TRABAJO MANGA CORTA  COLOR NEGRO, con logo bordado emblema Sena con logo bordado emblema Sena en parte frontal superior izquierda y en parte trasera letras CTMA, Talla desde S hasta XXL</t>
  </si>
  <si>
    <t xml:space="preserve">EPP REGULAR </t>
  </si>
  <si>
    <t>ANGIE CAMILA REALPE HERRERA</t>
  </si>
  <si>
    <t>C.C. 1.030.693.625 de Bogotá</t>
  </si>
  <si>
    <t>Representante Legal ABR CONTRATOS SAS</t>
  </si>
  <si>
    <t>NIT. 901613735-4</t>
  </si>
  <si>
    <t>Dirección electrónica: abrcontratos@gmail.com Celular. 316 625 0568</t>
  </si>
  <si>
    <t>Ciudad: Medellín.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</si>
</sst>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-&quot;$&quot;\ * #,##0_-;\-&quot;$&quot;\ * #,##0_-;_-&quot;$&quot;\ * &quot;-&quot;??_-;_-@_-"/>
  </numFmts>
  <fonts count="19">
    <font>
      <sz val="10"/>
      <color theme="1"/>
      <name val="Arial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b/>
      <u/>
      <sz val="7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SansSerif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medium">
        <color auto="1"/>
      </bottom>
      <diagonal/>
    </border>
    <border>
      <left/>
      <right style="dotted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thick">
        <color auto="1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dotted">
        <color auto="1"/>
      </right>
      <top/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auto="1"/>
      </top>
      <bottom style="thick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3" fontId="4" fillId="0" borderId="0" applyFill="0" applyBorder="0" applyProtection="0">
      <alignment horizontal="right" vertical="center"/>
    </xf>
    <xf numFmtId="49" fontId="4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  <xf numFmtId="0" fontId="5" fillId="0" borderId="0"/>
    <xf numFmtId="44" fontId="2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5" fontId="2" fillId="0" borderId="0" xfId="6" applyFont="1" applyAlignment="1" applyProtection="1">
      <alignment horizontal="center" vertical="center"/>
      <protection locked="0"/>
    </xf>
    <xf numFmtId="165" fontId="2" fillId="0" borderId="0" xfId="0" applyNumberFormat="1" applyFont="1" applyAlignment="1">
      <alignment vertical="center"/>
    </xf>
    <xf numFmtId="1" fontId="0" fillId="0" borderId="0" xfId="0" applyNumberFormat="1" applyAlignment="1">
      <alignment wrapText="1"/>
    </xf>
    <xf numFmtId="165" fontId="0" fillId="0" borderId="0" xfId="6" applyFont="1" applyAlignment="1">
      <alignment wrapText="1"/>
    </xf>
    <xf numFmtId="0" fontId="0" fillId="0" borderId="0" xfId="0" applyAlignment="1" applyProtection="1">
      <alignment horizontal="left" vertical="center"/>
      <protection locked="0"/>
    </xf>
    <xf numFmtId="0" fontId="12" fillId="2" borderId="6" xfId="1" applyFont="1" applyBorder="1" applyAlignment="1" applyProtection="1">
      <alignment horizontal="center" vertical="center"/>
    </xf>
    <xf numFmtId="0" fontId="13" fillId="4" borderId="4" xfId="2" applyFont="1" applyFill="1" applyBorder="1" applyAlignment="1" applyProtection="1">
      <alignment horizontal="center" vertical="center" wrapText="1"/>
    </xf>
    <xf numFmtId="0" fontId="13" fillId="4" borderId="7" xfId="2" applyFont="1" applyFill="1" applyBorder="1" applyAlignment="1" applyProtection="1">
      <alignment horizontal="center" vertical="center" wrapText="1"/>
    </xf>
    <xf numFmtId="165" fontId="13" fillId="4" borderId="9" xfId="6" applyFont="1" applyFill="1" applyBorder="1" applyAlignment="1" applyProtection="1">
      <alignment horizontal="center" vertical="center" wrapText="1"/>
    </xf>
    <xf numFmtId="49" fontId="14" fillId="0" borderId="3" xfId="4" applyFont="1" applyFill="1" applyBorder="1" applyAlignment="1">
      <alignment horizontal="center" vertical="center"/>
    </xf>
    <xf numFmtId="165" fontId="14" fillId="0" borderId="3" xfId="6" applyFont="1" applyFill="1" applyBorder="1" applyAlignment="1">
      <alignment horizontal="center" vertical="center"/>
    </xf>
    <xf numFmtId="0" fontId="12" fillId="2" borderId="21" xfId="1" applyFont="1" applyBorder="1" applyAlignment="1" applyProtection="1">
      <alignment horizontal="center" vertical="center"/>
    </xf>
    <xf numFmtId="0" fontId="13" fillId="4" borderId="9" xfId="2" applyFont="1" applyFill="1" applyBorder="1" applyAlignment="1" applyProtection="1">
      <alignment horizontal="center" vertical="center" wrapText="1"/>
    </xf>
    <xf numFmtId="49" fontId="14" fillId="0" borderId="10" xfId="4" applyFont="1" applyBorder="1" applyAlignment="1">
      <alignment horizontal="center" vertical="center"/>
    </xf>
    <xf numFmtId="1" fontId="15" fillId="0" borderId="0" xfId="0" applyNumberFormat="1" applyFont="1" applyAlignment="1">
      <alignment wrapText="1"/>
    </xf>
    <xf numFmtId="165" fontId="13" fillId="4" borderId="8" xfId="6" applyFont="1" applyFill="1" applyBorder="1" applyAlignment="1" applyProtection="1">
      <alignment horizontal="center" vertical="center" wrapText="1"/>
    </xf>
    <xf numFmtId="165" fontId="14" fillId="0" borderId="16" xfId="6" applyFont="1" applyBorder="1" applyAlignment="1">
      <alignment horizontal="center" vertical="center"/>
    </xf>
    <xf numFmtId="165" fontId="14" fillId="0" borderId="16" xfId="6" applyFont="1" applyFill="1" applyBorder="1" applyAlignment="1">
      <alignment horizontal="center" vertical="center"/>
    </xf>
    <xf numFmtId="49" fontId="14" fillId="0" borderId="10" xfId="4" applyFont="1" applyFill="1" applyBorder="1" applyAlignment="1">
      <alignment horizontal="center" vertical="center"/>
    </xf>
    <xf numFmtId="165" fontId="14" fillId="4" borderId="24" xfId="6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49" fontId="14" fillId="0" borderId="2" xfId="4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center"/>
    </xf>
    <xf numFmtId="49" fontId="16" fillId="0" borderId="2" xfId="4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 wrapText="1"/>
    </xf>
    <xf numFmtId="0" fontId="8" fillId="6" borderId="30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31" xfId="0" applyFont="1" applyFill="1" applyBorder="1" applyAlignment="1">
      <alignment horizontal="center" vertical="center" wrapText="1"/>
    </xf>
    <xf numFmtId="166" fontId="2" fillId="0" borderId="0" xfId="10" applyNumberFormat="1" applyFont="1" applyAlignment="1">
      <alignment horizontal="center" vertical="center"/>
    </xf>
    <xf numFmtId="0" fontId="15" fillId="0" borderId="0" xfId="0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/>
      <protection locked="0"/>
    </xf>
    <xf numFmtId="165" fontId="13" fillId="4" borderId="25" xfId="6" applyFont="1" applyFill="1" applyBorder="1" applyAlignment="1" applyProtection="1">
      <alignment horizontal="center" vertical="center"/>
      <protection locked="0"/>
    </xf>
    <xf numFmtId="165" fontId="13" fillId="4" borderId="26" xfId="6" applyFont="1" applyFill="1" applyBorder="1" applyAlignment="1" applyProtection="1">
      <alignment horizontal="center" vertical="center"/>
      <protection locked="0"/>
    </xf>
    <xf numFmtId="165" fontId="13" fillId="4" borderId="27" xfId="6" applyFont="1" applyFill="1" applyBorder="1" applyAlignment="1" applyProtection="1">
      <alignment horizontal="center" vertical="center"/>
      <protection locked="0"/>
    </xf>
    <xf numFmtId="0" fontId="15" fillId="0" borderId="2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4" borderId="22" xfId="2" applyFont="1" applyFill="1" applyBorder="1" applyAlignment="1" applyProtection="1">
      <alignment horizontal="center" vertical="center" wrapText="1"/>
    </xf>
    <xf numFmtId="0" fontId="13" fillId="4" borderId="23" xfId="2" applyFont="1" applyFill="1" applyBorder="1" applyAlignment="1" applyProtection="1">
      <alignment horizontal="center" vertical="center" wrapText="1"/>
    </xf>
    <xf numFmtId="0" fontId="12" fillId="5" borderId="11" xfId="1" applyFont="1" applyFill="1" applyBorder="1" applyAlignment="1" applyProtection="1">
      <alignment horizontal="center" vertical="center" wrapText="1"/>
    </xf>
    <xf numFmtId="0" fontId="12" fillId="5" borderId="12" xfId="1" applyFont="1" applyFill="1" applyBorder="1" applyAlignment="1" applyProtection="1">
      <alignment horizontal="center" vertical="center" wrapText="1"/>
    </xf>
    <xf numFmtId="0" fontId="12" fillId="5" borderId="29" xfId="1" applyFont="1" applyFill="1" applyBorder="1" applyAlignment="1" applyProtection="1">
      <alignment horizontal="center" vertical="center" wrapText="1"/>
    </xf>
    <xf numFmtId="0" fontId="12" fillId="2" borderId="20" xfId="1" applyFont="1" applyBorder="1" applyAlignment="1" applyProtection="1">
      <alignment horizontal="center" vertical="center"/>
    </xf>
    <xf numFmtId="0" fontId="12" fillId="2" borderId="13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" fontId="9" fillId="0" borderId="11" xfId="0" applyNumberFormat="1" applyFont="1" applyBorder="1" applyAlignment="1">
      <alignment horizontal="center" vertical="center" wrapText="1"/>
    </xf>
    <xf numFmtId="1" fontId="9" fillId="0" borderId="12" xfId="0" applyNumberFormat="1" applyFont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/>
    </xf>
    <xf numFmtId="0" fontId="9" fillId="7" borderId="17" xfId="0" applyFont="1" applyFill="1" applyBorder="1" applyAlignment="1">
      <alignment horizontal="center"/>
    </xf>
    <xf numFmtId="1" fontId="10" fillId="6" borderId="14" xfId="0" applyNumberFormat="1" applyFont="1" applyFill="1" applyBorder="1" applyAlignment="1">
      <alignment horizontal="left" wrapText="1"/>
    </xf>
    <xf numFmtId="1" fontId="10" fillId="6" borderId="5" xfId="0" applyNumberFormat="1" applyFont="1" applyFill="1" applyBorder="1" applyAlignment="1">
      <alignment horizontal="left" wrapText="1"/>
    </xf>
    <xf numFmtId="0" fontId="11" fillId="0" borderId="18" xfId="0" applyFont="1" applyBorder="1" applyAlignment="1">
      <alignment horizontal="center"/>
    </xf>
    <xf numFmtId="0" fontId="11" fillId="0" borderId="15" xfId="0" applyFont="1" applyBorder="1" applyAlignment="1">
      <alignment horizontal="center"/>
    </xf>
  </cellXfs>
  <cellStyles count="11">
    <cellStyle name="BodyStyle" xfId="4" xr:uid="{00000000-0005-0000-0000-000000000000}"/>
    <cellStyle name="Currency" xfId="5" xr:uid="{00000000-0005-0000-0000-000001000000}"/>
    <cellStyle name="HeaderStyle" xfId="2" xr:uid="{00000000-0005-0000-0000-000002000000}"/>
    <cellStyle name="Hyperlink" xfId="8" xr:uid="{00000000-0005-0000-0000-000003000000}"/>
    <cellStyle name="MainTitle" xfId="1" xr:uid="{00000000-0005-0000-0000-000004000000}"/>
    <cellStyle name="Moneda" xfId="10" builtinId="4"/>
    <cellStyle name="Moneda [0]" xfId="6" builtinId="7"/>
    <cellStyle name="Normal" xfId="0" builtinId="0"/>
    <cellStyle name="Normal 3 2" xfId="7" xr:uid="{00000000-0005-0000-0000-000008000000}"/>
    <cellStyle name="Normal 5" xfId="9" xr:uid="{9C008B73-5762-4829-8E92-63DD596B6E88}"/>
    <cellStyle name="Numeric" xfId="3" xr:uid="{00000000-0005-0000-0000-000009000000}"/>
  </cellStyles>
  <dxfs count="0"/>
  <tableStyles count="0" defaultTableStyle="TableStyleMedium2" defaultPivotStyle="PivotStyleLight16"/>
  <colors>
    <mruColors>
      <color rgb="FF008000"/>
      <color rgb="FFFB4E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26</xdr:row>
      <xdr:rowOff>196850</xdr:rowOff>
    </xdr:from>
    <xdr:to>
      <xdr:col>2</xdr:col>
      <xdr:colOff>1625600</xdr:colOff>
      <xdr:row>27</xdr:row>
      <xdr:rowOff>154828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1421FF-1BDA-4295-A19F-2D78C8439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800" y="5842000"/>
          <a:ext cx="1568450" cy="4151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AD2F8-4E61-4E18-BA16-78532C307B4B}">
  <sheetPr>
    <pageSetUpPr fitToPage="1"/>
  </sheetPr>
  <dimension ref="A1:L34"/>
  <sheetViews>
    <sheetView showGridLines="0" tabSelected="1" topLeftCell="C4" zoomScaleNormal="100" workbookViewId="0">
      <selection activeCell="G29" sqref="G29"/>
    </sheetView>
  </sheetViews>
  <sheetFormatPr baseColWidth="10" defaultColWidth="9.1796875" defaultRowHeight="20.149999999999999" customHeight="1"/>
  <cols>
    <col min="1" max="1" width="7.1796875" style="3" customWidth="1"/>
    <col min="2" max="2" width="14.1796875" style="3" hidden="1" customWidth="1"/>
    <col min="3" max="3" width="56.26953125" style="4" bestFit="1" customWidth="1"/>
    <col min="4" max="4" width="13.26953125" style="3" customWidth="1"/>
    <col min="5" max="5" width="10.26953125" style="3" customWidth="1"/>
    <col min="6" max="6" width="12.81640625" style="5" customWidth="1"/>
    <col min="7" max="9" width="11.1796875" style="5" customWidth="1"/>
    <col min="10" max="10" width="49" style="1" hidden="1" customWidth="1"/>
    <col min="11" max="11" width="9.6328125" style="1" hidden="1" customWidth="1"/>
    <col min="12" max="13" width="0" style="1" hidden="1" customWidth="1"/>
    <col min="14" max="16384" width="9.1796875" style="1"/>
  </cols>
  <sheetData>
    <row r="1" spans="1:12" customFormat="1" ht="13" thickBot="1">
      <c r="A1" s="52"/>
      <c r="B1" s="52"/>
      <c r="C1" s="52"/>
      <c r="D1" s="52"/>
      <c r="E1" s="52"/>
      <c r="F1" s="52"/>
      <c r="G1" s="52"/>
      <c r="H1" s="52"/>
      <c r="I1" s="52"/>
    </row>
    <row r="2" spans="1:12" customFormat="1" ht="12.5">
      <c r="A2" s="53" t="s">
        <v>29</v>
      </c>
      <c r="B2" s="54"/>
      <c r="C2" s="54"/>
      <c r="D2" s="54"/>
      <c r="E2" s="54"/>
      <c r="F2" s="54"/>
      <c r="G2" s="54"/>
      <c r="H2" s="54"/>
      <c r="I2" s="54"/>
    </row>
    <row r="3" spans="1:12" customFormat="1" ht="15.75" customHeight="1">
      <c r="A3" s="55" t="s">
        <v>0</v>
      </c>
      <c r="B3" s="56"/>
      <c r="C3" s="57" t="s">
        <v>46</v>
      </c>
      <c r="D3" s="58"/>
      <c r="E3" s="58"/>
      <c r="F3" s="58"/>
      <c r="G3" s="58"/>
      <c r="H3" s="58"/>
      <c r="I3" s="58"/>
    </row>
    <row r="4" spans="1:12" customFormat="1" ht="15.75" customHeight="1" thickBot="1">
      <c r="A4" s="59" t="s">
        <v>1</v>
      </c>
      <c r="B4" s="60"/>
      <c r="C4" s="60"/>
      <c r="D4" s="60"/>
      <c r="E4" s="60"/>
      <c r="F4" s="60"/>
      <c r="G4" s="60"/>
      <c r="H4" s="60"/>
      <c r="I4" s="60"/>
    </row>
    <row r="5" spans="1:12" ht="20.149999999999999" customHeight="1" thickTop="1" thickBot="1">
      <c r="A5" s="50" t="s">
        <v>2</v>
      </c>
      <c r="B5" s="51"/>
      <c r="C5" s="51"/>
      <c r="D5" s="51"/>
      <c r="E5" s="51"/>
      <c r="F5" s="51"/>
      <c r="G5" s="51"/>
      <c r="H5" s="51"/>
      <c r="I5" s="51"/>
    </row>
    <row r="6" spans="1:12" ht="20.149999999999999" customHeight="1">
      <c r="A6" s="16"/>
      <c r="B6" s="10"/>
      <c r="C6" s="10"/>
      <c r="D6" s="10"/>
      <c r="E6" s="10"/>
      <c r="F6" s="47" t="s">
        <v>30</v>
      </c>
      <c r="G6" s="48"/>
      <c r="H6" s="48"/>
      <c r="I6" s="49"/>
    </row>
    <row r="7" spans="1:12" s="2" customFormat="1" ht="42" customHeight="1" thickBot="1">
      <c r="A7" s="17" t="s">
        <v>3</v>
      </c>
      <c r="B7" s="11" t="s">
        <v>4</v>
      </c>
      <c r="C7" s="11" t="s">
        <v>5</v>
      </c>
      <c r="D7" s="11" t="s">
        <v>6</v>
      </c>
      <c r="E7" s="12" t="s">
        <v>7</v>
      </c>
      <c r="F7" s="13" t="s">
        <v>8</v>
      </c>
      <c r="G7" s="20" t="s">
        <v>9</v>
      </c>
      <c r="H7" s="20" t="s">
        <v>10</v>
      </c>
      <c r="I7" s="20" t="s">
        <v>11</v>
      </c>
      <c r="J7" s="1"/>
      <c r="K7" s="1"/>
    </row>
    <row r="8" spans="1:12" s="2" customFormat="1" ht="12.5">
      <c r="A8" s="45"/>
      <c r="B8" s="46"/>
      <c r="C8" s="46"/>
      <c r="D8" s="46"/>
      <c r="E8" s="46"/>
      <c r="F8" s="46"/>
      <c r="G8" s="46"/>
      <c r="H8" s="46"/>
      <c r="I8" s="46"/>
      <c r="J8" s="1"/>
      <c r="K8" s="1"/>
    </row>
    <row r="9" spans="1:12" ht="26.5" customHeight="1">
      <c r="A9" s="18" t="s">
        <v>12</v>
      </c>
      <c r="B9" s="27"/>
      <c r="C9" s="31" t="s">
        <v>32</v>
      </c>
      <c r="D9" s="30" t="s">
        <v>13</v>
      </c>
      <c r="E9" s="14" t="s">
        <v>12</v>
      </c>
      <c r="F9" s="21">
        <f>K9-159000</f>
        <v>197882.50000000006</v>
      </c>
      <c r="G9" s="21">
        <f>F9*19%</f>
        <v>37597.67500000001</v>
      </c>
      <c r="H9" s="15">
        <f>F9+G9</f>
        <v>235480.17500000008</v>
      </c>
      <c r="I9" s="22">
        <f>H9*E9</f>
        <v>235480.17500000008</v>
      </c>
      <c r="J9" s="37">
        <v>424690.17500000005</v>
      </c>
      <c r="K9" s="6">
        <f>J9/1.19</f>
        <v>356882.50000000006</v>
      </c>
      <c r="L9" s="1" t="str">
        <f>IF(I9&lt;J9,"ACEPTABLE","RECHAZABLE")</f>
        <v>ACEPTABLE</v>
      </c>
    </row>
    <row r="10" spans="1:12" ht="20">
      <c r="A10" s="18" t="s">
        <v>14</v>
      </c>
      <c r="B10" s="27"/>
      <c r="C10" s="31" t="s">
        <v>33</v>
      </c>
      <c r="D10" s="30" t="s">
        <v>13</v>
      </c>
      <c r="E10" s="14" t="s">
        <v>12</v>
      </c>
      <c r="F10" s="21">
        <f>K10-65900</f>
        <v>187470</v>
      </c>
      <c r="G10" s="21">
        <f t="shared" ref="G10:G23" si="0">F10*19%</f>
        <v>35619.300000000003</v>
      </c>
      <c r="H10" s="15">
        <f>F10+G10</f>
        <v>223089.3</v>
      </c>
      <c r="I10" s="22">
        <f>H10*E10</f>
        <v>223089.3</v>
      </c>
      <c r="J10" s="37">
        <v>301510.3</v>
      </c>
      <c r="K10" s="6">
        <f t="shared" ref="K10:K23" si="1">J10/1.19</f>
        <v>253370</v>
      </c>
      <c r="L10" s="1" t="str">
        <f t="shared" ref="L10:L23" si="2">IF(I10&lt;J10,"ACEPTABLE","RECHAZABLE")</f>
        <v>ACEPTABLE</v>
      </c>
    </row>
    <row r="11" spans="1:12" ht="20">
      <c r="A11" s="18" t="s">
        <v>15</v>
      </c>
      <c r="B11" s="27"/>
      <c r="C11" s="31" t="s">
        <v>34</v>
      </c>
      <c r="D11" s="30" t="s">
        <v>13</v>
      </c>
      <c r="E11" s="14" t="s">
        <v>12</v>
      </c>
      <c r="F11" s="21">
        <f>K11-159000</f>
        <v>147442.5</v>
      </c>
      <c r="G11" s="21">
        <f t="shared" si="0"/>
        <v>28014.075000000001</v>
      </c>
      <c r="H11" s="15">
        <f t="shared" ref="H11:H23" si="3">F11+G11</f>
        <v>175456.57500000001</v>
      </c>
      <c r="I11" s="22">
        <f t="shared" ref="I11:I23" si="4">H11*E11</f>
        <v>175456.57500000001</v>
      </c>
      <c r="J11" s="37">
        <v>364666.57499999995</v>
      </c>
      <c r="K11" s="6">
        <f t="shared" si="1"/>
        <v>306442.5</v>
      </c>
      <c r="L11" s="1" t="str">
        <f t="shared" si="2"/>
        <v>ACEPTABLE</v>
      </c>
    </row>
    <row r="12" spans="1:12" ht="20">
      <c r="A12" s="18" t="s">
        <v>16</v>
      </c>
      <c r="B12" s="27"/>
      <c r="C12" s="31" t="s">
        <v>35</v>
      </c>
      <c r="D12" s="30" t="s">
        <v>13</v>
      </c>
      <c r="E12" s="14" t="s">
        <v>12</v>
      </c>
      <c r="F12" s="21">
        <f>K12-100000</f>
        <v>139685.00000000003</v>
      </c>
      <c r="G12" s="21">
        <f t="shared" si="0"/>
        <v>26540.150000000005</v>
      </c>
      <c r="H12" s="15">
        <f t="shared" si="3"/>
        <v>166225.15000000002</v>
      </c>
      <c r="I12" s="22">
        <f t="shared" si="4"/>
        <v>166225.15000000002</v>
      </c>
      <c r="J12" s="37">
        <v>285225.15000000002</v>
      </c>
      <c r="K12" s="6">
        <f t="shared" si="1"/>
        <v>239685.00000000003</v>
      </c>
      <c r="L12" s="1" t="str">
        <f t="shared" si="2"/>
        <v>ACEPTABLE</v>
      </c>
    </row>
    <row r="13" spans="1:12" ht="12.5">
      <c r="A13" s="18" t="s">
        <v>17</v>
      </c>
      <c r="B13" s="27"/>
      <c r="C13" s="31" t="s">
        <v>36</v>
      </c>
      <c r="D13" s="30" t="s">
        <v>13</v>
      </c>
      <c r="E13" s="14" t="s">
        <v>12</v>
      </c>
      <c r="F13" s="21">
        <f>K13-500</f>
        <v>17063</v>
      </c>
      <c r="G13" s="21">
        <f t="shared" si="0"/>
        <v>3241.9700000000003</v>
      </c>
      <c r="H13" s="15">
        <f t="shared" si="3"/>
        <v>20304.97</v>
      </c>
      <c r="I13" s="22">
        <f t="shared" si="4"/>
        <v>20304.97</v>
      </c>
      <c r="J13" s="37">
        <v>20899.97</v>
      </c>
      <c r="K13" s="6">
        <f t="shared" si="1"/>
        <v>17563</v>
      </c>
      <c r="L13" s="1" t="str">
        <f t="shared" si="2"/>
        <v>ACEPTABLE</v>
      </c>
    </row>
    <row r="14" spans="1:12" ht="20">
      <c r="A14" s="18" t="s">
        <v>18</v>
      </c>
      <c r="B14" s="27"/>
      <c r="C14" s="32" t="s">
        <v>37</v>
      </c>
      <c r="D14" s="30" t="s">
        <v>13</v>
      </c>
      <c r="E14" s="14" t="s">
        <v>12</v>
      </c>
      <c r="F14" s="21">
        <f>K14-10000</f>
        <v>49735</v>
      </c>
      <c r="G14" s="21">
        <f t="shared" si="0"/>
        <v>9449.65</v>
      </c>
      <c r="H14" s="15">
        <f t="shared" si="3"/>
        <v>59184.65</v>
      </c>
      <c r="I14" s="22">
        <f t="shared" si="4"/>
        <v>59184.65</v>
      </c>
      <c r="J14" s="37">
        <v>71084.649999999994</v>
      </c>
      <c r="K14" s="6">
        <f t="shared" si="1"/>
        <v>59735</v>
      </c>
      <c r="L14" s="1" t="str">
        <f t="shared" si="2"/>
        <v>ACEPTABLE</v>
      </c>
    </row>
    <row r="15" spans="1:12" ht="20">
      <c r="A15" s="23" t="s">
        <v>19</v>
      </c>
      <c r="B15" s="27"/>
      <c r="C15" s="33" t="s">
        <v>38</v>
      </c>
      <c r="D15" s="30" t="s">
        <v>13</v>
      </c>
      <c r="E15" s="14" t="s">
        <v>12</v>
      </c>
      <c r="F15" s="21">
        <f>K15-11000</f>
        <v>30390</v>
      </c>
      <c r="G15" s="21">
        <f t="shared" si="0"/>
        <v>5774.1</v>
      </c>
      <c r="H15" s="15">
        <f t="shared" si="3"/>
        <v>36164.1</v>
      </c>
      <c r="I15" s="22">
        <f t="shared" si="4"/>
        <v>36164.1</v>
      </c>
      <c r="J15" s="37">
        <v>49254.1</v>
      </c>
      <c r="K15" s="6">
        <f t="shared" si="1"/>
        <v>41390</v>
      </c>
      <c r="L15" s="1" t="str">
        <f t="shared" si="2"/>
        <v>ACEPTABLE</v>
      </c>
    </row>
    <row r="16" spans="1:12" ht="20">
      <c r="A16" s="23" t="s">
        <v>20</v>
      </c>
      <c r="B16" s="27"/>
      <c r="C16" s="33" t="s">
        <v>39</v>
      </c>
      <c r="D16" s="30" t="s">
        <v>13</v>
      </c>
      <c r="E16" s="14" t="s">
        <v>12</v>
      </c>
      <c r="F16" s="21">
        <f>K16-11000</f>
        <v>30390</v>
      </c>
      <c r="G16" s="22">
        <f t="shared" si="0"/>
        <v>5774.1</v>
      </c>
      <c r="H16" s="15">
        <f t="shared" si="3"/>
        <v>36164.1</v>
      </c>
      <c r="I16" s="22">
        <f t="shared" si="4"/>
        <v>36164.1</v>
      </c>
      <c r="J16" s="37">
        <v>49254.1</v>
      </c>
      <c r="K16" s="6">
        <f t="shared" si="1"/>
        <v>41390</v>
      </c>
      <c r="L16" s="1" t="str">
        <f t="shared" si="2"/>
        <v>ACEPTABLE</v>
      </c>
    </row>
    <row r="17" spans="1:12" ht="12.5">
      <c r="A17" s="18" t="s">
        <v>21</v>
      </c>
      <c r="B17" s="27"/>
      <c r="C17" s="33" t="s">
        <v>40</v>
      </c>
      <c r="D17" s="30" t="s">
        <v>13</v>
      </c>
      <c r="E17" s="14" t="s">
        <v>12</v>
      </c>
      <c r="F17" s="21">
        <f>K17-40000</f>
        <v>66275</v>
      </c>
      <c r="G17" s="21">
        <f t="shared" si="0"/>
        <v>12592.25</v>
      </c>
      <c r="H17" s="15">
        <f t="shared" si="3"/>
        <v>78867.25</v>
      </c>
      <c r="I17" s="22">
        <f t="shared" si="4"/>
        <v>78867.25</v>
      </c>
      <c r="J17" s="37">
        <v>126467.25</v>
      </c>
      <c r="K17" s="6">
        <f t="shared" si="1"/>
        <v>106275</v>
      </c>
      <c r="L17" s="1" t="str">
        <f t="shared" si="2"/>
        <v>ACEPTABLE</v>
      </c>
    </row>
    <row r="18" spans="1:12" ht="12.5">
      <c r="A18" s="23" t="s">
        <v>22</v>
      </c>
      <c r="B18" s="27"/>
      <c r="C18" s="34" t="s">
        <v>41</v>
      </c>
      <c r="D18" s="30" t="s">
        <v>13</v>
      </c>
      <c r="E18" s="14" t="s">
        <v>12</v>
      </c>
      <c r="F18" s="21">
        <f>K18-500</f>
        <v>6950</v>
      </c>
      <c r="G18" s="21">
        <f t="shared" si="0"/>
        <v>1320.5</v>
      </c>
      <c r="H18" s="15">
        <f t="shared" si="3"/>
        <v>8270.5</v>
      </c>
      <c r="I18" s="22">
        <f t="shared" si="4"/>
        <v>8270.5</v>
      </c>
      <c r="J18" s="37">
        <v>8865.5</v>
      </c>
      <c r="K18" s="6">
        <f t="shared" si="1"/>
        <v>7450</v>
      </c>
      <c r="L18" s="1" t="str">
        <f t="shared" si="2"/>
        <v>ACEPTABLE</v>
      </c>
    </row>
    <row r="19" spans="1:12" ht="12.5">
      <c r="A19" s="23" t="s">
        <v>23</v>
      </c>
      <c r="B19" s="27"/>
      <c r="C19" s="35" t="s">
        <v>42</v>
      </c>
      <c r="D19" s="30" t="s">
        <v>13</v>
      </c>
      <c r="E19" s="14" t="s">
        <v>12</v>
      </c>
      <c r="F19" s="21">
        <f>K19-500</f>
        <v>19585.000000000004</v>
      </c>
      <c r="G19" s="21">
        <f t="shared" si="0"/>
        <v>3721.1500000000005</v>
      </c>
      <c r="H19" s="15">
        <f t="shared" si="3"/>
        <v>23306.150000000005</v>
      </c>
      <c r="I19" s="22">
        <f t="shared" si="4"/>
        <v>23306.150000000005</v>
      </c>
      <c r="J19" s="37">
        <v>23901.15</v>
      </c>
      <c r="K19" s="6">
        <f t="shared" si="1"/>
        <v>20085.000000000004</v>
      </c>
      <c r="L19" s="1" t="str">
        <f t="shared" si="2"/>
        <v>ACEPTABLE</v>
      </c>
    </row>
    <row r="20" spans="1:12" ht="12.5">
      <c r="A20" s="23" t="s">
        <v>24</v>
      </c>
      <c r="B20" s="27"/>
      <c r="C20" s="35" t="s">
        <v>43</v>
      </c>
      <c r="D20" s="30" t="s">
        <v>13</v>
      </c>
      <c r="E20" s="14" t="s">
        <v>12</v>
      </c>
      <c r="F20" s="21">
        <f>K20-5000</f>
        <v>14175</v>
      </c>
      <c r="G20" s="21">
        <f t="shared" si="0"/>
        <v>2693.25</v>
      </c>
      <c r="H20" s="15">
        <f t="shared" si="3"/>
        <v>16868.25</v>
      </c>
      <c r="I20" s="22">
        <f t="shared" si="4"/>
        <v>16868.25</v>
      </c>
      <c r="J20" s="37">
        <v>22818.25</v>
      </c>
      <c r="K20" s="6">
        <f t="shared" si="1"/>
        <v>19175</v>
      </c>
      <c r="L20" s="1" t="str">
        <f t="shared" si="2"/>
        <v>ACEPTABLE</v>
      </c>
    </row>
    <row r="21" spans="1:12" ht="12.5">
      <c r="A21" s="18" t="s">
        <v>25</v>
      </c>
      <c r="B21" s="27"/>
      <c r="C21" s="36" t="s">
        <v>44</v>
      </c>
      <c r="D21" s="30" t="s">
        <v>13</v>
      </c>
      <c r="E21" s="14" t="s">
        <v>12</v>
      </c>
      <c r="F21" s="21">
        <v>36131</v>
      </c>
      <c r="G21" s="21">
        <f t="shared" si="0"/>
        <v>6864.89</v>
      </c>
      <c r="H21" s="15">
        <f t="shared" si="3"/>
        <v>42995.89</v>
      </c>
      <c r="I21" s="22">
        <f t="shared" si="4"/>
        <v>42995.89</v>
      </c>
      <c r="J21" s="37">
        <v>53719.574999999997</v>
      </c>
      <c r="K21" s="6">
        <f t="shared" si="1"/>
        <v>45142.5</v>
      </c>
      <c r="L21" s="1" t="str">
        <f t="shared" si="2"/>
        <v>ACEPTABLE</v>
      </c>
    </row>
    <row r="22" spans="1:12" ht="30">
      <c r="A22" s="18" t="s">
        <v>26</v>
      </c>
      <c r="B22" s="27"/>
      <c r="C22" s="33" t="s">
        <v>45</v>
      </c>
      <c r="D22" s="30" t="s">
        <v>13</v>
      </c>
      <c r="E22" s="14" t="s">
        <v>12</v>
      </c>
      <c r="F22" s="21">
        <v>62370</v>
      </c>
      <c r="G22" s="21">
        <f t="shared" si="0"/>
        <v>11850.3</v>
      </c>
      <c r="H22" s="15">
        <f t="shared" si="3"/>
        <v>74220.3</v>
      </c>
      <c r="I22" s="22">
        <f t="shared" si="4"/>
        <v>74220.3</v>
      </c>
      <c r="J22" s="37">
        <v>131340.29999999999</v>
      </c>
      <c r="K22" s="6">
        <f t="shared" si="1"/>
        <v>110370</v>
      </c>
      <c r="L22" s="1" t="str">
        <f t="shared" si="2"/>
        <v>ACEPTABLE</v>
      </c>
    </row>
    <row r="23" spans="1:12" ht="13" thickBot="1">
      <c r="A23" s="18" t="s">
        <v>27</v>
      </c>
      <c r="B23" s="27"/>
      <c r="C23" s="35" t="s">
        <v>31</v>
      </c>
      <c r="D23" s="30" t="s">
        <v>13</v>
      </c>
      <c r="E23" s="14" t="s">
        <v>12</v>
      </c>
      <c r="F23" s="21">
        <f>K23-5000</f>
        <v>9785.0000000000018</v>
      </c>
      <c r="G23" s="21">
        <f t="shared" si="0"/>
        <v>1859.1500000000003</v>
      </c>
      <c r="H23" s="15">
        <f t="shared" si="3"/>
        <v>11644.150000000001</v>
      </c>
      <c r="I23" s="22">
        <f t="shared" si="4"/>
        <v>11644.150000000001</v>
      </c>
      <c r="J23" s="37">
        <v>17594.150000000001</v>
      </c>
      <c r="K23" s="6">
        <f t="shared" si="1"/>
        <v>14785.000000000002</v>
      </c>
      <c r="L23" s="1" t="str">
        <f t="shared" si="2"/>
        <v>ACEPTABLE</v>
      </c>
    </row>
    <row r="24" spans="1:12" customFormat="1" ht="16.5" customHeight="1" thickBot="1">
      <c r="A24" s="26"/>
      <c r="B24" s="25"/>
      <c r="C24" s="43"/>
      <c r="D24" s="40" t="s">
        <v>28</v>
      </c>
      <c r="E24" s="41"/>
      <c r="F24" s="41"/>
      <c r="G24" s="41"/>
      <c r="H24" s="42"/>
      <c r="I24" s="24">
        <f>SUM(I9:I23)</f>
        <v>1208241.5099999998</v>
      </c>
    </row>
    <row r="25" spans="1:12" customFormat="1" ht="12.75" customHeight="1">
      <c r="A25" s="26"/>
      <c r="B25" s="25"/>
      <c r="C25" s="44"/>
      <c r="D25" s="7"/>
      <c r="E25" s="7"/>
      <c r="F25" s="8"/>
      <c r="G25" s="8"/>
      <c r="H25" s="8"/>
      <c r="I25" s="8"/>
    </row>
    <row r="26" spans="1:12" customFormat="1" ht="12.75" customHeight="1">
      <c r="A26" s="26"/>
      <c r="B26" s="25"/>
      <c r="C26" s="44"/>
      <c r="D26" s="7"/>
      <c r="E26" s="7"/>
      <c r="F26" s="8"/>
      <c r="G26" s="8"/>
      <c r="H26" s="8"/>
      <c r="I26" s="8"/>
    </row>
    <row r="27" spans="1:12" customFormat="1" ht="36" customHeight="1">
      <c r="A27" s="3"/>
      <c r="B27" s="3"/>
      <c r="C27" s="44"/>
      <c r="D27" s="7"/>
      <c r="E27" s="7"/>
      <c r="F27" s="8"/>
      <c r="G27" s="8"/>
      <c r="H27" s="8"/>
      <c r="I27" s="8"/>
    </row>
    <row r="28" spans="1:12" customFormat="1" ht="13">
      <c r="B28" s="28"/>
      <c r="C28" s="19"/>
      <c r="D28" s="7"/>
      <c r="E28" s="7"/>
      <c r="F28" s="8"/>
      <c r="G28" s="8"/>
      <c r="H28" s="8"/>
      <c r="I28" s="8"/>
    </row>
    <row r="29" spans="1:12" customFormat="1" ht="19.5" customHeight="1">
      <c r="A29" s="3"/>
      <c r="B29" s="3"/>
      <c r="C29" s="38" t="s">
        <v>47</v>
      </c>
      <c r="D29" s="7"/>
      <c r="E29" s="7"/>
      <c r="F29" s="8"/>
      <c r="G29" s="8"/>
      <c r="H29" s="8"/>
      <c r="I29" s="8"/>
    </row>
    <row r="30" spans="1:12" ht="20.149999999999999" customHeight="1">
      <c r="A30" s="1"/>
      <c r="B30" s="29"/>
      <c r="C30" s="39" t="s">
        <v>48</v>
      </c>
    </row>
    <row r="31" spans="1:12" ht="20.149999999999999" customHeight="1">
      <c r="A31" s="1"/>
      <c r="B31" s="29"/>
      <c r="C31" s="39" t="s">
        <v>49</v>
      </c>
    </row>
    <row r="32" spans="1:12" ht="20.149999999999999" customHeight="1">
      <c r="A32" s="9"/>
      <c r="C32" s="39" t="s">
        <v>50</v>
      </c>
    </row>
    <row r="33" spans="1:3" ht="20.149999999999999" customHeight="1">
      <c r="A33" s="9"/>
      <c r="C33" s="39" t="s">
        <v>51</v>
      </c>
    </row>
    <row r="34" spans="1:3" ht="20.149999999999999" customHeight="1">
      <c r="A34" s="9"/>
      <c r="C34" s="39" t="s">
        <v>52</v>
      </c>
    </row>
  </sheetData>
  <mergeCells count="10">
    <mergeCell ref="A1:I1"/>
    <mergeCell ref="A2:I2"/>
    <mergeCell ref="A3:B3"/>
    <mergeCell ref="C3:I3"/>
    <mergeCell ref="A4:I4"/>
    <mergeCell ref="D24:H24"/>
    <mergeCell ref="C24:C27"/>
    <mergeCell ref="A8:I8"/>
    <mergeCell ref="F6:I6"/>
    <mergeCell ref="A5:I5"/>
  </mergeCells>
  <phoneticPr fontId="8" type="noConversion"/>
  <pageMargins left="0.23622047244094491" right="0.23622047244094491" top="0.34" bottom="0.21" header="0.31496062992125984" footer="0.31496062992125984"/>
  <pageSetup paperSize="14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EPP REGULAR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Gutierrez Valencia</dc:creator>
  <cp:keywords/>
  <dc:description/>
  <cp:lastModifiedBy>CRISTHIAN R</cp:lastModifiedBy>
  <cp:revision/>
  <dcterms:created xsi:type="dcterms:W3CDTF">2022-09-19T13:20:47Z</dcterms:created>
  <dcterms:modified xsi:type="dcterms:W3CDTF">2026-05-27T19:57:06Z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2026-05-04T13:26:17Z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17f78d97-cd9d-4448-ab7e-5367675dbf07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