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7"/>
  <workbookPr/>
  <mc:AlternateContent xmlns:mc="http://schemas.openxmlformats.org/markup-compatibility/2006">
    <mc:Choice Requires="x15">
      <x15ac:absPath xmlns:x15ac="http://schemas.microsoft.com/office/spreadsheetml/2010/11/ac" url="https://etbcsj-my.sharepoint.com/personal/jllince_deaj_ramajudicial_gov_co/Documents/Procesos Tecnologia 2026/023. Adobe Acrobat Pro/02InvitacionPublica/05AnexosEstudioSector/"/>
    </mc:Choice>
  </mc:AlternateContent>
  <xr:revisionPtr revIDLastSave="301" documentId="8_{21B1F9A0-2524-48B3-9F9A-9181FD0BD4A5}" xr6:coauthVersionLast="47" xr6:coauthVersionMax="47" xr10:uidLastSave="{AC97B4A2-C5D9-42E9-B966-C852F9C1E8E2}"/>
  <bookViews>
    <workbookView xWindow="-120" yWindow="-120" windowWidth="29040" windowHeight="15840" firstSheet="2" activeTab="2" xr2:uid="{9CA3BEDB-B602-4DD7-9425-8B1BCD3E17BB}"/>
  </bookViews>
  <sheets>
    <sheet name="Analisis de CD con Adobe" sheetId="1" r:id="rId1"/>
    <sheet name="Analisis AMPSoftwareCatalogoII " sheetId="3" r:id="rId2"/>
    <sheet name="EM SECOP II" sheetId="2"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N5" i="2" l="1"/>
  <c r="N4" i="2"/>
  <c r="N3" i="2"/>
  <c r="M4" i="2"/>
  <c r="M5" i="2" s="1"/>
  <c r="M3" i="2"/>
  <c r="F4" i="2"/>
  <c r="F3" i="2"/>
  <c r="E5" i="2"/>
  <c r="C5" i="1"/>
  <c r="D5" i="1"/>
  <c r="P3" i="3"/>
  <c r="P2" i="3"/>
  <c r="P4" i="3"/>
  <c r="K5" i="2"/>
  <c r="J5" i="2"/>
  <c r="I5" i="2"/>
  <c r="H5" i="2"/>
  <c r="G5" i="2"/>
  <c r="D5" i="2"/>
  <c r="D4" i="1"/>
  <c r="D3" i="1"/>
  <c r="N7" i="2" l="1"/>
  <c r="F5" i="2"/>
</calcChain>
</file>

<file path=xl/sharedStrings.xml><?xml version="1.0" encoding="utf-8"?>
<sst xmlns="http://schemas.openxmlformats.org/spreadsheetml/2006/main" count="69" uniqueCount="53">
  <si>
    <t>Compra Directa con Adobe</t>
  </si>
  <si>
    <t>Descripción</t>
  </si>
  <si>
    <t>Cantidad</t>
  </si>
  <si>
    <t>Valor Unitario</t>
  </si>
  <si>
    <t>Valor Total</t>
  </si>
  <si>
    <t>Licencia adobe Renovación</t>
  </si>
  <si>
    <t>Licencia adobe Nuevas</t>
  </si>
  <si>
    <t>TOTAL</t>
  </si>
  <si>
    <t xml:space="preserve">
Adobe no vende directamente a las entidades públicas por cuanto opera a través de canales autorizados o partners de gobierno, como es el caso de Pharnets. Estos proveedores están habilitados para comercializar las licencias cumpliendo con los requisitos legales, técnicos y de facturación exigidos en la contratación pública.
Adicionalmente, realizar la compra por medio de un partner autorizado permite garantizar aspectos como el soporte, cumplimiento de condiciones contractuales, facturación acorde a las normas fiscales colombianas y adecuada gestión de licenciamiento. Asimismo, las licencias deben quedar suscritas a un ID institucional de la entidad, lo cual asegura su correcta administración, trazabilidad y uso conforme a los lineamientos establecidos.
Desde el análisis financiero, la compra de estas licencias, con base en el valor indicado por el asesor del chat de la página de Adobe, corresponde a $1.052.040 por licencia. Al multiplicar este valor por 63 licencias, se obtiene un total de $66.278.520. Si Adobe permitiera realizar compras directas con entidades públicas, se podría generar un ahorro para la entidad; sin embargo, este proceso debe llevarse a cabo a través de partners autorizados.</t>
  </si>
  <si>
    <t>Ítem</t>
  </si>
  <si>
    <t>Código del producto</t>
  </si>
  <si>
    <t>Nombre</t>
  </si>
  <si>
    <t>Tipo</t>
  </si>
  <si>
    <t>Asistencia</t>
  </si>
  <si>
    <t>Perfil</t>
  </si>
  <si>
    <t>Unidad</t>
  </si>
  <si>
    <t>Zona</t>
  </si>
  <si>
    <t>Información adicional</t>
  </si>
  <si>
    <t>Forma de pago</t>
  </si>
  <si>
    <t>Precio unitario</t>
  </si>
  <si>
    <t>Precio unitario + Gravámenes</t>
  </si>
  <si>
    <t>Precio total</t>
  </si>
  <si>
    <t>ANALISIS DE VERIFICACIÓN</t>
  </si>
  <si>
    <t>65324130BC02A12</t>
  </si>
  <si>
    <t>Acrobat Professional for teams</t>
  </si>
  <si>
    <t>Acrobat Pro for teamsALLSubscription NewMultiple PlatformsMulti Latin American Languages12 Meses1 UserLevel 2 10 - 49</t>
  </si>
  <si>
    <t>Licencia</t>
  </si>
  <si>
    <t>N/A</t>
  </si>
  <si>
    <t>Tipo de Proveedor: Proveedor autorizado
Tipo: Servicio
Enlace web: https://www.adobe.com/co/acrobat/features.html
Propósito: Gestión documental</t>
  </si>
  <si>
    <t>Anual</t>
  </si>
  <si>
    <t>SUBTOTAL</t>
  </si>
  <si>
    <t>SIMULADOR</t>
  </si>
  <si>
    <t>Al realizar el análisis financiero, se evidencia que contratar el servicio a través del Instrumento de Agregación de Demanda de Software por Catálogo II resulta más costoso para la entidad, en comparación con la realización de un proceso competitivo de minima cuantìa en la plataforma SECOP II.
Lo anterior se sustenta en que el valor unitario arrojado por el simulador del Instrumento de Agregación de Demanda de Software por Catálogo II es de $1.195.965, el cual, al multiplicarse por 63 licencias, genera un presupuesto oficial de $75.345.795. En contraste, al adelantar el proceso a través de SECOP II en la modalidad de mínima cuantía, el valor unitario por licencia corresponde a $1.160.162, que, multiplicado por las mismas 63 licencias, da como resultado un presupuesto oficial de $73.090.206.
Esta diferencia representa un ahorro para la entidad de $2.255.589, lo cual contribuye al cumplimiento del principio de austeridad del gasto establecido para el sector público.</t>
  </si>
  <si>
    <t>ITEM</t>
  </si>
  <si>
    <t>TIPO DE LICENCIA</t>
  </si>
  <si>
    <t>TIEMPO DE VIGENCIA</t>
  </si>
  <si>
    <t>CANT.</t>
  </si>
  <si>
    <r>
      <t xml:space="preserve">VALOR UNITARIO LICENCIA
</t>
    </r>
    <r>
      <rPr>
        <sz val="8"/>
        <color rgb="FF000000"/>
        <rFont val="Arial"/>
        <family val="2"/>
      </rPr>
      <t>(Incluido IVA y todos los impuestos de ley)</t>
    </r>
  </si>
  <si>
    <r>
      <t xml:space="preserve">PROMEDIO
</t>
    </r>
    <r>
      <rPr>
        <sz val="8"/>
        <color theme="1"/>
        <rFont val="Arial"/>
        <family val="2"/>
      </rPr>
      <t>(Incluido IVA y todos los impuestos de ley)</t>
    </r>
  </si>
  <si>
    <t>Contrato 132 de 2025</t>
  </si>
  <si>
    <t>Indexación IPC 5,1% 
Vigencia 2026</t>
  </si>
  <si>
    <t>Royal Tech Group SAS
Secop II</t>
  </si>
  <si>
    <t>SOLINCO COLOMBIA SAS
Secop II</t>
  </si>
  <si>
    <t>C&amp;S TECNOLOGIA S.A.
Secop II</t>
  </si>
  <si>
    <t>CORBAN COMPUTADORES
Correo</t>
  </si>
  <si>
    <t>MEGA CAD INGENIERIA Y SISTEMAS SAS
Correo</t>
  </si>
  <si>
    <t>VALOR UNITARIO</t>
  </si>
  <si>
    <t>VALOR TOTAL</t>
  </si>
  <si>
    <t>Adobe Acrobat Pro 
Renovaciones
ID de contrato 78CEC08F28E5405474FA
Acrobat Pro For teamsALLSubscriotion New Multiple PlatformsMulti Latin American Languages12Meses1UserLvel 2 10 - 49</t>
  </si>
  <si>
    <t>06/08/2026 
al 
05/08/2027</t>
  </si>
  <si>
    <t>Adobe Acrobat Pro 
Nuevas Licencias
Deben ser generadas en el ID existente 78CEC08F28E5405474FA
Acrobat Pro For teamsALLSubscriotion New Multiple PlatformsMulti Latin American Languages12Meses1UserLvel 2 10 - 49</t>
  </si>
  <si>
    <t>12 Meses</t>
  </si>
  <si>
    <t>Diferencia con el AMP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</si>
</sst>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quot;\ * #,##0_-;\-&quot;$&quot;\ * #,##0_-;_-&quot;$&quot;\ * &quot;-&quot;_-;_-@_-"/>
    <numFmt numFmtId="165" formatCode="_-&quot;$&quot;\ * #,##0.00_-;\-&quot;$&quot;\ * #,##0.00_-;_-&quot;$&quot;\ * &quot;-&quot;??_-;_-@_-"/>
    <numFmt numFmtId="166" formatCode="&quot;$&quot;\ #,##0.00"/>
    <numFmt numFmtId="167" formatCode="&quot;$&quot;\ #,##0"/>
    <numFmt numFmtId="168" formatCode="_-&quot;$&quot;\ * #,##0.00_-;\-&quot;$&quot;\ * #,##0.00_-;_-&quot;$&quot;\ * &quot;-&quot;_-;_-@_-"/>
  </numFmts>
  <fonts count="13">
    <font>
      <sz val="11"/>
      <color theme="1"/>
      <name val="Aptos Narrow"/>
      <family val="2"/>
      <scheme val="minor"/>
    </font>
    <font>
      <sz val="11"/>
      <color theme="1"/>
      <name val="Aptos Narrow"/>
      <family val="2"/>
      <scheme val="minor"/>
    </font>
    <font>
      <b/>
      <sz val="11"/>
      <color theme="1"/>
      <name val="Aptos Narrow"/>
      <family val="2"/>
      <scheme val="minor"/>
    </font>
    <font>
      <sz val="8"/>
      <color theme="1"/>
      <name val="Arial"/>
      <family val="2"/>
    </font>
    <font>
      <b/>
      <sz val="8"/>
      <color theme="0"/>
      <name val="Arial"/>
      <family val="2"/>
    </font>
    <font>
      <b/>
      <sz val="8"/>
      <color theme="1"/>
      <name val="Arial"/>
      <family val="2"/>
    </font>
    <font>
      <b/>
      <sz val="8"/>
      <name val="Arial"/>
      <family val="2"/>
    </font>
    <font>
      <sz val="8"/>
      <name val="Arial"/>
      <family val="2"/>
    </font>
    <font>
      <b/>
      <sz val="8"/>
      <color rgb="FF000000"/>
      <name val="Arial"/>
      <family val="2"/>
    </font>
    <font>
      <sz val="8"/>
      <color rgb="FF000000"/>
      <name val="Arial"/>
      <family val="2"/>
    </font>
    <font>
      <sz val="11"/>
      <color theme="1"/>
      <name val="Arial"/>
      <family val="2"/>
    </font>
    <font>
      <sz val="11"/>
      <color rgb="FFFF0000"/>
      <name val="Arial"/>
      <family val="2"/>
    </font>
    <font>
      <sz val="8"/>
      <color theme="1"/>
      <name val="Arial"/>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1" tint="0.249977111117893"/>
        <bgColor indexed="64"/>
      </patternFill>
    </fill>
    <fill>
      <patternFill patternType="solid">
        <fgColor rgb="FF595959"/>
        <bgColor indexed="64"/>
      </patternFill>
    </fill>
    <fill>
      <patternFill patternType="solid">
        <fgColor rgb="FFFFFFFF"/>
        <bgColor indexed="64"/>
      </patternFill>
    </fill>
    <fill>
      <patternFill patternType="solid">
        <fgColor theme="9" tint="0.79998168889431442"/>
        <bgColor indexed="64"/>
      </patternFill>
    </fill>
    <fill>
      <patternFill patternType="solid">
        <fgColor theme="3" tint="0.89999084444715716"/>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theme="4"/>
      </left>
      <right style="medium">
        <color theme="4"/>
      </right>
      <top style="medium">
        <color theme="4"/>
      </top>
      <bottom style="medium">
        <color theme="4"/>
      </bottom>
      <diagonal/>
    </border>
    <border>
      <left style="medium">
        <color theme="4"/>
      </left>
      <right style="medium">
        <color theme="4"/>
      </right>
      <top style="medium">
        <color theme="4"/>
      </top>
      <bottom/>
      <diagonal/>
    </border>
    <border>
      <left style="medium">
        <color theme="4"/>
      </left>
      <right/>
      <top style="medium">
        <color theme="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s>
  <cellStyleXfs count="4">
    <xf numFmtId="0" fontId="0" fillId="0" borderId="0"/>
    <xf numFmtId="43"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cellStyleXfs>
  <cellXfs count="84">
    <xf numFmtId="0" fontId="0" fillId="0" borderId="0" xfId="0"/>
    <xf numFmtId="0" fontId="0" fillId="2" borderId="0" xfId="0" applyFill="1" applyAlignment="1">
      <alignment horizontal="center" vertical="center"/>
    </xf>
    <xf numFmtId="0" fontId="2" fillId="2" borderId="1" xfId="0" applyFont="1" applyFill="1" applyBorder="1" applyAlignment="1">
      <alignment horizontal="center" vertical="center"/>
    </xf>
    <xf numFmtId="0" fontId="0" fillId="2" borderId="1" xfId="0" applyFill="1" applyBorder="1" applyAlignment="1">
      <alignment horizontal="center" vertical="center"/>
    </xf>
    <xf numFmtId="165" fontId="0" fillId="2" borderId="1" xfId="2" applyFont="1" applyFill="1" applyBorder="1" applyAlignment="1">
      <alignment horizontal="center" vertical="center"/>
    </xf>
    <xf numFmtId="165" fontId="0" fillId="2" borderId="1" xfId="0" applyNumberFormat="1" applyFill="1" applyBorder="1" applyAlignment="1">
      <alignment horizontal="center" vertical="center"/>
    </xf>
    <xf numFmtId="165" fontId="0" fillId="2" borderId="0" xfId="0" applyNumberFormat="1" applyFill="1" applyAlignment="1">
      <alignment horizontal="center" vertical="center"/>
    </xf>
    <xf numFmtId="0" fontId="0" fillId="2" borderId="1" xfId="0" applyFill="1" applyBorder="1" applyAlignment="1">
      <alignment horizontal="left" vertical="center"/>
    </xf>
    <xf numFmtId="0" fontId="0" fillId="2" borderId="6" xfId="0" applyFill="1" applyBorder="1" applyAlignment="1">
      <alignment horizontal="left" vertical="center"/>
    </xf>
    <xf numFmtId="165" fontId="0" fillId="2" borderId="6" xfId="2" applyFont="1" applyFill="1" applyBorder="1" applyAlignment="1">
      <alignment horizontal="center" vertical="center"/>
    </xf>
    <xf numFmtId="165" fontId="0" fillId="2" borderId="6" xfId="0" applyNumberFormat="1" applyFill="1" applyBorder="1" applyAlignment="1">
      <alignment horizontal="center" vertical="center"/>
    </xf>
    <xf numFmtId="165" fontId="2" fillId="4" borderId="1" xfId="2" applyFont="1" applyFill="1" applyBorder="1" applyAlignment="1">
      <alignment horizontal="center" vertical="center"/>
    </xf>
    <xf numFmtId="0" fontId="3" fillId="7" borderId="1" xfId="0" applyFont="1" applyFill="1" applyBorder="1" applyAlignment="1" applyProtection="1">
      <alignment horizontal="center" vertical="center" wrapText="1"/>
      <protection hidden="1"/>
    </xf>
    <xf numFmtId="0" fontId="3" fillId="7" borderId="3" xfId="0" applyFont="1" applyFill="1" applyBorder="1" applyAlignment="1">
      <alignment horizontal="center" vertical="center" wrapText="1"/>
    </xf>
    <xf numFmtId="3" fontId="3" fillId="7" borderId="1" xfId="1" applyNumberFormat="1" applyFont="1" applyFill="1" applyBorder="1" applyAlignment="1" applyProtection="1">
      <alignment horizontal="center" vertical="center" wrapText="1"/>
    </xf>
    <xf numFmtId="0" fontId="4" fillId="5" borderId="7" xfId="0" applyFont="1" applyFill="1" applyBorder="1" applyAlignment="1" applyProtection="1">
      <alignment horizontal="center" vertical="center" wrapText="1"/>
      <protection hidden="1"/>
    </xf>
    <xf numFmtId="0" fontId="4" fillId="5" borderId="7" xfId="0" applyFont="1" applyFill="1" applyBorder="1" applyAlignment="1">
      <alignment horizontal="center" vertical="center" wrapText="1"/>
    </xf>
    <xf numFmtId="0" fontId="4" fillId="5" borderId="8" xfId="0" applyFont="1" applyFill="1" applyBorder="1" applyAlignment="1">
      <alignment horizontal="center" vertical="center" wrapText="1"/>
    </xf>
    <xf numFmtId="0" fontId="4" fillId="5" borderId="9" xfId="0" applyFont="1" applyFill="1" applyBorder="1" applyAlignment="1">
      <alignment vertical="center" wrapText="1"/>
    </xf>
    <xf numFmtId="0" fontId="4" fillId="5" borderId="9" xfId="0" applyFont="1" applyFill="1" applyBorder="1" applyAlignment="1">
      <alignment horizontal="center" vertical="center" wrapText="1"/>
    </xf>
    <xf numFmtId="0" fontId="4" fillId="6" borderId="1" xfId="0" applyFont="1" applyFill="1" applyBorder="1" applyAlignment="1" applyProtection="1">
      <alignment horizontal="center" vertical="center" wrapText="1"/>
      <protection hidden="1"/>
    </xf>
    <xf numFmtId="0" fontId="4" fillId="6" borderId="10" xfId="0" applyFont="1" applyFill="1" applyBorder="1" applyAlignment="1" applyProtection="1">
      <alignment horizontal="center" vertical="center" wrapText="1"/>
      <protection hidden="1"/>
    </xf>
    <xf numFmtId="0" fontId="5" fillId="8" borderId="0" xfId="0" applyFont="1" applyFill="1" applyAlignment="1">
      <alignment horizontal="center" vertical="center" wrapText="1"/>
    </xf>
    <xf numFmtId="0" fontId="3" fillId="2" borderId="0" xfId="0" applyFont="1" applyFill="1" applyAlignment="1">
      <alignment horizontal="center" wrapText="1"/>
    </xf>
    <xf numFmtId="166" fontId="3" fillId="0" borderId="1" xfId="2" applyNumberFormat="1" applyFont="1" applyFill="1" applyBorder="1" applyAlignment="1" applyProtection="1">
      <alignment horizontal="center" vertical="center" wrapText="1"/>
      <protection hidden="1"/>
    </xf>
    <xf numFmtId="0" fontId="3" fillId="2" borderId="0" xfId="0" applyFont="1" applyFill="1" applyAlignment="1">
      <alignment wrapText="1"/>
    </xf>
    <xf numFmtId="0" fontId="3" fillId="2" borderId="0" xfId="0" applyFont="1" applyFill="1" applyAlignment="1">
      <alignment horizontal="left" wrapText="1"/>
    </xf>
    <xf numFmtId="0" fontId="6" fillId="2" borderId="1" xfId="0" applyFont="1" applyFill="1" applyBorder="1" applyAlignment="1" applyProtection="1">
      <alignment horizontal="center" vertical="center" wrapText="1"/>
      <protection hidden="1"/>
    </xf>
    <xf numFmtId="0" fontId="3" fillId="7" borderId="1" xfId="0" applyFont="1" applyFill="1" applyBorder="1" applyAlignment="1">
      <alignment horizontal="center" vertical="center" wrapText="1"/>
    </xf>
    <xf numFmtId="166" fontId="3" fillId="0" borderId="1" xfId="2" applyNumberFormat="1" applyFont="1" applyFill="1" applyBorder="1" applyAlignment="1" applyProtection="1">
      <alignment horizontal="right" vertical="center" wrapText="1"/>
      <protection hidden="1"/>
    </xf>
    <xf numFmtId="166" fontId="3" fillId="0" borderId="3" xfId="2" applyNumberFormat="1" applyFont="1" applyFill="1" applyBorder="1" applyAlignment="1" applyProtection="1">
      <alignment horizontal="right" vertical="center" wrapText="1"/>
      <protection hidden="1"/>
    </xf>
    <xf numFmtId="166" fontId="5" fillId="2" borderId="1" xfId="2" applyNumberFormat="1" applyFont="1" applyFill="1" applyBorder="1" applyAlignment="1" applyProtection="1">
      <alignment horizontal="right" vertical="center" wrapText="1"/>
      <protection hidden="1"/>
    </xf>
    <xf numFmtId="166" fontId="3" fillId="8" borderId="0" xfId="0" applyNumberFormat="1" applyFont="1" applyFill="1" applyAlignment="1">
      <alignment horizontal="right" vertical="center" wrapText="1"/>
    </xf>
    <xf numFmtId="166" fontId="5" fillId="8" borderId="0" xfId="0" applyNumberFormat="1" applyFont="1" applyFill="1" applyAlignment="1">
      <alignment horizontal="right" vertical="center" wrapText="1"/>
    </xf>
    <xf numFmtId="0" fontId="3" fillId="2" borderId="10" xfId="0" applyFont="1" applyFill="1" applyBorder="1" applyAlignment="1">
      <alignment wrapText="1"/>
    </xf>
    <xf numFmtId="0" fontId="3" fillId="2" borderId="11" xfId="0" applyFont="1" applyFill="1" applyBorder="1" applyAlignment="1">
      <alignment wrapText="1"/>
    </xf>
    <xf numFmtId="0" fontId="3" fillId="2" borderId="12" xfId="0" applyFont="1" applyFill="1" applyBorder="1" applyAlignment="1">
      <alignment wrapText="1"/>
    </xf>
    <xf numFmtId="0" fontId="3" fillId="2" borderId="2" xfId="0" applyFont="1" applyFill="1" applyBorder="1" applyAlignment="1">
      <alignment wrapText="1"/>
    </xf>
    <xf numFmtId="0" fontId="3" fillId="2" borderId="13" xfId="0" applyFont="1" applyFill="1" applyBorder="1" applyAlignment="1">
      <alignment wrapText="1"/>
    </xf>
    <xf numFmtId="0" fontId="8"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vertical="center" wrapText="1"/>
    </xf>
    <xf numFmtId="168" fontId="9" fillId="2" borderId="1" xfId="3"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166" fontId="9" fillId="2" borderId="1" xfId="2" applyNumberFormat="1" applyFont="1" applyFill="1" applyBorder="1" applyAlignment="1" applyProtection="1">
      <alignment horizontal="right" vertical="center"/>
      <protection locked="0"/>
    </xf>
    <xf numFmtId="164" fontId="9" fillId="2" borderId="1" xfId="3" applyFont="1" applyFill="1" applyBorder="1" applyAlignment="1">
      <alignment horizontal="center" vertical="center"/>
    </xf>
    <xf numFmtId="166" fontId="8" fillId="2" borderId="1" xfId="2" applyNumberFormat="1" applyFont="1" applyFill="1" applyBorder="1" applyAlignment="1">
      <alignment horizontal="right" vertical="center"/>
    </xf>
    <xf numFmtId="0" fontId="3" fillId="9" borderId="1" xfId="0" applyFont="1" applyFill="1" applyBorder="1" applyAlignment="1">
      <alignment horizontal="center" vertical="center" wrapText="1"/>
    </xf>
    <xf numFmtId="165" fontId="3" fillId="2" borderId="1" xfId="2" applyFont="1" applyFill="1" applyBorder="1" applyAlignment="1">
      <alignment horizontal="right" vertical="center"/>
    </xf>
    <xf numFmtId="0" fontId="5" fillId="8"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0" fillId="2" borderId="0" xfId="0" applyFont="1" applyFill="1" applyAlignment="1">
      <alignment vertical="center"/>
    </xf>
    <xf numFmtId="0" fontId="8" fillId="2" borderId="0" xfId="0" applyFont="1" applyFill="1" applyAlignment="1">
      <alignment horizontal="center" vertical="center" wrapText="1"/>
    </xf>
    <xf numFmtId="165" fontId="3" fillId="2" borderId="0" xfId="2" applyFont="1" applyFill="1" applyBorder="1" applyAlignment="1">
      <alignment horizontal="right" vertical="center"/>
    </xf>
    <xf numFmtId="166" fontId="8" fillId="2" borderId="0" xfId="2" applyNumberFormat="1" applyFont="1" applyFill="1" applyBorder="1" applyAlignment="1">
      <alignment horizontal="right" vertical="center"/>
    </xf>
    <xf numFmtId="0" fontId="5" fillId="2" borderId="0" xfId="0" applyFont="1" applyFill="1" applyAlignment="1">
      <alignment horizontal="center" vertical="center" wrapText="1"/>
    </xf>
    <xf numFmtId="0" fontId="5" fillId="2" borderId="14" xfId="0" applyFont="1" applyFill="1" applyBorder="1" applyAlignment="1">
      <alignment horizontal="center" vertical="center" wrapText="1"/>
    </xf>
    <xf numFmtId="166" fontId="3" fillId="2" borderId="14" xfId="0" applyNumberFormat="1" applyFont="1" applyFill="1" applyBorder="1" applyAlignment="1">
      <alignment vertical="center"/>
    </xf>
    <xf numFmtId="166" fontId="8" fillId="2" borderId="14" xfId="2" applyNumberFormat="1" applyFont="1" applyFill="1" applyBorder="1" applyAlignment="1">
      <alignment horizontal="right" vertical="center"/>
    </xf>
    <xf numFmtId="166" fontId="7" fillId="2" borderId="1" xfId="2" applyNumberFormat="1" applyFont="1" applyFill="1" applyBorder="1" applyAlignment="1" applyProtection="1">
      <alignment horizontal="right" vertical="center"/>
      <protection locked="0"/>
    </xf>
    <xf numFmtId="166" fontId="6" fillId="2" borderId="1" xfId="2" applyNumberFormat="1" applyFont="1" applyFill="1" applyBorder="1" applyAlignment="1">
      <alignment horizontal="right" vertical="center"/>
    </xf>
    <xf numFmtId="0" fontId="0" fillId="2" borderId="0" xfId="0" applyFill="1" applyAlignment="1">
      <alignment horizontal="center" vertical="center" wrapText="1"/>
    </xf>
    <xf numFmtId="0" fontId="12" fillId="2" borderId="0" xfId="0" applyFont="1" applyFill="1" applyAlignment="1">
      <alignment wrapText="1"/>
    </xf>
    <xf numFmtId="0" fontId="5" fillId="2" borderId="15"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11" fillId="2" borderId="17" xfId="0" applyFont="1" applyFill="1" applyBorder="1" applyAlignment="1">
      <alignment horizontal="left" vertical="center" wrapText="1"/>
    </xf>
    <xf numFmtId="0" fontId="11" fillId="2" borderId="18" xfId="0" applyFont="1" applyFill="1" applyBorder="1" applyAlignment="1">
      <alignment horizontal="left" vertical="center" wrapText="1"/>
    </xf>
    <xf numFmtId="166" fontId="11" fillId="2" borderId="17" xfId="2" applyNumberFormat="1" applyFont="1" applyFill="1" applyBorder="1" applyAlignment="1">
      <alignment horizontal="right" vertical="center"/>
    </xf>
    <xf numFmtId="166" fontId="11" fillId="2" borderId="18" xfId="2" applyNumberFormat="1" applyFont="1" applyFill="1" applyBorder="1" applyAlignment="1">
      <alignment horizontal="right" vertical="center"/>
    </xf>
    <xf numFmtId="0" fontId="8"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167" fontId="5" fillId="2" borderId="1" xfId="0" applyNumberFormat="1" applyFont="1" applyFill="1" applyBorder="1" applyAlignment="1">
      <alignment horizontal="center" vertical="center" wrapText="1"/>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4" xfId="0" applyFont="1" applyFill="1" applyBorder="1" applyAlignment="1">
      <alignment horizontal="center" vertical="center"/>
    </xf>
    <xf numFmtId="0" fontId="0" fillId="2" borderId="1" xfId="0" applyFill="1" applyBorder="1" applyAlignment="1">
      <alignment horizontal="left" vertical="center" wrapText="1"/>
    </xf>
    <xf numFmtId="0" fontId="5" fillId="9" borderId="3" xfId="0" applyFont="1" applyFill="1" applyBorder="1" applyAlignment="1">
      <alignment horizontal="center" vertical="center" wrapText="1"/>
    </xf>
    <xf numFmtId="0" fontId="5" fillId="9" borderId="5" xfId="0" applyFont="1" applyFill="1" applyBorder="1" applyAlignment="1">
      <alignment horizontal="center" vertical="center" wrapText="1"/>
    </xf>
    <xf numFmtId="0" fontId="5" fillId="9" borderId="4" xfId="0" applyFont="1" applyFill="1" applyBorder="1" applyAlignment="1">
      <alignment horizontal="center" vertical="center" wrapText="1"/>
    </xf>
    <xf numFmtId="0" fontId="3" fillId="2" borderId="3" xfId="0" applyFont="1" applyFill="1" applyBorder="1" applyAlignment="1">
      <alignment horizontal="left" vertical="center" wrapText="1"/>
    </xf>
    <xf numFmtId="0" fontId="3" fillId="2" borderId="5" xfId="0" applyFont="1" applyFill="1" applyBorder="1" applyAlignment="1">
      <alignment horizontal="left" vertical="center" wrapText="1"/>
    </xf>
    <xf numFmtId="0" fontId="3" fillId="2" borderId="4" xfId="0" applyFont="1" applyFill="1" applyBorder="1" applyAlignment="1">
      <alignment horizontal="left" vertical="center" wrapText="1"/>
    </xf>
  </cellXfs>
  <cellStyles count="4">
    <cellStyle name="Millares" xfId="1" builtinId="3"/>
    <cellStyle name="Moneda" xfId="2" builtinId="4"/>
    <cellStyle name="Moneda [0]" xfId="3" builtinId="7"/>
    <cellStyle name="Normal" xfId="0" builtinId="0"/>
  </cellStyles>
  <dxfs count="0"/>
  <tableStyles count="0" defaultTableStyle="TableStyleMedium2" defaultPivotStyle="PivotStyleLight16"/>
  <colors>
    <mruColors>
      <color rgb="FFF9FDF9"/>
      <color rgb="FFE1F7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6</xdr:row>
      <xdr:rowOff>95249</xdr:rowOff>
    </xdr:from>
    <xdr:to>
      <xdr:col>15</xdr:col>
      <xdr:colOff>752475</xdr:colOff>
      <xdr:row>33</xdr:row>
      <xdr:rowOff>95250</xdr:rowOff>
    </xdr:to>
    <xdr:pic>
      <xdr:nvPicPr>
        <xdr:cNvPr id="2" name="Imagen 1">
          <a:extLst>
            <a:ext uri="{FF2B5EF4-FFF2-40B4-BE49-F238E27FC236}">
              <a16:creationId xmlns:a16="http://schemas.microsoft.com/office/drawing/2014/main" id="{65576FE8-AACF-13FD-91C1-307CEE9A4C15}"/>
            </a:ext>
          </a:extLst>
        </xdr:cNvPr>
        <xdr:cNvPicPr>
          <a:picLocks noChangeAspect="1"/>
        </xdr:cNvPicPr>
      </xdr:nvPicPr>
      <xdr:blipFill>
        <a:blip xmlns:r="http://schemas.openxmlformats.org/officeDocument/2006/relationships" r:embed="rId1"/>
        <a:stretch>
          <a:fillRect/>
        </a:stretch>
      </xdr:blipFill>
      <xdr:spPr>
        <a:xfrm>
          <a:off x="66675" y="2447924"/>
          <a:ext cx="10953750" cy="38576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24634-3A53-47F7-8239-E36AD6705D65}">
  <dimension ref="A1:G11"/>
  <sheetViews>
    <sheetView workbookViewId="0">
      <selection activeCell="B19" sqref="B19"/>
    </sheetView>
  </sheetViews>
  <sheetFormatPr defaultColWidth="11.42578125" defaultRowHeight="15"/>
  <cols>
    <col min="1" max="1" width="33.7109375" style="1" customWidth="1"/>
    <col min="2" max="2" width="16.140625" style="1" customWidth="1"/>
    <col min="3" max="3" width="30.28515625" style="1" customWidth="1"/>
    <col min="4" max="4" width="25.28515625" style="1" customWidth="1"/>
    <col min="5" max="5" width="15.5703125" style="1" bestFit="1" customWidth="1"/>
    <col min="6" max="16384" width="11.42578125" style="1"/>
  </cols>
  <sheetData>
    <row r="1" spans="1:7">
      <c r="A1" s="74" t="s">
        <v>0</v>
      </c>
      <c r="B1" s="75"/>
      <c r="C1" s="75"/>
      <c r="D1" s="76"/>
    </row>
    <row r="2" spans="1:7">
      <c r="A2" s="2" t="s">
        <v>1</v>
      </c>
      <c r="B2" s="2" t="s">
        <v>2</v>
      </c>
      <c r="C2" s="2" t="s">
        <v>3</v>
      </c>
      <c r="D2" s="2" t="s">
        <v>4</v>
      </c>
    </row>
    <row r="3" spans="1:7">
      <c r="A3" s="7" t="s">
        <v>5</v>
      </c>
      <c r="B3" s="3">
        <v>20</v>
      </c>
      <c r="C3" s="4">
        <v>1052040</v>
      </c>
      <c r="D3" s="5">
        <f>ROUND((B3*C3),0)</f>
        <v>21040800</v>
      </c>
    </row>
    <row r="4" spans="1:7">
      <c r="A4" s="8" t="s">
        <v>6</v>
      </c>
      <c r="B4" s="1">
        <v>43</v>
      </c>
      <c r="C4" s="9">
        <v>1052040</v>
      </c>
      <c r="D4" s="10">
        <f>ROUND((B4*C4),0)</f>
        <v>45237720</v>
      </c>
    </row>
    <row r="5" spans="1:7">
      <c r="A5" s="72" t="s">
        <v>7</v>
      </c>
      <c r="B5" s="73"/>
      <c r="C5" s="11">
        <f>ROUND(SUM(C3:C4),0)</f>
        <v>2104080</v>
      </c>
      <c r="D5" s="11">
        <f>ROUND(SUM(D3:D4),0)</f>
        <v>66278520</v>
      </c>
      <c r="E5" s="6"/>
    </row>
    <row r="6" spans="1:7" ht="252.75" customHeight="1">
      <c r="A6" s="77" t="s">
        <v>8</v>
      </c>
      <c r="B6" s="77"/>
      <c r="C6" s="77"/>
      <c r="D6" s="77"/>
      <c r="G6" s="61"/>
    </row>
    <row r="11" spans="1:7">
      <c r="D11" s="6"/>
    </row>
  </sheetData>
  <mergeCells count="3">
    <mergeCell ref="A5:B5"/>
    <mergeCell ref="A1:D1"/>
    <mergeCell ref="A6:D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E82A8-4B7D-4700-980D-8976F1BA7791}">
  <dimension ref="A1:P39"/>
  <sheetViews>
    <sheetView topLeftCell="A3" workbookViewId="0">
      <selection activeCell="R37" sqref="R37"/>
    </sheetView>
  </sheetViews>
  <sheetFormatPr defaultColWidth="11.42578125" defaultRowHeight="11.25"/>
  <cols>
    <col min="1" max="1" width="4.42578125" style="25" bestFit="1" customWidth="1"/>
    <col min="2" max="2" width="15" style="25" bestFit="1" customWidth="1"/>
    <col min="3" max="3" width="13.7109375" style="25" customWidth="1"/>
    <col min="4" max="4" width="24.85546875" style="25" customWidth="1"/>
    <col min="5" max="5" width="6.7109375" style="25" bestFit="1" customWidth="1"/>
    <col min="6" max="6" width="8.5703125" style="25" bestFit="1" customWidth="1"/>
    <col min="7" max="7" width="4.85546875" style="25" bestFit="1" customWidth="1"/>
    <col min="8" max="8" width="5.85546875" style="25" bestFit="1" customWidth="1"/>
    <col min="9" max="9" width="4" style="25" bestFit="1" customWidth="1"/>
    <col min="10" max="10" width="13.85546875" style="25" customWidth="1"/>
    <col min="11" max="11" width="8.42578125" style="25" bestFit="1" customWidth="1"/>
    <col min="12" max="12" width="7.85546875" style="25" bestFit="1" customWidth="1"/>
    <col min="13" max="13" width="11.28515625" style="25" bestFit="1" customWidth="1"/>
    <col min="14" max="14" width="12.42578125" style="25" bestFit="1" customWidth="1"/>
    <col min="15" max="16" width="12.140625" style="25" bestFit="1" customWidth="1"/>
    <col min="17" max="16384" width="11.42578125" style="25"/>
  </cols>
  <sheetData>
    <row r="1" spans="1:16" s="23" customFormat="1" ht="30.75" customHeight="1" thickBot="1">
      <c r="A1" s="15" t="s">
        <v>9</v>
      </c>
      <c r="B1" s="16" t="s">
        <v>10</v>
      </c>
      <c r="C1" s="17" t="s">
        <v>11</v>
      </c>
      <c r="D1" s="18" t="s">
        <v>1</v>
      </c>
      <c r="E1" s="17" t="s">
        <v>12</v>
      </c>
      <c r="F1" s="19" t="s">
        <v>13</v>
      </c>
      <c r="G1" s="17" t="s">
        <v>14</v>
      </c>
      <c r="H1" s="17" t="s">
        <v>15</v>
      </c>
      <c r="I1" s="17" t="s">
        <v>16</v>
      </c>
      <c r="J1" s="19" t="s">
        <v>17</v>
      </c>
      <c r="K1" s="17" t="s">
        <v>18</v>
      </c>
      <c r="L1" s="16" t="s">
        <v>2</v>
      </c>
      <c r="M1" s="20" t="s">
        <v>19</v>
      </c>
      <c r="N1" s="20" t="s">
        <v>20</v>
      </c>
      <c r="O1" s="21" t="s">
        <v>21</v>
      </c>
      <c r="P1" s="22" t="s">
        <v>22</v>
      </c>
    </row>
    <row r="2" spans="1:16" ht="32.25" customHeight="1">
      <c r="A2" s="12">
        <v>1</v>
      </c>
      <c r="B2" s="28" t="s">
        <v>23</v>
      </c>
      <c r="C2" s="13" t="s">
        <v>24</v>
      </c>
      <c r="D2" s="13" t="s">
        <v>25</v>
      </c>
      <c r="E2" s="28" t="s">
        <v>26</v>
      </c>
      <c r="F2" s="13" t="s">
        <v>27</v>
      </c>
      <c r="G2" s="13" t="s">
        <v>27</v>
      </c>
      <c r="H2" s="28" t="s">
        <v>15</v>
      </c>
      <c r="I2" s="28" t="s">
        <v>27</v>
      </c>
      <c r="J2" s="13" t="s">
        <v>28</v>
      </c>
      <c r="K2" s="13" t="s">
        <v>29</v>
      </c>
      <c r="L2" s="14">
        <v>20</v>
      </c>
      <c r="M2" s="24">
        <v>1195965</v>
      </c>
      <c r="N2" s="29">
        <v>1195965</v>
      </c>
      <c r="O2" s="30">
        <v>23919300</v>
      </c>
      <c r="P2" s="32">
        <f>N2*L2</f>
        <v>23919300</v>
      </c>
    </row>
    <row r="3" spans="1:16" ht="32.25" customHeight="1">
      <c r="A3" s="12">
        <v>2</v>
      </c>
      <c r="B3" s="28" t="s">
        <v>23</v>
      </c>
      <c r="C3" s="13" t="s">
        <v>24</v>
      </c>
      <c r="D3" s="13" t="s">
        <v>25</v>
      </c>
      <c r="E3" s="28" t="s">
        <v>26</v>
      </c>
      <c r="F3" s="13" t="s">
        <v>27</v>
      </c>
      <c r="G3" s="13" t="s">
        <v>27</v>
      </c>
      <c r="H3" s="28" t="s">
        <v>15</v>
      </c>
      <c r="I3" s="28" t="s">
        <v>27</v>
      </c>
      <c r="J3" s="13" t="s">
        <v>28</v>
      </c>
      <c r="K3" s="13" t="s">
        <v>29</v>
      </c>
      <c r="L3" s="14">
        <v>43</v>
      </c>
      <c r="M3" s="24">
        <v>1195965</v>
      </c>
      <c r="N3" s="29">
        <v>1195965</v>
      </c>
      <c r="O3" s="30">
        <v>51426495</v>
      </c>
      <c r="P3" s="32">
        <f>N3*L3</f>
        <v>51426495</v>
      </c>
    </row>
    <row r="4" spans="1:16">
      <c r="A4" s="26"/>
      <c r="B4" s="26"/>
      <c r="C4" s="26"/>
      <c r="N4" s="27" t="s">
        <v>30</v>
      </c>
      <c r="O4" s="31">
        <v>75345795</v>
      </c>
      <c r="P4" s="33">
        <f>+P2+P3</f>
        <v>75345795</v>
      </c>
    </row>
    <row r="6" spans="1:16" ht="11.25" customHeight="1">
      <c r="A6" s="78" t="s">
        <v>31</v>
      </c>
      <c r="B6" s="79"/>
      <c r="C6" s="79"/>
      <c r="D6" s="79"/>
      <c r="E6" s="79"/>
      <c r="F6" s="79"/>
      <c r="G6" s="79"/>
      <c r="H6" s="79"/>
      <c r="I6" s="79"/>
      <c r="J6" s="79"/>
      <c r="K6" s="79"/>
      <c r="L6" s="79"/>
      <c r="M6" s="79"/>
      <c r="N6" s="79"/>
      <c r="O6" s="79"/>
      <c r="P6" s="80"/>
    </row>
    <row r="7" spans="1:16">
      <c r="A7" s="34"/>
      <c r="P7" s="35"/>
    </row>
    <row r="8" spans="1:16">
      <c r="A8" s="34"/>
      <c r="P8" s="35"/>
    </row>
    <row r="9" spans="1:16">
      <c r="A9" s="34"/>
      <c r="P9" s="35"/>
    </row>
    <row r="10" spans="1:16">
      <c r="A10" s="34"/>
      <c r="P10" s="35"/>
    </row>
    <row r="11" spans="1:16">
      <c r="A11" s="34"/>
      <c r="P11" s="35"/>
    </row>
    <row r="12" spans="1:16">
      <c r="A12" s="34"/>
      <c r="P12" s="35"/>
    </row>
    <row r="13" spans="1:16">
      <c r="A13" s="34"/>
      <c r="P13" s="35"/>
    </row>
    <row r="14" spans="1:16">
      <c r="A14" s="34"/>
      <c r="P14" s="35"/>
    </row>
    <row r="15" spans="1:16">
      <c r="A15" s="34"/>
      <c r="P15" s="35"/>
    </row>
    <row r="16" spans="1:16">
      <c r="A16" s="34"/>
      <c r="P16" s="35"/>
    </row>
    <row r="17" spans="1:16">
      <c r="A17" s="34"/>
      <c r="P17" s="35"/>
    </row>
    <row r="18" spans="1:16">
      <c r="A18" s="34"/>
      <c r="P18" s="35"/>
    </row>
    <row r="19" spans="1:16">
      <c r="A19" s="34"/>
      <c r="P19" s="35"/>
    </row>
    <row r="20" spans="1:16">
      <c r="A20" s="34"/>
      <c r="P20" s="35"/>
    </row>
    <row r="21" spans="1:16">
      <c r="A21" s="34"/>
      <c r="P21" s="35"/>
    </row>
    <row r="22" spans="1:16">
      <c r="A22" s="34"/>
      <c r="P22" s="35"/>
    </row>
    <row r="23" spans="1:16">
      <c r="A23" s="34"/>
      <c r="P23" s="35"/>
    </row>
    <row r="24" spans="1:16">
      <c r="A24" s="34"/>
      <c r="P24" s="35"/>
    </row>
    <row r="25" spans="1:16">
      <c r="A25" s="34"/>
      <c r="P25" s="35"/>
    </row>
    <row r="26" spans="1:16">
      <c r="A26" s="34"/>
      <c r="P26" s="35"/>
    </row>
    <row r="27" spans="1:16">
      <c r="A27" s="34"/>
      <c r="P27" s="35"/>
    </row>
    <row r="28" spans="1:16">
      <c r="A28" s="34"/>
      <c r="P28" s="35"/>
    </row>
    <row r="29" spans="1:16">
      <c r="A29" s="34"/>
      <c r="P29" s="35"/>
    </row>
    <row r="30" spans="1:16">
      <c r="A30" s="34"/>
      <c r="P30" s="35"/>
    </row>
    <row r="31" spans="1:16">
      <c r="A31" s="34"/>
      <c r="P31" s="35"/>
    </row>
    <row r="32" spans="1:16">
      <c r="A32" s="34"/>
      <c r="P32" s="35"/>
    </row>
    <row r="33" spans="1:16">
      <c r="A33" s="34"/>
      <c r="P33" s="35"/>
    </row>
    <row r="34" spans="1:16">
      <c r="A34" s="36"/>
      <c r="B34" s="37"/>
      <c r="C34" s="37"/>
      <c r="D34" s="37"/>
      <c r="E34" s="37"/>
      <c r="F34" s="37"/>
      <c r="G34" s="37"/>
      <c r="H34" s="37"/>
      <c r="I34" s="37"/>
      <c r="J34" s="37"/>
      <c r="K34" s="37"/>
      <c r="L34" s="37"/>
      <c r="M34" s="37"/>
      <c r="N34" s="37"/>
      <c r="O34" s="37"/>
      <c r="P34" s="38"/>
    </row>
    <row r="37" spans="1:16" ht="78.75" customHeight="1">
      <c r="A37" s="81" t="s">
        <v>32</v>
      </c>
      <c r="B37" s="82"/>
      <c r="C37" s="82"/>
      <c r="D37" s="82"/>
      <c r="E37" s="82"/>
      <c r="F37" s="82"/>
      <c r="G37" s="82"/>
      <c r="H37" s="82"/>
      <c r="I37" s="82"/>
      <c r="J37" s="82"/>
      <c r="K37" s="82"/>
      <c r="L37" s="82"/>
      <c r="M37" s="82"/>
      <c r="N37" s="82"/>
      <c r="O37" s="82"/>
      <c r="P37" s="83"/>
    </row>
    <row r="39" spans="1:16">
      <c r="A39" s="62"/>
      <c r="B39" s="62"/>
      <c r="C39" s="62"/>
      <c r="D39" s="62"/>
      <c r="E39" s="62"/>
      <c r="F39" s="62"/>
      <c r="G39" s="62"/>
      <c r="H39" s="62"/>
      <c r="I39" s="62"/>
      <c r="J39" s="62"/>
      <c r="K39" s="62"/>
      <c r="L39" s="62"/>
      <c r="M39" s="62"/>
      <c r="N39" s="62"/>
      <c r="O39" s="62"/>
      <c r="P39" s="62"/>
    </row>
  </sheetData>
  <mergeCells count="2">
    <mergeCell ref="A6:P6"/>
    <mergeCell ref="A37:P37"/>
  </mergeCells>
  <dataValidations count="1">
    <dataValidation type="whole" operator="greaterThanOrEqual" allowBlank="1" showInputMessage="1" showErrorMessage="1" errorTitle="Cantidad" error="Por favor ingrese una cantidad mayor o igual a 1" sqref="L2:L3" xr:uid="{C24CBEFE-FCE1-4B88-B0A6-C125323A8F7A}">
      <formula1>1</formula1>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6A177-8C7C-4038-9725-68B0545DFCA4}">
  <dimension ref="A1:N8"/>
  <sheetViews>
    <sheetView tabSelected="1" workbookViewId="0">
      <selection activeCell="E17" sqref="E17"/>
    </sheetView>
  </sheetViews>
  <sheetFormatPr defaultColWidth="11.42578125" defaultRowHeight="14.25"/>
  <cols>
    <col min="1" max="1" width="4.85546875" style="51" bestFit="1" customWidth="1"/>
    <col min="2" max="2" width="46.85546875" style="51" customWidth="1"/>
    <col min="3" max="3" width="10.42578125" style="51" customWidth="1"/>
    <col min="4" max="4" width="5.7109375" style="51" bestFit="1" customWidth="1"/>
    <col min="5" max="7" width="11.5703125" style="51" bestFit="1" customWidth="1"/>
    <col min="8" max="8" width="12.42578125" style="51" bestFit="1" customWidth="1"/>
    <col min="9" max="9" width="14" style="51" bestFit="1" customWidth="1"/>
    <col min="10" max="10" width="14.5703125" style="51" customWidth="1"/>
    <col min="11" max="11" width="17.42578125" style="51" bestFit="1" customWidth="1"/>
    <col min="12" max="12" width="2.85546875" style="51" customWidth="1"/>
    <col min="13" max="13" width="16" style="51" customWidth="1"/>
    <col min="14" max="14" width="15.85546875" style="51" customWidth="1"/>
    <col min="15" max="16384" width="11.42578125" style="51"/>
  </cols>
  <sheetData>
    <row r="1" spans="1:14" ht="36.75" customHeight="1">
      <c r="A1" s="69" t="s">
        <v>33</v>
      </c>
      <c r="B1" s="70" t="s">
        <v>34</v>
      </c>
      <c r="C1" s="71" t="s">
        <v>35</v>
      </c>
      <c r="D1" s="69" t="s">
        <v>36</v>
      </c>
      <c r="E1" s="69" t="s">
        <v>37</v>
      </c>
      <c r="F1" s="69"/>
      <c r="G1" s="69"/>
      <c r="H1" s="69"/>
      <c r="I1" s="69"/>
      <c r="J1" s="69"/>
      <c r="K1" s="69"/>
      <c r="L1" s="52"/>
      <c r="M1" s="63" t="s">
        <v>38</v>
      </c>
      <c r="N1" s="64"/>
    </row>
    <row r="2" spans="1:14" ht="45" customHeight="1">
      <c r="A2" s="69"/>
      <c r="B2" s="70"/>
      <c r="C2" s="71"/>
      <c r="D2" s="69"/>
      <c r="E2" s="50" t="s">
        <v>39</v>
      </c>
      <c r="F2" s="50" t="s">
        <v>40</v>
      </c>
      <c r="G2" s="47" t="s">
        <v>41</v>
      </c>
      <c r="H2" s="47" t="s">
        <v>42</v>
      </c>
      <c r="I2" s="49" t="s">
        <v>43</v>
      </c>
      <c r="J2" s="49" t="s">
        <v>44</v>
      </c>
      <c r="K2" s="49" t="s">
        <v>45</v>
      </c>
      <c r="L2" s="55"/>
      <c r="M2" s="56" t="s">
        <v>46</v>
      </c>
      <c r="N2" s="56" t="s">
        <v>47</v>
      </c>
    </row>
    <row r="3" spans="1:14" ht="101.25">
      <c r="A3" s="40">
        <v>1</v>
      </c>
      <c r="B3" s="41" t="s">
        <v>48</v>
      </c>
      <c r="C3" s="42" t="s">
        <v>49</v>
      </c>
      <c r="D3" s="43">
        <v>20</v>
      </c>
      <c r="E3" s="44">
        <v>975999</v>
      </c>
      <c r="F3" s="59">
        <f>E3+(E3*5.1%)</f>
        <v>1025774.949</v>
      </c>
      <c r="G3" s="44">
        <v>1250000</v>
      </c>
      <c r="H3" s="44">
        <v>1095000</v>
      </c>
      <c r="I3" s="44">
        <v>1248320</v>
      </c>
      <c r="J3" s="48">
        <v>1119500</v>
      </c>
      <c r="K3" s="48">
        <v>1222375</v>
      </c>
      <c r="L3" s="53"/>
      <c r="M3" s="57">
        <f>ROUND(AVERAGE(F3:K3),0)</f>
        <v>1160162</v>
      </c>
      <c r="N3" s="57">
        <f>ROUND((M3*D3),0)</f>
        <v>23203240</v>
      </c>
    </row>
    <row r="4" spans="1:14" ht="112.5">
      <c r="A4" s="43">
        <v>2</v>
      </c>
      <c r="B4" s="41" t="s">
        <v>50</v>
      </c>
      <c r="C4" s="45" t="s">
        <v>51</v>
      </c>
      <c r="D4" s="43">
        <v>43</v>
      </c>
      <c r="E4" s="44">
        <v>976000</v>
      </c>
      <c r="F4" s="59">
        <f>E4+(E4*5.1%)</f>
        <v>1025776</v>
      </c>
      <c r="G4" s="44">
        <v>1250000</v>
      </c>
      <c r="H4" s="44">
        <v>1095000</v>
      </c>
      <c r="I4" s="44">
        <v>1248320</v>
      </c>
      <c r="J4" s="48">
        <v>1119500</v>
      </c>
      <c r="K4" s="48">
        <v>1222375</v>
      </c>
      <c r="L4" s="53"/>
      <c r="M4" s="57">
        <f>ROUND(AVERAGE(F4:K4),0)</f>
        <v>1160162</v>
      </c>
      <c r="N4" s="57">
        <f>ROUND((M4*D4),0)</f>
        <v>49886966</v>
      </c>
    </row>
    <row r="5" spans="1:14">
      <c r="A5" s="69" t="s">
        <v>7</v>
      </c>
      <c r="B5" s="69"/>
      <c r="C5" s="69"/>
      <c r="D5" s="39">
        <f>SUM(D3:D4)</f>
        <v>63</v>
      </c>
      <c r="E5" s="46">
        <f t="shared" ref="E5:F5" si="0">SUM(E3:E4)</f>
        <v>1951999</v>
      </c>
      <c r="F5" s="60">
        <f t="shared" si="0"/>
        <v>2051550.949</v>
      </c>
      <c r="G5" s="46">
        <f>SUM(G3:G4)</f>
        <v>2500000</v>
      </c>
      <c r="H5" s="46">
        <f t="shared" ref="H5:K5" si="1">SUM(H3:H4)</f>
        <v>2190000</v>
      </c>
      <c r="I5" s="46">
        <f t="shared" si="1"/>
        <v>2496640</v>
      </c>
      <c r="J5" s="46">
        <f t="shared" si="1"/>
        <v>2239000</v>
      </c>
      <c r="K5" s="46">
        <f t="shared" si="1"/>
        <v>2444750</v>
      </c>
      <c r="L5" s="54"/>
      <c r="M5" s="58">
        <f>SUM(M3:M4)</f>
        <v>2320324</v>
      </c>
      <c r="N5" s="58">
        <f>SUM(N3:N4)</f>
        <v>73090206</v>
      </c>
    </row>
    <row r="7" spans="1:14">
      <c r="M7" s="65" t="s">
        <v>52</v>
      </c>
      <c r="N7" s="67">
        <f>'Analisis AMPSoftwareCatalogoII '!P4-'EM SECOP II'!N5</f>
        <v>2255589</v>
      </c>
    </row>
    <row r="8" spans="1:14">
      <c r="M8" s="66"/>
      <c r="N8" s="68"/>
    </row>
  </sheetData>
  <mergeCells count="9">
    <mergeCell ref="M1:N1"/>
    <mergeCell ref="M7:M8"/>
    <mergeCell ref="N7:N8"/>
    <mergeCell ref="E1:K1"/>
    <mergeCell ref="A5:C5"/>
    <mergeCell ref="A1:A2"/>
    <mergeCell ref="B1:B2"/>
    <mergeCell ref="C1:C2"/>
    <mergeCell ref="D1: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Consejo Superior de la Judicatura</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Yorvi Lorena Urrego Garcia</dc:creator>
  <cp:keywords/>
  <dc:description/>
  <cp:lastModifiedBy>Yorvi Lorena Urrego Garcia</cp:lastModifiedBy>
  <cp:revision/>
  <dcterms:created xsi:type="dcterms:W3CDTF">2026-05-26T14:56:19Z</dcterms:created>
  <dcterms:modified xsi:type="dcterms:W3CDTF">2026-05-26T20:12:13Z</dcterms:modified>
  <cp:category/>
  <cp:contentStatus/>
</cp:coreProperties>
</file>