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pgonzalezs_sena_edu_co/Documents/Documentos/BIENESTAR 2026/CUMBRE DE REPRESENTANTES -2026/"/>
    </mc:Choice>
  </mc:AlternateContent>
  <xr:revisionPtr revIDLastSave="1" documentId="8_{AAA6D414-928B-49C7-A559-766124459F49}" xr6:coauthVersionLast="47" xr6:coauthVersionMax="47" xr10:uidLastSave="{A10A5B00-1680-42E0-A0ED-661C24B663F4}"/>
  <bookViews>
    <workbookView xWindow="-120" yWindow="-120" windowWidth="29040" windowHeight="15720" xr2:uid="{C7069709-2A8D-C842-8FA5-5C36D60441FD}"/>
  </bookViews>
  <sheets>
    <sheet name="CLIENTE" sheetId="1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37" i="12" l="1"/>
  <c r="AR36" i="12"/>
  <c r="G37" i="12"/>
  <c r="AI36" i="12"/>
  <c r="AI35" i="12"/>
  <c r="AI34" i="12"/>
  <c r="AI33" i="12"/>
  <c r="AI32" i="12"/>
  <c r="AI31" i="12"/>
  <c r="AI30" i="12"/>
  <c r="AI29" i="12"/>
  <c r="AI28" i="12"/>
  <c r="AI27" i="12"/>
  <c r="AI26" i="12"/>
  <c r="AI25" i="12"/>
  <c r="AI24" i="12"/>
  <c r="AI23" i="12"/>
  <c r="AI22" i="12"/>
  <c r="AI21" i="12"/>
  <c r="AI20" i="12"/>
  <c r="AI19" i="12"/>
  <c r="AI18" i="12"/>
  <c r="AI17" i="12"/>
  <c r="AJ16" i="12"/>
  <c r="AJ15" i="12"/>
  <c r="AI14" i="12"/>
  <c r="AI13" i="12"/>
  <c r="AI11" i="12"/>
  <c r="AI10" i="12"/>
  <c r="AI9" i="12"/>
  <c r="AI8" i="12"/>
  <c r="AI7" i="12"/>
  <c r="AI6" i="12"/>
  <c r="AI5" i="12"/>
  <c r="AC36" i="12"/>
  <c r="Q36" i="12"/>
  <c r="Q20" i="12"/>
  <c r="Q19" i="12"/>
  <c r="R16" i="12"/>
  <c r="R15" i="12"/>
  <c r="Q9" i="12"/>
  <c r="Q8" i="12"/>
  <c r="Q6" i="12"/>
  <c r="Q5" i="12"/>
  <c r="AC9" i="12"/>
  <c r="AD15" i="12"/>
  <c r="AC19" i="12"/>
  <c r="AC5" i="12"/>
  <c r="AN6" i="12"/>
  <c r="AN7" i="12"/>
  <c r="AN8" i="12"/>
  <c r="AN9" i="12"/>
  <c r="AN10" i="12"/>
  <c r="AN11" i="12"/>
  <c r="AN12" i="12"/>
  <c r="AN13" i="12"/>
  <c r="AN14" i="12"/>
  <c r="AN15" i="12"/>
  <c r="AN16" i="12"/>
  <c r="AN17" i="12"/>
  <c r="AN18" i="12"/>
  <c r="AN19" i="12"/>
  <c r="AN20" i="12"/>
  <c r="AN21" i="12"/>
  <c r="AN22" i="12"/>
  <c r="AN23" i="12"/>
  <c r="AN24" i="12"/>
  <c r="AN25" i="12"/>
  <c r="AN26" i="12"/>
  <c r="AN27" i="12"/>
  <c r="AN28" i="12"/>
  <c r="AN29" i="12"/>
  <c r="AN30" i="12"/>
  <c r="AN31" i="12"/>
  <c r="AN32" i="12"/>
  <c r="AN33" i="12"/>
  <c r="AN34" i="12"/>
  <c r="AN35" i="12"/>
  <c r="AN36" i="12"/>
  <c r="AN5" i="12"/>
  <c r="AG6" i="12"/>
  <c r="AG7" i="12"/>
  <c r="AK7" i="12" s="1"/>
  <c r="AG8" i="12"/>
  <c r="AG9" i="12"/>
  <c r="AK9" i="12" s="1"/>
  <c r="AG10" i="12"/>
  <c r="AG11" i="12"/>
  <c r="AK11" i="12" s="1"/>
  <c r="AG12" i="12"/>
  <c r="AK12" i="12" s="1"/>
  <c r="AG13" i="12"/>
  <c r="AG14" i="12"/>
  <c r="AK14" i="12" s="1"/>
  <c r="AG15" i="12"/>
  <c r="AG16" i="12"/>
  <c r="AK16" i="12" s="1"/>
  <c r="AG17" i="12"/>
  <c r="AG18" i="12"/>
  <c r="AG19" i="12"/>
  <c r="AG20" i="12"/>
  <c r="AG21" i="12"/>
  <c r="AG22" i="12"/>
  <c r="AK22" i="12" s="1"/>
  <c r="AG23" i="12"/>
  <c r="AG24" i="12"/>
  <c r="AK24" i="12" s="1"/>
  <c r="AG25" i="12"/>
  <c r="AG26" i="12"/>
  <c r="AG27" i="12"/>
  <c r="AG28" i="12"/>
  <c r="AG29" i="12"/>
  <c r="AG30" i="12"/>
  <c r="AK30" i="12" s="1"/>
  <c r="AG31" i="12"/>
  <c r="AG32" i="12"/>
  <c r="AK32" i="12" s="1"/>
  <c r="AG33" i="12"/>
  <c r="AG34" i="12"/>
  <c r="AG35" i="12"/>
  <c r="AG36" i="12"/>
  <c r="AG5" i="12"/>
  <c r="AK5" i="12" s="1"/>
  <c r="AA6" i="12"/>
  <c r="AA7" i="12"/>
  <c r="AA8" i="12"/>
  <c r="AA9" i="12"/>
  <c r="AA10" i="12"/>
  <c r="AA11" i="12"/>
  <c r="AA12" i="12"/>
  <c r="AE12" i="12" s="1"/>
  <c r="AA13" i="12"/>
  <c r="AA14" i="12"/>
  <c r="AA15" i="12"/>
  <c r="AA16" i="12"/>
  <c r="AA17" i="12"/>
  <c r="AA18" i="12"/>
  <c r="AA19" i="12"/>
  <c r="AA20" i="12"/>
  <c r="AA21" i="12"/>
  <c r="AA22" i="12"/>
  <c r="AA23" i="12"/>
  <c r="AA24" i="12"/>
  <c r="AA25" i="12"/>
  <c r="AA26" i="12"/>
  <c r="AA27" i="12"/>
  <c r="AA28" i="12"/>
  <c r="AA29" i="12"/>
  <c r="AA30" i="12"/>
  <c r="AA31" i="12"/>
  <c r="AA32" i="12"/>
  <c r="AA33" i="12"/>
  <c r="AA34" i="12"/>
  <c r="AA35" i="12"/>
  <c r="AA36" i="12"/>
  <c r="AA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0" i="12"/>
  <c r="U21" i="12"/>
  <c r="U22" i="12"/>
  <c r="U23" i="12"/>
  <c r="U24" i="12"/>
  <c r="U25" i="12"/>
  <c r="U26" i="12"/>
  <c r="U27" i="12"/>
  <c r="U28" i="12"/>
  <c r="U29" i="12"/>
  <c r="U30" i="12"/>
  <c r="U31" i="12"/>
  <c r="U32" i="12"/>
  <c r="U33" i="12"/>
  <c r="U34" i="12"/>
  <c r="U35" i="12"/>
  <c r="U36" i="12"/>
  <c r="U5" i="12"/>
  <c r="O6" i="12"/>
  <c r="O7" i="12"/>
  <c r="O8" i="12"/>
  <c r="S8" i="12" s="1"/>
  <c r="O9" i="12"/>
  <c r="O10" i="12"/>
  <c r="O11" i="12"/>
  <c r="O12" i="12"/>
  <c r="S12" i="12" s="1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I6" i="12"/>
  <c r="I7" i="12"/>
  <c r="I8" i="12"/>
  <c r="I9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O5" i="12"/>
  <c r="I5" i="12"/>
  <c r="W22" i="12"/>
  <c r="W23" i="12"/>
  <c r="Y23" i="12" s="1"/>
  <c r="W24" i="12"/>
  <c r="Y24" i="12" s="1"/>
  <c r="W25" i="12"/>
  <c r="Y25" i="12" s="1"/>
  <c r="W27" i="12"/>
  <c r="Y27" i="12" s="1"/>
  <c r="W28" i="12"/>
  <c r="W29" i="12"/>
  <c r="W30" i="12"/>
  <c r="W31" i="12"/>
  <c r="Y31" i="12" s="1"/>
  <c r="W32" i="12"/>
  <c r="W33" i="12"/>
  <c r="W35" i="12"/>
  <c r="Y35" i="12" s="1"/>
  <c r="AE19" i="12" l="1"/>
  <c r="Y33" i="12"/>
  <c r="Y29" i="12"/>
  <c r="AK6" i="12"/>
  <c r="AK10" i="12"/>
  <c r="AE5" i="12"/>
  <c r="AE9" i="12"/>
  <c r="AK20" i="12"/>
  <c r="AK28" i="12"/>
  <c r="AK36" i="12"/>
  <c r="AK8" i="12"/>
  <c r="Y32" i="12"/>
  <c r="AE15" i="12"/>
  <c r="AK18" i="12"/>
  <c r="AK26" i="12"/>
  <c r="AK34" i="12"/>
  <c r="AD16" i="12"/>
  <c r="AE16" i="12" s="1"/>
  <c r="AK17" i="12"/>
  <c r="AK25" i="12"/>
  <c r="AK33" i="12"/>
  <c r="AC8" i="12"/>
  <c r="AE8" i="12" s="1"/>
  <c r="AK15" i="12"/>
  <c r="AK23" i="12"/>
  <c r="AK31" i="12"/>
  <c r="AC6" i="12"/>
  <c r="AE6" i="12" s="1"/>
  <c r="AC20" i="12"/>
  <c r="AE20" i="12" s="1"/>
  <c r="AE36" i="12"/>
  <c r="AK13" i="12"/>
  <c r="AK21" i="12"/>
  <c r="AK29" i="12"/>
  <c r="AK19" i="12"/>
  <c r="AK27" i="12"/>
  <c r="AK35" i="12"/>
  <c r="Y30" i="12"/>
  <c r="Y22" i="12"/>
  <c r="S9" i="12"/>
  <c r="W26" i="12"/>
  <c r="Y26" i="12" s="1"/>
  <c r="Y28" i="12"/>
  <c r="W34" i="12"/>
  <c r="Y34" i="12" s="1"/>
  <c r="S6" i="12"/>
  <c r="S5" i="12"/>
  <c r="S15" i="12"/>
  <c r="S19" i="12"/>
  <c r="S16" i="12"/>
  <c r="S20" i="12"/>
  <c r="S36" i="12"/>
  <c r="K26" i="12"/>
  <c r="K23" i="12"/>
  <c r="M23" i="12" s="1"/>
  <c r="K27" i="12"/>
  <c r="M27" i="12" s="1"/>
  <c r="K31" i="12"/>
  <c r="M31" i="12" s="1"/>
  <c r="K35" i="12"/>
  <c r="M35" i="12" s="1"/>
  <c r="K22" i="12"/>
  <c r="M22" i="12" s="1"/>
  <c r="K30" i="12"/>
  <c r="M30" i="12" s="1"/>
  <c r="K34" i="12"/>
  <c r="M34" i="12" s="1"/>
  <c r="K24" i="12"/>
  <c r="M24" i="12" s="1"/>
  <c r="K28" i="12"/>
  <c r="M28" i="12" s="1"/>
  <c r="K32" i="12"/>
  <c r="M32" i="12" s="1"/>
  <c r="M26" i="12"/>
  <c r="K25" i="12"/>
  <c r="K29" i="12"/>
  <c r="M29" i="12" s="1"/>
  <c r="K33" i="12"/>
  <c r="M33" i="12" s="1"/>
  <c r="M25" i="12"/>
  <c r="AC31" i="12" l="1"/>
  <c r="AE31" i="12" s="1"/>
  <c r="Q31" i="12"/>
  <c r="S31" i="12" s="1"/>
  <c r="AC27" i="12"/>
  <c r="AE27" i="12" s="1"/>
  <c r="Q27" i="12"/>
  <c r="S27" i="12" s="1"/>
  <c r="Q30" i="12"/>
  <c r="S30" i="12" s="1"/>
  <c r="Q26" i="12"/>
  <c r="S26" i="12" s="1"/>
  <c r="Q34" i="12"/>
  <c r="S34" i="12" s="1"/>
  <c r="AC29" i="12"/>
  <c r="AE29" i="12" s="1"/>
  <c r="Q29" i="12"/>
  <c r="S29" i="12" s="1"/>
  <c r="Q24" i="12"/>
  <c r="S24" i="12" s="1"/>
  <c r="AC33" i="12"/>
  <c r="AE33" i="12" s="1"/>
  <c r="Q33" i="12"/>
  <c r="S33" i="12" s="1"/>
  <c r="Q28" i="12"/>
  <c r="S28" i="12" s="1"/>
  <c r="AC23" i="12"/>
  <c r="AE23" i="12" s="1"/>
  <c r="Q23" i="12"/>
  <c r="S23" i="12" s="1"/>
  <c r="Q25" i="12"/>
  <c r="S25" i="12" s="1"/>
  <c r="AC26" i="12" l="1"/>
  <c r="AE26" i="12" s="1"/>
  <c r="AC28" i="12"/>
  <c r="AE28" i="12" s="1"/>
  <c r="AC24" i="12"/>
  <c r="AE24" i="12" s="1"/>
  <c r="AC34" i="12"/>
  <c r="AE34" i="12" s="1"/>
  <c r="AC30" i="12"/>
  <c r="AE30" i="12" s="1"/>
  <c r="AO30" i="12"/>
  <c r="AC35" i="12"/>
  <c r="AE35" i="12" s="1"/>
  <c r="Q35" i="12"/>
  <c r="S35" i="12" s="1"/>
  <c r="Q32" i="12"/>
  <c r="S32" i="12" s="1"/>
  <c r="X15" i="12"/>
  <c r="Y15" i="12" s="1"/>
  <c r="L15" i="12"/>
  <c r="M15" i="12" s="1"/>
  <c r="W21" i="12"/>
  <c r="Y21" i="12" s="1"/>
  <c r="K21" i="12"/>
  <c r="M21" i="12" s="1"/>
  <c r="Y12" i="12"/>
  <c r="M12" i="12"/>
  <c r="K6" i="12"/>
  <c r="M6" i="12" s="1"/>
  <c r="K9" i="12"/>
  <c r="M9" i="12" s="1"/>
  <c r="K7" i="12"/>
  <c r="M7" i="12" s="1"/>
  <c r="K10" i="12"/>
  <c r="M10" i="12" s="1"/>
  <c r="W36" i="12"/>
  <c r="Y36" i="12" s="1"/>
  <c r="K36" i="12"/>
  <c r="M36" i="12" s="1"/>
  <c r="W13" i="12"/>
  <c r="Y13" i="12" s="1"/>
  <c r="K13" i="12"/>
  <c r="M13" i="12" s="1"/>
  <c r="K20" i="12"/>
  <c r="M20" i="12" s="1"/>
  <c r="K11" i="12"/>
  <c r="M11" i="12" s="1"/>
  <c r="L16" i="12"/>
  <c r="M16" i="12" s="1"/>
  <c r="N14" i="12" s="1"/>
  <c r="W17" i="12"/>
  <c r="Y17" i="12" s="1"/>
  <c r="K17" i="12"/>
  <c r="M17" i="12" s="1"/>
  <c r="K8" i="12"/>
  <c r="M8" i="12" s="1"/>
  <c r="W19" i="12"/>
  <c r="Y19" i="12" s="1"/>
  <c r="K19" i="12"/>
  <c r="M19" i="12" s="1"/>
  <c r="K18" i="12"/>
  <c r="M18" i="12" s="1"/>
  <c r="AC25" i="12"/>
  <c r="AE25" i="12" s="1"/>
  <c r="AO23" i="12"/>
  <c r="AO24" i="12"/>
  <c r="AO25" i="12"/>
  <c r="AO26" i="12"/>
  <c r="AO27" i="12"/>
  <c r="AO28" i="12"/>
  <c r="AO29" i="12"/>
  <c r="AO31" i="12"/>
  <c r="AO32" i="12"/>
  <c r="AO35" i="12"/>
  <c r="AO34" i="12"/>
  <c r="AO33" i="12"/>
  <c r="AP33" i="12" l="1"/>
  <c r="AP34" i="12"/>
  <c r="AP32" i="12"/>
  <c r="AP27" i="12"/>
  <c r="AP23" i="12"/>
  <c r="AP26" i="12"/>
  <c r="AP30" i="12"/>
  <c r="AP25" i="12"/>
  <c r="AC32" i="12"/>
  <c r="AE32" i="12" s="1"/>
  <c r="AP31" i="12"/>
  <c r="AP29" i="12"/>
  <c r="AP35" i="12"/>
  <c r="AP28" i="12"/>
  <c r="AP24" i="12"/>
  <c r="W18" i="12"/>
  <c r="Y18" i="12" s="1"/>
  <c r="W8" i="12"/>
  <c r="Y8" i="12" s="1"/>
  <c r="X16" i="12"/>
  <c r="Y16" i="12" s="1"/>
  <c r="W20" i="12"/>
  <c r="Y20" i="12" s="1"/>
  <c r="W7" i="12"/>
  <c r="Y7" i="12" s="1"/>
  <c r="W6" i="12"/>
  <c r="Y6" i="12" s="1"/>
  <c r="W11" i="12"/>
  <c r="Y11" i="12" s="1"/>
  <c r="W10" i="12"/>
  <c r="Y10" i="12" s="1"/>
  <c r="W9" i="12"/>
  <c r="Y9" i="12" s="1"/>
  <c r="AC13" i="12"/>
  <c r="AE13" i="12" s="1"/>
  <c r="Q13" i="12"/>
  <c r="S13" i="12" s="1"/>
  <c r="Q22" i="12"/>
  <c r="S22" i="12" s="1"/>
  <c r="Q21" i="12"/>
  <c r="S21" i="12" s="1"/>
  <c r="Q7" i="12"/>
  <c r="S7" i="12" s="1"/>
  <c r="Q10" i="12"/>
  <c r="S10" i="12" s="1"/>
  <c r="AO18" i="12"/>
  <c r="Q18" i="12"/>
  <c r="S18" i="12" s="1"/>
  <c r="Q17" i="12"/>
  <c r="S17" i="12" s="1"/>
  <c r="AC11" i="12"/>
  <c r="AE11" i="12" s="1"/>
  <c r="Q11" i="12"/>
  <c r="S11" i="12" s="1"/>
  <c r="AO12" i="12"/>
  <c r="AO6" i="12"/>
  <c r="AO10" i="12"/>
  <c r="AO19" i="12"/>
  <c r="AO9" i="12"/>
  <c r="AO36" i="12"/>
  <c r="AR30" i="12" l="1"/>
  <c r="AP10" i="12"/>
  <c r="AP18" i="12"/>
  <c r="AP6" i="12"/>
  <c r="AR35" i="12"/>
  <c r="AR31" i="12"/>
  <c r="AR25" i="12"/>
  <c r="AR26" i="12"/>
  <c r="AR27" i="12"/>
  <c r="AR34" i="12"/>
  <c r="AR12" i="12"/>
  <c r="AO17" i="12"/>
  <c r="AC17" i="12"/>
  <c r="AE17" i="12" s="1"/>
  <c r="AC10" i="12"/>
  <c r="AE10" i="12" s="1"/>
  <c r="AO21" i="12"/>
  <c r="AC21" i="12"/>
  <c r="AE21" i="12" s="1"/>
  <c r="AR28" i="12"/>
  <c r="AP9" i="12"/>
  <c r="AR29" i="12"/>
  <c r="AR23" i="12"/>
  <c r="AR32" i="12"/>
  <c r="AP19" i="12"/>
  <c r="AC18" i="12"/>
  <c r="AE18" i="12" s="1"/>
  <c r="AO7" i="12"/>
  <c r="AC7" i="12"/>
  <c r="AE7" i="12" s="1"/>
  <c r="AC22" i="12"/>
  <c r="AE22" i="12" s="1"/>
  <c r="AR24" i="12"/>
  <c r="AR33" i="12"/>
  <c r="AP36" i="12"/>
  <c r="K5" i="12"/>
  <c r="M5" i="12" s="1"/>
  <c r="AO15" i="12"/>
  <c r="AO20" i="12"/>
  <c r="AO16" i="12"/>
  <c r="AO8" i="12"/>
  <c r="AO11" i="12"/>
  <c r="AO22" i="12"/>
  <c r="AO13" i="12"/>
  <c r="AR9" i="12" l="1"/>
  <c r="AP8" i="12"/>
  <c r="AQ16" i="12"/>
  <c r="AR18" i="12"/>
  <c r="AP11" i="12"/>
  <c r="AP13" i="12"/>
  <c r="AP22" i="12"/>
  <c r="AP20" i="12"/>
  <c r="AR19" i="12"/>
  <c r="AQ15" i="12"/>
  <c r="AP7" i="12"/>
  <c r="AR6" i="12"/>
  <c r="AR10" i="12"/>
  <c r="AP21" i="12"/>
  <c r="AP17" i="12"/>
  <c r="W5" i="12"/>
  <c r="Y5" i="12" s="1"/>
  <c r="AO5" i="12"/>
  <c r="AR11" i="12" l="1"/>
  <c r="AR7" i="12"/>
  <c r="AR8" i="12"/>
  <c r="AP5" i="12"/>
  <c r="AR21" i="12"/>
  <c r="AR15" i="12"/>
  <c r="AR20" i="12"/>
  <c r="AR17" i="12"/>
  <c r="AR22" i="12"/>
  <c r="AR16" i="12"/>
  <c r="AR13" i="12"/>
  <c r="AR5" i="12" l="1"/>
  <c r="K14" i="12" l="1"/>
  <c r="M14" i="12" s="1"/>
  <c r="M37" i="12" s="1"/>
  <c r="W14" i="12" l="1"/>
  <c r="Y14" i="12" s="1"/>
  <c r="Y37" i="12" s="1"/>
  <c r="Q14" i="12"/>
  <c r="S14" i="12" s="1"/>
  <c r="AC14" i="12" l="1"/>
  <c r="AE14" i="12" s="1"/>
  <c r="AE37" i="12" s="1"/>
  <c r="AO14" i="12"/>
  <c r="AP14" i="12" l="1"/>
  <c r="AR14" i="12" l="1"/>
  <c r="AK37" i="12"/>
  <c r="S37" i="12" l="1"/>
</calcChain>
</file>

<file path=xl/sharedStrings.xml><?xml version="1.0" encoding="utf-8"?>
<sst xmlns="http://schemas.openxmlformats.org/spreadsheetml/2006/main" count="121" uniqueCount="81">
  <si>
    <t>FORMATO DE SOLICITUD DE INFORMACIÓN A LOS PROVEEDORES EN SECOP II No. SI-CCS-9310-022-2026</t>
  </si>
  <si>
    <t>OBJETO: CONTRATAR UN OPERADOR LOGÍSTICOI PARA EL DESARROLLO Y EJECUCIÓN DE LAS ACTIVIDADES REQUERIDAS PARA LLEVAR A CABO LA
CUMBRE DEREPRESENTANTES 2026 EN EL CENTRO DE COMERCIO Y SERVICIOS DEL SENA REGIONAL TOLIMA</t>
  </si>
  <si>
    <t>GD GROUP</t>
  </si>
  <si>
    <t xml:space="preserve">INFINYTE </t>
  </si>
  <si>
    <t>SUEÑOS DE AMOR</t>
  </si>
  <si>
    <t>A. D DISEÑOS Y SOLUCIONES</t>
  </si>
  <si>
    <t>INVERSIONES A.S</t>
  </si>
  <si>
    <t xml:space="preserve">PROMEDIO </t>
  </si>
  <si>
    <t>El interesado debe indicar de acuerdo con el objeto del contrato y las especificaciones técnicas de cada elemento, su valor así:_x000D_</t>
  </si>
  <si>
    <t xml:space="preserve">ITEM </t>
  </si>
  <si>
    <t>DESCRIPCION</t>
  </si>
  <si>
    <t>CANTIDAD</t>
  </si>
  <si>
    <t xml:space="preserve">VALOR  UNITARIO </t>
  </si>
  <si>
    <t>IVA 19%</t>
  </si>
  <si>
    <t>impoconsumo 8% Servicios de comidas y bebidas</t>
  </si>
  <si>
    <t xml:space="preserve">VALOR TOTAL </t>
  </si>
  <si>
    <t xml:space="preserve">CANTIDAD </t>
  </si>
  <si>
    <t xml:space="preserve">VALOR UNITARIO </t>
  </si>
  <si>
    <t>Servicio de Alquiler Auditorio</t>
  </si>
  <si>
    <t>Auditorio con capacidad para mínimo quinientas (500) personas durante la totalidad del tiempo del desarrollo del Encuentro, incluyendo la noche.</t>
  </si>
  <si>
    <t>Servicio de Alquiler Sonido</t>
  </si>
  <si>
    <t>Servicio de Alquiler Pantallas</t>
  </si>
  <si>
    <t xml:space="preserve">Pantalla led tamaño 10*3				
Pitch 3.9 				
Voltaje 110. A 240 				
Amperios x módulos 0.50 a 1 A 				
Medidas módulos 50x50 y 1.00 x 50 				
Conexiones de señal Utp 				
Conexión de corriente power com				</t>
  </si>
  <si>
    <t>Servicio de Alquiler Cámaras</t>
  </si>
  <si>
    <t>cámaras web de alta resolución o smartphones hasta cámaras DSLR o de video profesional para realizar transmisión en vivo del evento</t>
  </si>
  <si>
    <t>Servicio de Alquiler de Capturadora de video</t>
  </si>
  <si>
    <t>Capturadora de video: Dispositivos (ej. Blackmagic, Elgato) que conectan la cámara profesional al ordenador por USB o HDMI.</t>
  </si>
  <si>
    <t>Servicio de Alquiler de Mesas</t>
  </si>
  <si>
    <t>mesas Plegables 1.8m Blanca Estructura Panal Patas Antideslizantes</t>
  </si>
  <si>
    <t>Servicio de Alquiler de Sillas</t>
  </si>
  <si>
    <t>sillas plásticas Profundidad: 52.5cm, Ancho: 46.5 cm, Altura: 87.5 cm</t>
  </si>
  <si>
    <t xml:space="preserve">Servicio de Alquiler de Ambulancia </t>
  </si>
  <si>
    <t>Ambulancia medicalizada para los 4 días en el horario del evento. (21 al 24 de julio - 07:00 am a 07:00 pm)</t>
  </si>
  <si>
    <t>Servicio de Alquiler de Bus</t>
  </si>
  <si>
    <t>Servicio de transporte desde el lugar del evento hacia los hoteles y viceversa por los días que se realizará el evento, capacidad 40 pasajeros.</t>
  </si>
  <si>
    <t>Alojamiento</t>
  </si>
  <si>
    <t>Acomodación: Acomodación doble, triple o máximo cuádruple en camas individuales y por género; con baño privado, habitaciones con televisión por cable, toallas y elementos de aseo durante toda la estadía. Incluye seguro hotelero y desayuno tipo buffet (21 al 24 de julio), para un total de 4 días 3 noches.</t>
  </si>
  <si>
    <t xml:space="preserve">Alimentación </t>
  </si>
  <si>
    <t>4 almuerzos y 3 cenas tipo buffet, durante los días del evento (21 al 24 de julio)</t>
  </si>
  <si>
    <t>Refrigerios</t>
  </si>
  <si>
    <t>1 refrigerio en la mañana y 1 refrigerio en la tarde, durante los días del evento (21 al 24 de julio)</t>
  </si>
  <si>
    <t>Pendones</t>
  </si>
  <si>
    <t xml:space="preserve">Pendones tipo araña ideal para eventos y ferias, fabricado con materiales duraderos como aluminio y poliester Material estructura: Aluminio y poliester, garantizando resistencia y estabilidad. Tamaño: 0.80 X 1.80 m, con logos institucionales. </t>
  </si>
  <si>
    <t>Escarapelas</t>
  </si>
  <si>
    <t>Escarapelas + reata con abrazadera, para cada uno de los participantes del evento, identificado con nombre, regional y tipo de participante (aprendiz, profesional de BAA, etc.)</t>
  </si>
  <si>
    <t>Camisetas</t>
  </si>
  <si>
    <t>camisetas t-shirt de algodón con la publicidad del evento. (Tallas propuestas por el supervisor de contrato).</t>
  </si>
  <si>
    <t>Botilitos</t>
  </si>
  <si>
    <t>botilitos o termos plásticos de 700 mililitros con la publicidad del evento, cada botilito deberá incluir su respectiva tula</t>
  </si>
  <si>
    <t>Lapiceros</t>
  </si>
  <si>
    <t>Lapiceros de color negro</t>
  </si>
  <si>
    <t xml:space="preserve">PAPELERIA </t>
  </si>
  <si>
    <t>Libretas</t>
  </si>
  <si>
    <t>libretas ecológicas argolladas hojas rayadas a base de cartón rígido. Diseño moderno. Incluye bolígrafo de cartón, Material: Cartón + Papel, Medidas: 18 cms x 14,5 cms. con la publicidad del evento</t>
  </si>
  <si>
    <t>Cartulina negra × pliego</t>
  </si>
  <si>
    <t>Cartulina de alta calidad</t>
  </si>
  <si>
    <t>Cinta transparente ancha</t>
  </si>
  <si>
    <t>Cinta adhesiva</t>
  </si>
  <si>
    <t>Silicona fría o líquida frasco de 1000c³</t>
  </si>
  <si>
    <t>Adhesivo líquido</t>
  </si>
  <si>
    <t>1 rollo Papel craft rollo de 1.50 cm</t>
  </si>
  <si>
    <t>Papel industrial</t>
  </si>
  <si>
    <t>1 galon de pintura acrilica NEON  amarillo</t>
  </si>
  <si>
    <t>Pintura acrílica tipo 1</t>
  </si>
  <si>
    <t>1 galon de pintura acrilica NEON VIOLETA</t>
  </si>
  <si>
    <t>1 galon de pintura acrilica NEON  VERDE</t>
  </si>
  <si>
    <t xml:space="preserve">COLBON MADERA </t>
  </si>
  <si>
    <t xml:space="preserve">PEGAMENTO </t>
  </si>
  <si>
    <t>CARTULINA BLANCA PLIEGO</t>
  </si>
  <si>
    <t xml:space="preserve">PINCELES </t>
  </si>
  <si>
    <t>PINCELES ARTISTICOS PARA ACUARELA</t>
  </si>
  <si>
    <t>Servicio de apoyo</t>
  </si>
  <si>
    <t>Coaching Social/Comunitario: Enfoque en el empoderamiento de individuos en contextos de vulnerabilidad o transformación social.                               Coaching Organizacional/Laboral: Aplicación de conocimientos sociales para mejorar el clima laboral, la productividad y el desarrollo de carrera.
Su participación se requiere para el primer día en el horario de 2:00 pm a 4:00 pm.</t>
  </si>
  <si>
    <t>Formación: Título técnico como Auxiliar de Enfermería o técnico en Atención Prehospitalaria (APH).Certificaciones Vigentes: Soporte Vital Básico (BLS) mínimo de 20 horas.
Experiencia: Mínimo 6 meses a 1 año en urgencias, ambulancias (tripulación básica/medicalizada) o atención prehospitalaria.
Su participación se requiere para los cuatro días del evento, en el horario de 08:00 am a 06:00 pm.</t>
  </si>
  <si>
    <t>Tecnólogo o Profesional en ingeniero de sonido o afines con experiencia mínimo de 2 años Su participación se requiere para los cuatro días del evento, en el horario de 06:00 am a 08:00 pm.</t>
  </si>
  <si>
    <t xml:space="preserve">TOTAL </t>
  </si>
  <si>
    <t>FIRMA PROPONENTE</t>
  </si>
  <si>
    <t>NOMBRE:</t>
  </si>
  <si>
    <t>Identificación:</t>
  </si>
  <si>
    <t>Interprete lenguaje de señas: Experiencia Requerida Trabajo en Equipo (Relevos): Experiencia trabajando en pareja (relevos cada 20-30 minutos) para mantener la calidad de la interpretación y evitar fatiga. Interpretación en Escenario: Experiencia previa en escenarios grandes, televisión o eventos con iluminación intensa. Preparación Previa: Experiencia en revisar libretos, canciones, o temáticas técnicas antes del evento para asegurar precisión léxica. 
Manejo de Variaciones Lingüísticas: Conocimiento de dialectos regionales y, si aplica, 
Su participación se requiere para los cuatro días del evento, en el horario de 08:00 am a 06:00 pm.</t>
  </si>
  <si>
    <t xml:space="preserve">Descripción técnica del FBT: 				
 * 600W + 300W RMS – 135dB SPL				
 * Sistema de matriz de línea bass-reflex compacta de 2 vías				
 * Dos woofers de 250 mm (10″) con bobinas de voz de 64 mm (2.5″)				
 * Dos controladores de compresión HF B&amp;C personalizados con gargantas de 25 mm (1″)				
 * Guía de ondas de precisión que ofrece 90 ° de dispersión horizontal hasta 18Khz 				
 * Respuesta de frecuencia de 55Hz a 20KHz				
 * Sistema de biamplificador de clase D integrado que ofrece 600Wrms y 300Wrms para LF y HF con fuentes de alimentación conmutadas				
 * Procesador DSP integrado con 8 preajustes de ecualización, nivel de HF ajustable de +/- 5db para un sombreado de amplitud precisa				
 * Panel de control con entrada y enlace XLR, control preestablecido, control de nivel de HF, filtro HP y elevación de tierra				
 * Fuerte gabinete de madera contrachapada de abedul con asas de aluminio integradas, herrajes y accesorios que ofrecen un ángulo ajustable que varía de 0 ° a 10 ° en incrementos de 1 °				
 * Amplia gama de accesorios para ofrecer la máxima flexibilidad sin importar si su sistema de matriz de línea MUSE está suspendido o apilado en el suelo.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</si>
</sst>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;[Red]\-&quot;$&quot;#,##0"/>
    <numFmt numFmtId="165" formatCode="_-&quot;$&quot;* #,##0_-;\-&quot;$&quot;* #,##0_-;_-&quot;$&quot;* &quot;-&quot;_-;_-@_-"/>
    <numFmt numFmtId="166" formatCode="_-[$$-409]* #,##0_ ;_-[$$-409]* \-#,##0\ ;_-[$$-409]* &quot;-&quot;??_ ;_-@_ "/>
    <numFmt numFmtId="167" formatCode="_-[$$-409]* #,##0.00_ ;_-[$$-409]* \-#,##0.00\ ;_-[$$-409]* &quot;-&quot;??_ ;_-@_ "/>
  </numFmts>
  <fonts count="11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11"/>
      <name val="Calibri"/>
      <family val="1"/>
    </font>
    <font>
      <b/>
      <sz val="11"/>
      <name val="Arial"/>
      <family val="2"/>
    </font>
    <font>
      <b/>
      <sz val="11"/>
      <name val="Calibri"/>
      <family val="1"/>
    </font>
    <font>
      <sz val="12"/>
      <color rgb="FFC00000"/>
      <name val="Aptos Narrow"/>
      <family val="2"/>
      <scheme val="minor"/>
    </font>
    <font>
      <sz val="12"/>
      <color rgb="FFFF0000"/>
      <name val="Aptos Narrow"/>
      <family val="2"/>
      <scheme val="minor"/>
    </font>
    <font>
      <sz val="12"/>
      <color theme="8" tint="0.39997558519241921"/>
      <name val="Aptos Narrow"/>
      <family val="2"/>
      <scheme val="minor"/>
    </font>
    <font>
      <sz val="12"/>
      <color rgb="FF000000"/>
      <name val="Aptos Narrow"/>
      <scheme val="minor"/>
    </font>
    <font>
      <b/>
      <sz val="8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7" fontId="6" fillId="4" borderId="15" xfId="0" applyNumberFormat="1" applyFont="1" applyFill="1" applyBorder="1" applyAlignment="1">
      <alignment horizontal="center" vertical="center" wrapText="1"/>
    </xf>
    <xf numFmtId="167" fontId="2" fillId="3" borderId="15" xfId="0" applyNumberFormat="1" applyFont="1" applyFill="1" applyBorder="1" applyAlignment="1">
      <alignment horizontal="center" vertical="center" wrapText="1"/>
    </xf>
    <xf numFmtId="167" fontId="2" fillId="2" borderId="15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1" xfId="1" applyNumberFormat="1" applyFont="1" applyBorder="1" applyAlignment="1">
      <alignment horizontal="center" vertical="center"/>
    </xf>
    <xf numFmtId="0" fontId="8" fillId="0" borderId="0" xfId="0" applyFont="1"/>
    <xf numFmtId="0" fontId="7" fillId="0" borderId="0" xfId="0" applyFont="1"/>
    <xf numFmtId="166" fontId="0" fillId="0" borderId="0" xfId="0" applyNumberFormat="1" applyAlignment="1">
      <alignment vertical="center"/>
    </xf>
    <xf numFmtId="167" fontId="0" fillId="0" borderId="0" xfId="0" applyNumberFormat="1" applyAlignment="1">
      <alignment vertical="center"/>
    </xf>
    <xf numFmtId="167" fontId="2" fillId="5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wrapText="1"/>
    </xf>
    <xf numFmtId="0" fontId="0" fillId="6" borderId="0" xfId="0" applyFill="1"/>
    <xf numFmtId="166" fontId="0" fillId="6" borderId="0" xfId="0" applyNumberFormat="1" applyFill="1"/>
    <xf numFmtId="166" fontId="0" fillId="6" borderId="0" xfId="0" applyNumberFormat="1" applyFill="1" applyAlignment="1">
      <alignment vertical="center"/>
    </xf>
    <xf numFmtId="167" fontId="2" fillId="7" borderId="2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164" fontId="0" fillId="6" borderId="15" xfId="0" applyNumberFormat="1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166" fontId="0" fillId="6" borderId="15" xfId="0" applyNumberFormat="1" applyFill="1" applyBorder="1" applyAlignment="1">
      <alignment vertical="center"/>
    </xf>
    <xf numFmtId="1" fontId="0" fillId="6" borderId="15" xfId="0" applyNumberForma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5" xfId="0" applyNumberFormat="1" applyBorder="1" applyAlignment="1">
      <alignment vertical="center"/>
    </xf>
    <xf numFmtId="1" fontId="0" fillId="0" borderId="15" xfId="0" applyNumberFormat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166" fontId="0" fillId="6" borderId="12" xfId="0" applyNumberFormat="1" applyFill="1" applyBorder="1" applyAlignment="1">
      <alignment horizontal="center" vertical="center"/>
    </xf>
    <xf numFmtId="164" fontId="0" fillId="0" borderId="0" xfId="0" applyNumberFormat="1"/>
    <xf numFmtId="166" fontId="0" fillId="6" borderId="15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vertical="center"/>
    </xf>
    <xf numFmtId="16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0" fillId="6" borderId="15" xfId="0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9205D-A80E-4C1A-9945-AC8BF707FC04}">
  <dimension ref="A1:AS48"/>
  <sheetViews>
    <sheetView tabSelected="1" topLeftCell="Z1" zoomScale="80" zoomScaleNormal="80" workbookViewId="0">
      <selection activeCell="AO15" sqref="AO15"/>
    </sheetView>
  </sheetViews>
  <sheetFormatPr baseColWidth="10" defaultColWidth="8.875" defaultRowHeight="15.75" x14ac:dyDescent="0.25"/>
  <cols>
    <col min="1" max="1" width="24.125" customWidth="1"/>
    <col min="2" max="2" width="57.625" customWidth="1"/>
    <col min="3" max="3" width="23.125" customWidth="1"/>
    <col min="4" max="4" width="18.875" customWidth="1"/>
    <col min="5" max="5" width="12.625" customWidth="1"/>
    <col min="6" max="6" width="19.625" customWidth="1"/>
    <col min="7" max="8" width="14.375" customWidth="1"/>
    <col min="9" max="9" width="12.125" style="33" customWidth="1"/>
    <col min="10" max="10" width="17.875" style="33" customWidth="1"/>
    <col min="11" max="12" width="17.375" style="33" customWidth="1"/>
    <col min="13" max="13" width="17.625" style="33" customWidth="1"/>
    <col min="14" max="14" width="23" customWidth="1"/>
    <col min="15" max="18" width="15.875" customWidth="1"/>
    <col min="19" max="19" width="18" customWidth="1"/>
    <col min="21" max="21" width="8.875" style="33"/>
    <col min="22" max="22" width="14.875" style="33" customWidth="1"/>
    <col min="23" max="23" width="15.625" style="33" customWidth="1"/>
    <col min="24" max="24" width="19.375" style="33" customWidth="1"/>
    <col min="25" max="25" width="19.125" style="33" customWidth="1"/>
    <col min="28" max="29" width="14.125" customWidth="1"/>
    <col min="30" max="30" width="20.5" customWidth="1"/>
    <col min="31" max="31" width="17.125" customWidth="1"/>
    <col min="33" max="37" width="16.125" customWidth="1"/>
    <col min="40" max="40" width="12.125" customWidth="1"/>
    <col min="41" max="41" width="17.125" customWidth="1"/>
    <col min="42" max="43" width="15.875" customWidth="1"/>
    <col min="44" max="44" width="17.375" customWidth="1"/>
    <col min="45" max="45" width="17.5" customWidth="1"/>
  </cols>
  <sheetData>
    <row r="1" spans="1:45" ht="38.25" customHeight="1" x14ac:dyDescent="0.25">
      <c r="A1" s="94" t="s">
        <v>0</v>
      </c>
      <c r="B1" s="94"/>
      <c r="C1" s="94"/>
      <c r="D1" s="94"/>
      <c r="E1" s="94"/>
      <c r="F1" s="94"/>
      <c r="G1" s="94"/>
    </row>
    <row r="2" spans="1:45" ht="43.5" customHeight="1" x14ac:dyDescent="0.25">
      <c r="A2" s="94" t="s">
        <v>1</v>
      </c>
      <c r="B2" s="94"/>
      <c r="C2" s="94"/>
      <c r="D2" s="94"/>
      <c r="E2" s="94"/>
      <c r="F2" s="94"/>
      <c r="G2" s="94"/>
      <c r="I2" s="82" t="s">
        <v>2</v>
      </c>
      <c r="J2" s="83"/>
      <c r="K2" s="83"/>
      <c r="L2" s="83"/>
      <c r="M2" s="84"/>
      <c r="O2" s="88" t="s">
        <v>3</v>
      </c>
      <c r="P2" s="89"/>
      <c r="Q2" s="89"/>
      <c r="R2" s="89"/>
      <c r="S2" s="90"/>
      <c r="U2" s="76" t="s">
        <v>4</v>
      </c>
      <c r="V2" s="77"/>
      <c r="W2" s="77"/>
      <c r="X2" s="77"/>
      <c r="Y2" s="78"/>
      <c r="AA2" s="70" t="s">
        <v>5</v>
      </c>
      <c r="AB2" s="71"/>
      <c r="AC2" s="71"/>
      <c r="AD2" s="71"/>
      <c r="AE2" s="72"/>
      <c r="AG2" s="64" t="s">
        <v>6</v>
      </c>
      <c r="AH2" s="65"/>
      <c r="AI2" s="65"/>
      <c r="AJ2" s="65"/>
      <c r="AK2" s="66"/>
      <c r="AN2" s="58" t="s">
        <v>7</v>
      </c>
      <c r="AO2" s="59"/>
      <c r="AP2" s="59"/>
      <c r="AQ2" s="59"/>
      <c r="AR2" s="60"/>
    </row>
    <row r="3" spans="1:45" ht="30.75" customHeight="1" x14ac:dyDescent="0.25">
      <c r="A3" s="94" t="s">
        <v>8</v>
      </c>
      <c r="B3" s="94"/>
      <c r="C3" s="94"/>
      <c r="D3" s="94"/>
      <c r="E3" s="94"/>
      <c r="F3" s="94"/>
      <c r="G3" s="94"/>
      <c r="I3" s="85"/>
      <c r="J3" s="86"/>
      <c r="K3" s="86"/>
      <c r="L3" s="86"/>
      <c r="M3" s="87"/>
      <c r="O3" s="91"/>
      <c r="P3" s="92"/>
      <c r="Q3" s="92"/>
      <c r="R3" s="92"/>
      <c r="S3" s="93"/>
      <c r="U3" s="79"/>
      <c r="V3" s="80"/>
      <c r="W3" s="80"/>
      <c r="X3" s="80"/>
      <c r="Y3" s="81"/>
      <c r="AA3" s="73"/>
      <c r="AB3" s="74"/>
      <c r="AC3" s="74"/>
      <c r="AD3" s="74"/>
      <c r="AE3" s="75"/>
      <c r="AG3" s="67"/>
      <c r="AH3" s="68"/>
      <c r="AI3" s="68"/>
      <c r="AJ3" s="68"/>
      <c r="AK3" s="69"/>
      <c r="AN3" s="61"/>
      <c r="AO3" s="62"/>
      <c r="AP3" s="62"/>
      <c r="AQ3" s="62"/>
      <c r="AR3" s="63"/>
    </row>
    <row r="4" spans="1:45" ht="56.25" customHeight="1" x14ac:dyDescent="0.25">
      <c r="A4" s="38" t="s">
        <v>9</v>
      </c>
      <c r="B4" s="38" t="s">
        <v>10</v>
      </c>
      <c r="C4" s="38" t="s">
        <v>11</v>
      </c>
      <c r="D4" s="38" t="s">
        <v>12</v>
      </c>
      <c r="E4" s="38" t="s">
        <v>13</v>
      </c>
      <c r="F4" s="38" t="s">
        <v>14</v>
      </c>
      <c r="G4" s="38" t="s">
        <v>15</v>
      </c>
      <c r="H4" s="27"/>
      <c r="I4" s="36" t="s">
        <v>16</v>
      </c>
      <c r="J4" s="36" t="s">
        <v>17</v>
      </c>
      <c r="K4" s="36" t="s">
        <v>13</v>
      </c>
      <c r="L4" s="36" t="s">
        <v>14</v>
      </c>
      <c r="M4" s="36" t="s">
        <v>15</v>
      </c>
      <c r="O4" s="6" t="s">
        <v>16</v>
      </c>
      <c r="P4" s="6" t="s">
        <v>17</v>
      </c>
      <c r="Q4" s="6" t="s">
        <v>13</v>
      </c>
      <c r="R4" s="6" t="s">
        <v>14</v>
      </c>
      <c r="S4" s="6" t="s">
        <v>15</v>
      </c>
      <c r="U4" s="37" t="s">
        <v>16</v>
      </c>
      <c r="V4" s="37" t="s">
        <v>17</v>
      </c>
      <c r="W4" s="37" t="s">
        <v>13</v>
      </c>
      <c r="X4" s="37" t="s">
        <v>14</v>
      </c>
      <c r="Y4" s="37" t="s">
        <v>15</v>
      </c>
      <c r="AA4" s="5" t="s">
        <v>16</v>
      </c>
      <c r="AB4" s="5" t="s">
        <v>17</v>
      </c>
      <c r="AC4" s="5" t="s">
        <v>13</v>
      </c>
      <c r="AD4" s="5" t="s">
        <v>14</v>
      </c>
      <c r="AE4" s="5" t="s">
        <v>15</v>
      </c>
      <c r="AG4" s="13" t="s">
        <v>16</v>
      </c>
      <c r="AH4" s="13" t="s">
        <v>17</v>
      </c>
      <c r="AI4" s="13" t="s">
        <v>13</v>
      </c>
      <c r="AJ4" s="13" t="s">
        <v>14</v>
      </c>
      <c r="AK4" s="13" t="s">
        <v>15</v>
      </c>
      <c r="AN4" s="4" t="s">
        <v>16</v>
      </c>
      <c r="AO4" s="4" t="s">
        <v>17</v>
      </c>
      <c r="AP4" s="4" t="s">
        <v>13</v>
      </c>
      <c r="AQ4" s="4" t="s">
        <v>14</v>
      </c>
      <c r="AR4" s="4" t="s">
        <v>15</v>
      </c>
    </row>
    <row r="5" spans="1:45" ht="108" customHeight="1" x14ac:dyDescent="0.25">
      <c r="A5" s="24" t="s">
        <v>18</v>
      </c>
      <c r="B5" s="2" t="s">
        <v>19</v>
      </c>
      <c r="C5" s="14">
        <v>1</v>
      </c>
      <c r="D5" s="14"/>
      <c r="E5" s="41"/>
      <c r="F5" s="42"/>
      <c r="G5" s="41"/>
      <c r="H5" s="1"/>
      <c r="I5" s="40">
        <f t="shared" ref="I5:I36" si="0">C5</f>
        <v>1</v>
      </c>
      <c r="J5" s="39">
        <v>68708683.473389357</v>
      </c>
      <c r="K5" s="41">
        <f>+J5*19%</f>
        <v>13054649.859943978</v>
      </c>
      <c r="L5" s="42">
        <v>0</v>
      </c>
      <c r="M5" s="41">
        <f>(J5+K5+L5)*I5</f>
        <v>81763333.333333343</v>
      </c>
      <c r="N5" s="43"/>
      <c r="O5" s="44">
        <f t="shared" ref="O5:O36" si="1">+C5</f>
        <v>1</v>
      </c>
      <c r="P5" s="45">
        <v>40000000</v>
      </c>
      <c r="Q5" s="46">
        <f>+P5*19%</f>
        <v>7600000</v>
      </c>
      <c r="R5" s="47">
        <v>0</v>
      </c>
      <c r="S5" s="46">
        <f>(P5+Q5+R5)*O5</f>
        <v>47600000</v>
      </c>
      <c r="U5" s="48">
        <f t="shared" ref="U5:U36" si="2">+C5</f>
        <v>1</v>
      </c>
      <c r="V5" s="49">
        <v>73094344.120626986</v>
      </c>
      <c r="W5" s="41">
        <f>+V5*19%</f>
        <v>13887925.382919127</v>
      </c>
      <c r="X5" s="42">
        <v>0</v>
      </c>
      <c r="Y5" s="41">
        <f>(V5+W5+X5)*U5</f>
        <v>86982269.503546119</v>
      </c>
      <c r="AA5" s="44">
        <f t="shared" ref="AA5:AA36" si="3">+C5</f>
        <v>1</v>
      </c>
      <c r="AB5" s="45">
        <v>32800000</v>
      </c>
      <c r="AC5" s="46">
        <f>+AB5*19%</f>
        <v>6232000</v>
      </c>
      <c r="AD5" s="47">
        <v>0</v>
      </c>
      <c r="AE5" s="46">
        <f>(AB5+AC5+AD5)*AA5</f>
        <v>39032000</v>
      </c>
      <c r="AG5" s="14">
        <f t="shared" ref="AG5:AG36" si="4">+C5</f>
        <v>1</v>
      </c>
      <c r="AH5" s="8">
        <v>62000000</v>
      </c>
      <c r="AI5" s="46">
        <f>+AH5*19%</f>
        <v>11780000</v>
      </c>
      <c r="AJ5" s="47">
        <v>0</v>
      </c>
      <c r="AK5" s="46">
        <f>(AH5+AI5+AJ5)*AG5</f>
        <v>73780000</v>
      </c>
      <c r="AN5" s="44">
        <f t="shared" ref="AN5:AN36" si="5">+C5</f>
        <v>1</v>
      </c>
      <c r="AO5" s="45">
        <f t="shared" ref="AO5:AO23" si="6">+AVERAGE(J5,P5,V5,AB5,AH5)</f>
        <v>55320605.518803261</v>
      </c>
      <c r="AP5" s="46">
        <f>+AO5*19%</f>
        <v>10510915.04857262</v>
      </c>
      <c r="AQ5" s="47">
        <v>0</v>
      </c>
      <c r="AR5" s="46">
        <f>(AO5+AP5+AQ5)*AN5</f>
        <v>65831520.567375883</v>
      </c>
      <c r="AS5" s="50"/>
    </row>
    <row r="6" spans="1:45" ht="408.95" customHeight="1" x14ac:dyDescent="0.25">
      <c r="A6" s="24" t="s">
        <v>20</v>
      </c>
      <c r="B6" s="2" t="s">
        <v>80</v>
      </c>
      <c r="C6" s="14">
        <v>1</v>
      </c>
      <c r="D6" s="14"/>
      <c r="E6" s="3"/>
      <c r="F6" s="24"/>
      <c r="G6" s="14"/>
      <c r="H6" s="1"/>
      <c r="I6" s="40">
        <f t="shared" si="0"/>
        <v>1</v>
      </c>
      <c r="J6" s="39">
        <v>14166666.666666668</v>
      </c>
      <c r="K6" s="41">
        <f>+J6*19%</f>
        <v>2691666.666666667</v>
      </c>
      <c r="L6" s="42">
        <v>0</v>
      </c>
      <c r="M6" s="41">
        <f t="shared" ref="M6:M36" si="7">(J6+K6+L6)*I6</f>
        <v>16858333.333333336</v>
      </c>
      <c r="N6" s="43"/>
      <c r="O6" s="44">
        <f t="shared" si="1"/>
        <v>1</v>
      </c>
      <c r="P6" s="45">
        <v>11000000</v>
      </c>
      <c r="Q6" s="46">
        <f>+P6*19%</f>
        <v>2090000</v>
      </c>
      <c r="R6" s="47">
        <v>0</v>
      </c>
      <c r="S6" s="46">
        <f t="shared" ref="S6:S32" si="8">(P6+Q6+R6)*O6</f>
        <v>13090000</v>
      </c>
      <c r="U6" s="40">
        <f t="shared" si="2"/>
        <v>1</v>
      </c>
      <c r="V6" s="51">
        <v>15070921.985815605</v>
      </c>
      <c r="W6" s="41">
        <f>+V6*19%</f>
        <v>2863475.177304965</v>
      </c>
      <c r="X6" s="42">
        <v>0</v>
      </c>
      <c r="Y6" s="41">
        <f t="shared" ref="Y6:Y32" si="9">(V6+W6+X6)*U6</f>
        <v>17934397.163120572</v>
      </c>
      <c r="AA6" s="44">
        <f t="shared" si="3"/>
        <v>1</v>
      </c>
      <c r="AB6" s="45">
        <v>9020000</v>
      </c>
      <c r="AC6" s="46">
        <f>+AB6*19%</f>
        <v>1713800</v>
      </c>
      <c r="AD6" s="47">
        <v>0</v>
      </c>
      <c r="AE6" s="46">
        <f t="shared" ref="AE6:AE32" si="10">(AB6+AC6+AD6)*AA6</f>
        <v>10733800</v>
      </c>
      <c r="AG6" s="14">
        <f t="shared" si="4"/>
        <v>1</v>
      </c>
      <c r="AH6" s="8">
        <v>12000000</v>
      </c>
      <c r="AI6" s="46">
        <f>+AH6*19%</f>
        <v>2280000</v>
      </c>
      <c r="AJ6" s="47">
        <v>0</v>
      </c>
      <c r="AK6" s="46">
        <f t="shared" ref="AK6:AK32" si="11">(AH6+AI6+AJ6)*AG6</f>
        <v>14280000</v>
      </c>
      <c r="AN6" s="44">
        <f t="shared" si="5"/>
        <v>1</v>
      </c>
      <c r="AO6" s="45">
        <f t="shared" si="6"/>
        <v>12251517.730496455</v>
      </c>
      <c r="AP6" s="46">
        <f>+AO6*19%</f>
        <v>2327788.3687943267</v>
      </c>
      <c r="AQ6" s="47">
        <v>0</v>
      </c>
      <c r="AR6" s="46">
        <f t="shared" ref="AR6:AR32" si="12">(AO6+AP6+AQ6)*AN6</f>
        <v>14579306.099290781</v>
      </c>
    </row>
    <row r="7" spans="1:45" ht="125.1" customHeight="1" x14ac:dyDescent="0.25">
      <c r="A7" s="24" t="s">
        <v>21</v>
      </c>
      <c r="B7" s="2" t="s">
        <v>22</v>
      </c>
      <c r="C7" s="14">
        <v>2</v>
      </c>
      <c r="D7" s="14"/>
      <c r="E7" s="25"/>
      <c r="F7" s="19"/>
      <c r="G7" s="14"/>
      <c r="H7" s="1"/>
      <c r="I7" s="40">
        <f t="shared" si="0"/>
        <v>2</v>
      </c>
      <c r="J7" s="39">
        <v>11958333.333333334</v>
      </c>
      <c r="K7" s="41">
        <f t="shared" ref="K7:K14" si="13">+J7*19%</f>
        <v>2272083.3333333335</v>
      </c>
      <c r="L7" s="42">
        <v>0</v>
      </c>
      <c r="M7" s="41">
        <f t="shared" si="7"/>
        <v>28460833.333333336</v>
      </c>
      <c r="N7" s="43"/>
      <c r="O7" s="44">
        <f t="shared" si="1"/>
        <v>2</v>
      </c>
      <c r="P7" s="45">
        <v>8370833.333333333</v>
      </c>
      <c r="Q7" s="46">
        <f t="shared" ref="Q7:Q14" si="14">+P7*19%</f>
        <v>1590458.3333333333</v>
      </c>
      <c r="R7" s="47">
        <v>0</v>
      </c>
      <c r="S7" s="46">
        <f t="shared" si="8"/>
        <v>19922583.333333332</v>
      </c>
      <c r="U7" s="40">
        <f t="shared" si="2"/>
        <v>2</v>
      </c>
      <c r="V7" s="51">
        <v>12721631.20567376</v>
      </c>
      <c r="W7" s="41">
        <f t="shared" ref="W7:W14" si="15">+V7*19%</f>
        <v>2417109.9290780146</v>
      </c>
      <c r="X7" s="42">
        <v>0</v>
      </c>
      <c r="Y7" s="41">
        <f t="shared" si="9"/>
        <v>30277482.269503549</v>
      </c>
      <c r="AA7" s="44">
        <f t="shared" si="3"/>
        <v>2</v>
      </c>
      <c r="AB7" s="45">
        <v>6864100</v>
      </c>
      <c r="AC7" s="46">
        <f t="shared" ref="AC7:AC14" si="16">+AB7*19%</f>
        <v>1304179</v>
      </c>
      <c r="AD7" s="47">
        <v>0</v>
      </c>
      <c r="AE7" s="46">
        <f t="shared" si="10"/>
        <v>16336558</v>
      </c>
      <c r="AG7" s="14">
        <f t="shared" si="4"/>
        <v>2</v>
      </c>
      <c r="AH7" s="8">
        <v>11000000</v>
      </c>
      <c r="AI7" s="46">
        <f t="shared" ref="AI7:AI14" si="17">+AH7*19%</f>
        <v>2090000</v>
      </c>
      <c r="AJ7" s="47">
        <v>0</v>
      </c>
      <c r="AK7" s="46">
        <f t="shared" si="11"/>
        <v>26180000</v>
      </c>
      <c r="AN7" s="44">
        <f t="shared" si="5"/>
        <v>2</v>
      </c>
      <c r="AO7" s="45">
        <f t="shared" si="6"/>
        <v>10182979.574468086</v>
      </c>
      <c r="AP7" s="46">
        <f t="shared" ref="AP7:AP14" si="18">+AO7*19%</f>
        <v>1934766.1191489364</v>
      </c>
      <c r="AQ7" s="47">
        <v>0</v>
      </c>
      <c r="AR7" s="46">
        <f t="shared" si="12"/>
        <v>24235491.387234043</v>
      </c>
    </row>
    <row r="8" spans="1:45" ht="87.75" customHeight="1" x14ac:dyDescent="0.25">
      <c r="A8" s="24" t="s">
        <v>23</v>
      </c>
      <c r="B8" s="2" t="s">
        <v>24</v>
      </c>
      <c r="C8" s="14">
        <v>2</v>
      </c>
      <c r="D8" s="14"/>
      <c r="E8" s="25"/>
      <c r="F8" s="25"/>
      <c r="G8" s="14"/>
      <c r="H8" s="1"/>
      <c r="I8" s="40">
        <f t="shared" si="0"/>
        <v>2</v>
      </c>
      <c r="J8" s="39">
        <v>24000000</v>
      </c>
      <c r="K8" s="41">
        <f t="shared" si="13"/>
        <v>4560000</v>
      </c>
      <c r="L8" s="42">
        <v>0</v>
      </c>
      <c r="M8" s="41">
        <f t="shared" si="7"/>
        <v>57120000</v>
      </c>
      <c r="N8" s="43"/>
      <c r="O8" s="44">
        <f t="shared" si="1"/>
        <v>2</v>
      </c>
      <c r="P8" s="45">
        <v>15000000</v>
      </c>
      <c r="Q8" s="46">
        <f t="shared" si="14"/>
        <v>2850000</v>
      </c>
      <c r="R8" s="47">
        <v>0</v>
      </c>
      <c r="S8" s="46">
        <f t="shared" si="8"/>
        <v>35700000</v>
      </c>
      <c r="U8" s="40">
        <f t="shared" si="2"/>
        <v>2</v>
      </c>
      <c r="V8" s="51">
        <v>25531914.893617023</v>
      </c>
      <c r="W8" s="41">
        <f t="shared" si="15"/>
        <v>4851063.8297872348</v>
      </c>
      <c r="X8" s="42">
        <v>0</v>
      </c>
      <c r="Y8" s="41">
        <f t="shared" si="9"/>
        <v>60765957.446808517</v>
      </c>
      <c r="AA8" s="44">
        <f t="shared" si="3"/>
        <v>2</v>
      </c>
      <c r="AB8" s="45">
        <v>12300000</v>
      </c>
      <c r="AC8" s="46">
        <f t="shared" si="16"/>
        <v>2337000</v>
      </c>
      <c r="AD8" s="47">
        <v>0</v>
      </c>
      <c r="AE8" s="46">
        <f t="shared" si="10"/>
        <v>29274000</v>
      </c>
      <c r="AG8" s="14">
        <f t="shared" si="4"/>
        <v>2</v>
      </c>
      <c r="AH8" s="8">
        <v>24500000</v>
      </c>
      <c r="AI8" s="46">
        <f t="shared" si="17"/>
        <v>4655000</v>
      </c>
      <c r="AJ8" s="47">
        <v>0</v>
      </c>
      <c r="AK8" s="46">
        <f t="shared" si="11"/>
        <v>58310000</v>
      </c>
      <c r="AN8" s="44">
        <f t="shared" si="5"/>
        <v>2</v>
      </c>
      <c r="AO8" s="45">
        <f t="shared" si="6"/>
        <v>20266382.978723403</v>
      </c>
      <c r="AP8" s="46">
        <f t="shared" si="18"/>
        <v>3850612.7659574468</v>
      </c>
      <c r="AQ8" s="47">
        <v>0</v>
      </c>
      <c r="AR8" s="46">
        <f t="shared" si="12"/>
        <v>48233991.489361703</v>
      </c>
    </row>
    <row r="9" spans="1:45" ht="93.75" customHeight="1" x14ac:dyDescent="0.25">
      <c r="A9" s="24" t="s">
        <v>25</v>
      </c>
      <c r="B9" s="2" t="s">
        <v>26</v>
      </c>
      <c r="C9" s="14">
        <v>2</v>
      </c>
      <c r="D9" s="14"/>
      <c r="E9" s="25"/>
      <c r="F9" s="25"/>
      <c r="G9" s="14"/>
      <c r="H9" s="1"/>
      <c r="I9" s="40">
        <f t="shared" si="0"/>
        <v>2</v>
      </c>
      <c r="J9" s="39">
        <v>24000000</v>
      </c>
      <c r="K9" s="41">
        <f t="shared" si="13"/>
        <v>4560000</v>
      </c>
      <c r="L9" s="42">
        <v>0</v>
      </c>
      <c r="M9" s="41">
        <f t="shared" si="7"/>
        <v>57120000</v>
      </c>
      <c r="N9" s="43"/>
      <c r="O9" s="44">
        <f t="shared" si="1"/>
        <v>2</v>
      </c>
      <c r="P9" s="45">
        <v>16000000</v>
      </c>
      <c r="Q9" s="46">
        <f t="shared" si="14"/>
        <v>3040000</v>
      </c>
      <c r="R9" s="47">
        <v>0</v>
      </c>
      <c r="S9" s="46">
        <f t="shared" si="8"/>
        <v>38080000</v>
      </c>
      <c r="U9" s="40">
        <f t="shared" si="2"/>
        <v>2</v>
      </c>
      <c r="V9" s="51">
        <v>25531914.893617023</v>
      </c>
      <c r="W9" s="41">
        <f t="shared" si="15"/>
        <v>4851063.8297872348</v>
      </c>
      <c r="X9" s="42">
        <v>0</v>
      </c>
      <c r="Y9" s="41">
        <f t="shared" si="9"/>
        <v>60765957.446808517</v>
      </c>
      <c r="AA9" s="44">
        <f t="shared" si="3"/>
        <v>2</v>
      </c>
      <c r="AB9" s="45">
        <v>13120000</v>
      </c>
      <c r="AC9" s="46">
        <f t="shared" si="16"/>
        <v>2492800</v>
      </c>
      <c r="AD9" s="47">
        <v>0</v>
      </c>
      <c r="AE9" s="46">
        <f t="shared" si="10"/>
        <v>31225600</v>
      </c>
      <c r="AG9" s="14">
        <f t="shared" si="4"/>
        <v>2</v>
      </c>
      <c r="AH9" s="8">
        <v>24300000</v>
      </c>
      <c r="AI9" s="46">
        <f t="shared" si="17"/>
        <v>4617000</v>
      </c>
      <c r="AJ9" s="47">
        <v>0</v>
      </c>
      <c r="AK9" s="46">
        <f t="shared" si="11"/>
        <v>57834000</v>
      </c>
      <c r="AN9" s="44">
        <f t="shared" si="5"/>
        <v>2</v>
      </c>
      <c r="AO9" s="45">
        <f t="shared" si="6"/>
        <v>20590382.978723403</v>
      </c>
      <c r="AP9" s="46">
        <f t="shared" si="18"/>
        <v>3912172.7659574468</v>
      </c>
      <c r="AQ9" s="47">
        <v>0</v>
      </c>
      <c r="AR9" s="46">
        <f t="shared" si="12"/>
        <v>49005111.489361703</v>
      </c>
    </row>
    <row r="10" spans="1:45" x14ac:dyDescent="0.25">
      <c r="A10" s="24" t="s">
        <v>27</v>
      </c>
      <c r="B10" s="2" t="s">
        <v>28</v>
      </c>
      <c r="C10" s="14">
        <v>70</v>
      </c>
      <c r="D10" s="14"/>
      <c r="E10" s="19"/>
      <c r="F10" s="19"/>
      <c r="G10" s="14"/>
      <c r="H10" s="1"/>
      <c r="I10" s="40">
        <f t="shared" si="0"/>
        <v>70</v>
      </c>
      <c r="J10" s="39">
        <v>200000</v>
      </c>
      <c r="K10" s="41">
        <f t="shared" si="13"/>
        <v>38000</v>
      </c>
      <c r="L10" s="42">
        <v>0</v>
      </c>
      <c r="M10" s="41">
        <f t="shared" si="7"/>
        <v>16660000</v>
      </c>
      <c r="N10" s="43"/>
      <c r="O10" s="44">
        <f t="shared" si="1"/>
        <v>70</v>
      </c>
      <c r="P10" s="45">
        <v>140000</v>
      </c>
      <c r="Q10" s="46">
        <f t="shared" si="14"/>
        <v>26600</v>
      </c>
      <c r="R10" s="47">
        <v>0</v>
      </c>
      <c r="S10" s="46">
        <f t="shared" si="8"/>
        <v>11662000</v>
      </c>
      <c r="U10" s="40">
        <f t="shared" si="2"/>
        <v>70</v>
      </c>
      <c r="V10" s="51">
        <v>212765.95744680852</v>
      </c>
      <c r="W10" s="41">
        <f t="shared" si="15"/>
        <v>40425.531914893618</v>
      </c>
      <c r="X10" s="42">
        <v>0</v>
      </c>
      <c r="Y10" s="41">
        <f t="shared" si="9"/>
        <v>17723404.255319148</v>
      </c>
      <c r="AA10" s="44">
        <f t="shared" si="3"/>
        <v>70</v>
      </c>
      <c r="AB10" s="45">
        <v>114800</v>
      </c>
      <c r="AC10" s="46">
        <f t="shared" si="16"/>
        <v>21812</v>
      </c>
      <c r="AD10" s="47">
        <v>0</v>
      </c>
      <c r="AE10" s="46">
        <f t="shared" si="10"/>
        <v>9562840</v>
      </c>
      <c r="AG10" s="14">
        <f t="shared" si="4"/>
        <v>70</v>
      </c>
      <c r="AH10" s="8">
        <v>150000</v>
      </c>
      <c r="AI10" s="46">
        <f t="shared" si="17"/>
        <v>28500</v>
      </c>
      <c r="AJ10" s="47">
        <v>0</v>
      </c>
      <c r="AK10" s="46">
        <f t="shared" si="11"/>
        <v>12495000</v>
      </c>
      <c r="AN10" s="44">
        <f t="shared" si="5"/>
        <v>70</v>
      </c>
      <c r="AO10" s="45">
        <f t="shared" si="6"/>
        <v>163513.19148936169</v>
      </c>
      <c r="AP10" s="46">
        <f t="shared" si="18"/>
        <v>31067.506382978721</v>
      </c>
      <c r="AQ10" s="47">
        <v>0</v>
      </c>
      <c r="AR10" s="46">
        <f t="shared" si="12"/>
        <v>13620648.851063829</v>
      </c>
    </row>
    <row r="11" spans="1:45" x14ac:dyDescent="0.25">
      <c r="A11" s="24" t="s">
        <v>29</v>
      </c>
      <c r="B11" s="2" t="s">
        <v>30</v>
      </c>
      <c r="C11" s="14">
        <v>500</v>
      </c>
      <c r="D11" s="14"/>
      <c r="E11" s="19"/>
      <c r="F11" s="19"/>
      <c r="G11" s="14"/>
      <c r="H11" s="1"/>
      <c r="I11" s="40">
        <f t="shared" si="0"/>
        <v>500</v>
      </c>
      <c r="J11" s="39">
        <v>20000</v>
      </c>
      <c r="K11" s="41">
        <f t="shared" si="13"/>
        <v>3800</v>
      </c>
      <c r="L11" s="42">
        <v>0</v>
      </c>
      <c r="M11" s="41">
        <f t="shared" si="7"/>
        <v>11900000</v>
      </c>
      <c r="N11" s="43"/>
      <c r="O11" s="44">
        <f t="shared" si="1"/>
        <v>500</v>
      </c>
      <c r="P11" s="45">
        <v>14000</v>
      </c>
      <c r="Q11" s="46">
        <f t="shared" si="14"/>
        <v>2660</v>
      </c>
      <c r="R11" s="47">
        <v>0</v>
      </c>
      <c r="S11" s="46">
        <f t="shared" si="8"/>
        <v>8330000</v>
      </c>
      <c r="U11" s="40">
        <f t="shared" si="2"/>
        <v>500</v>
      </c>
      <c r="V11" s="51">
        <v>21276.595744680853</v>
      </c>
      <c r="W11" s="41">
        <f t="shared" si="15"/>
        <v>4042.5531914893622</v>
      </c>
      <c r="X11" s="42">
        <v>0</v>
      </c>
      <c r="Y11" s="41">
        <f t="shared" si="9"/>
        <v>12659574.468085108</v>
      </c>
      <c r="AA11" s="44">
        <f t="shared" si="3"/>
        <v>500</v>
      </c>
      <c r="AB11" s="45">
        <v>11500</v>
      </c>
      <c r="AC11" s="46">
        <f t="shared" si="16"/>
        <v>2185</v>
      </c>
      <c r="AD11" s="47">
        <v>0</v>
      </c>
      <c r="AE11" s="46">
        <f t="shared" si="10"/>
        <v>6842500</v>
      </c>
      <c r="AG11" s="14">
        <f t="shared" si="4"/>
        <v>500</v>
      </c>
      <c r="AH11" s="8">
        <v>15000</v>
      </c>
      <c r="AI11" s="46">
        <f t="shared" si="17"/>
        <v>2850</v>
      </c>
      <c r="AJ11" s="47">
        <v>0</v>
      </c>
      <c r="AK11" s="46">
        <f t="shared" si="11"/>
        <v>8925000</v>
      </c>
      <c r="AN11" s="44">
        <f t="shared" si="5"/>
        <v>500</v>
      </c>
      <c r="AO11" s="45">
        <f t="shared" si="6"/>
        <v>16355.319148936169</v>
      </c>
      <c r="AP11" s="46">
        <f t="shared" si="18"/>
        <v>3107.510638297872</v>
      </c>
      <c r="AQ11" s="47">
        <v>0</v>
      </c>
      <c r="AR11" s="46">
        <f t="shared" si="12"/>
        <v>9731414.8936170209</v>
      </c>
    </row>
    <row r="12" spans="1:45" s="9" customFormat="1" ht="48" customHeight="1" x14ac:dyDescent="0.25">
      <c r="A12" s="25" t="s">
        <v>31</v>
      </c>
      <c r="B12" s="20" t="s">
        <v>32</v>
      </c>
      <c r="C12" s="14">
        <v>1</v>
      </c>
      <c r="D12" s="14"/>
      <c r="E12" s="25"/>
      <c r="F12" s="25"/>
      <c r="G12" s="14"/>
      <c r="H12" s="1"/>
      <c r="I12" s="40">
        <f t="shared" si="0"/>
        <v>1</v>
      </c>
      <c r="J12" s="39">
        <v>43792000</v>
      </c>
      <c r="K12" s="42">
        <v>0</v>
      </c>
      <c r="L12" s="42">
        <v>0</v>
      </c>
      <c r="M12" s="41">
        <f t="shared" si="7"/>
        <v>43792000</v>
      </c>
      <c r="N12" s="43"/>
      <c r="O12" s="44">
        <f t="shared" si="1"/>
        <v>1</v>
      </c>
      <c r="P12" s="45">
        <v>29000000</v>
      </c>
      <c r="Q12" s="47">
        <v>0</v>
      </c>
      <c r="R12" s="47">
        <v>0</v>
      </c>
      <c r="S12" s="46">
        <f t="shared" si="8"/>
        <v>29000000</v>
      </c>
      <c r="T12"/>
      <c r="U12" s="40">
        <f t="shared" si="2"/>
        <v>1</v>
      </c>
      <c r="V12" s="51">
        <v>46587234.042553194</v>
      </c>
      <c r="W12" s="42">
        <v>0</v>
      </c>
      <c r="X12" s="42">
        <v>0</v>
      </c>
      <c r="Y12" s="41">
        <f t="shared" si="9"/>
        <v>46587234.042553194</v>
      </c>
      <c r="Z12"/>
      <c r="AA12" s="44">
        <f t="shared" si="3"/>
        <v>1</v>
      </c>
      <c r="AB12" s="45">
        <v>23780000</v>
      </c>
      <c r="AC12" s="47">
        <v>0</v>
      </c>
      <c r="AD12" s="47">
        <v>0</v>
      </c>
      <c r="AE12" s="46">
        <f t="shared" si="10"/>
        <v>23780000</v>
      </c>
      <c r="AF12"/>
      <c r="AG12" s="14">
        <f t="shared" si="4"/>
        <v>1</v>
      </c>
      <c r="AH12" s="8">
        <v>44000000</v>
      </c>
      <c r="AI12" s="47">
        <v>0</v>
      </c>
      <c r="AJ12" s="47">
        <v>0</v>
      </c>
      <c r="AK12" s="46">
        <f t="shared" si="11"/>
        <v>44000000</v>
      </c>
      <c r="AL12"/>
      <c r="AM12"/>
      <c r="AN12" s="44">
        <f t="shared" si="5"/>
        <v>1</v>
      </c>
      <c r="AO12" s="45">
        <f t="shared" si="6"/>
        <v>37431846.808510639</v>
      </c>
      <c r="AP12" s="47">
        <v>0</v>
      </c>
      <c r="AQ12" s="47">
        <v>0</v>
      </c>
      <c r="AR12" s="46">
        <f t="shared" si="12"/>
        <v>37431846.808510639</v>
      </c>
      <c r="AS12"/>
    </row>
    <row r="13" spans="1:45" ht="102.95" customHeight="1" x14ac:dyDescent="0.25">
      <c r="A13" s="24" t="s">
        <v>33</v>
      </c>
      <c r="B13" s="2" t="s">
        <v>34</v>
      </c>
      <c r="C13" s="14">
        <v>8</v>
      </c>
      <c r="D13" s="14"/>
      <c r="E13" s="25"/>
      <c r="F13" s="25"/>
      <c r="G13" s="14"/>
      <c r="H13" s="1"/>
      <c r="I13" s="40">
        <f t="shared" si="0"/>
        <v>8</v>
      </c>
      <c r="J13" s="39">
        <v>5333333.333333334</v>
      </c>
      <c r="K13" s="41">
        <f t="shared" si="13"/>
        <v>1013333.3333333335</v>
      </c>
      <c r="L13" s="42">
        <v>0</v>
      </c>
      <c r="M13" s="41">
        <f t="shared" si="7"/>
        <v>50773333.333333343</v>
      </c>
      <c r="N13" s="43"/>
      <c r="O13" s="44">
        <f t="shared" si="1"/>
        <v>8</v>
      </c>
      <c r="P13" s="45">
        <v>3733333.3333333335</v>
      </c>
      <c r="Q13" s="46">
        <f t="shared" si="14"/>
        <v>709333.33333333337</v>
      </c>
      <c r="R13" s="47">
        <v>0</v>
      </c>
      <c r="S13" s="46">
        <f t="shared" si="8"/>
        <v>35541333.333333336</v>
      </c>
      <c r="U13" s="40">
        <f t="shared" si="2"/>
        <v>8</v>
      </c>
      <c r="V13" s="51">
        <v>5673758.8652482275</v>
      </c>
      <c r="W13" s="41">
        <f t="shared" si="15"/>
        <v>1078014.1843971633</v>
      </c>
      <c r="X13" s="42">
        <v>0</v>
      </c>
      <c r="Y13" s="41">
        <f t="shared" si="9"/>
        <v>54014184.397163123</v>
      </c>
      <c r="AA13" s="44">
        <f t="shared" si="3"/>
        <v>8</v>
      </c>
      <c r="AB13" s="45">
        <v>3061400</v>
      </c>
      <c r="AC13" s="46">
        <f t="shared" si="16"/>
        <v>581666</v>
      </c>
      <c r="AD13" s="47">
        <v>0</v>
      </c>
      <c r="AE13" s="46">
        <f t="shared" si="10"/>
        <v>29144528</v>
      </c>
      <c r="AG13" s="14">
        <f t="shared" si="4"/>
        <v>8</v>
      </c>
      <c r="AH13" s="15">
        <v>2000000</v>
      </c>
      <c r="AI13" s="46">
        <f t="shared" si="17"/>
        <v>380000</v>
      </c>
      <c r="AJ13" s="47">
        <v>0</v>
      </c>
      <c r="AK13" s="46">
        <f t="shared" si="11"/>
        <v>19040000</v>
      </c>
      <c r="AN13" s="44">
        <f t="shared" si="5"/>
        <v>8</v>
      </c>
      <c r="AO13" s="45">
        <f t="shared" si="6"/>
        <v>3960365.1063829795</v>
      </c>
      <c r="AP13" s="46">
        <f t="shared" si="18"/>
        <v>752469.37021276611</v>
      </c>
      <c r="AQ13" s="47">
        <v>0</v>
      </c>
      <c r="AR13" s="46">
        <f t="shared" si="12"/>
        <v>37702675.812765963</v>
      </c>
    </row>
    <row r="14" spans="1:45" ht="134.1" customHeight="1" x14ac:dyDescent="0.25">
      <c r="A14" s="24" t="s">
        <v>35</v>
      </c>
      <c r="B14" s="2" t="s">
        <v>36</v>
      </c>
      <c r="C14" s="14">
        <v>500</v>
      </c>
      <c r="D14" s="14"/>
      <c r="E14" s="3"/>
      <c r="F14" s="3"/>
      <c r="G14" s="14"/>
      <c r="H14" s="1"/>
      <c r="I14" s="40">
        <f t="shared" si="0"/>
        <v>500</v>
      </c>
      <c r="J14" s="39">
        <v>683069.18065462192</v>
      </c>
      <c r="K14" s="41">
        <f t="shared" si="13"/>
        <v>129783.14432437817</v>
      </c>
      <c r="L14" s="42">
        <v>0</v>
      </c>
      <c r="M14" s="41">
        <f t="shared" si="7"/>
        <v>406426162.48949999</v>
      </c>
      <c r="N14" s="43">
        <f>(M16/I16)/1.08</f>
        <v>25000</v>
      </c>
      <c r="O14" s="44">
        <f t="shared" si="1"/>
        <v>500</v>
      </c>
      <c r="P14" s="45">
        <v>478148.42645823531</v>
      </c>
      <c r="Q14" s="46">
        <f t="shared" si="14"/>
        <v>90848.201027064715</v>
      </c>
      <c r="R14" s="47">
        <v>0</v>
      </c>
      <c r="S14" s="46">
        <f t="shared" si="8"/>
        <v>284498313.74265003</v>
      </c>
      <c r="U14" s="40">
        <f t="shared" si="2"/>
        <v>500</v>
      </c>
      <c r="V14" s="51">
        <v>726669.3411219382</v>
      </c>
      <c r="W14" s="41">
        <f t="shared" si="15"/>
        <v>138067.17481316827</v>
      </c>
      <c r="X14" s="42">
        <v>0</v>
      </c>
      <c r="Y14" s="41">
        <f t="shared" si="9"/>
        <v>432368257.9675532</v>
      </c>
      <c r="AA14" s="44">
        <f t="shared" si="3"/>
        <v>500</v>
      </c>
      <c r="AB14" s="45">
        <v>392100</v>
      </c>
      <c r="AC14" s="46">
        <f t="shared" si="16"/>
        <v>74499</v>
      </c>
      <c r="AD14" s="47">
        <v>0</v>
      </c>
      <c r="AE14" s="46">
        <f t="shared" si="10"/>
        <v>233299500</v>
      </c>
      <c r="AG14" s="14">
        <f t="shared" si="4"/>
        <v>500</v>
      </c>
      <c r="AH14" s="15">
        <v>290000</v>
      </c>
      <c r="AI14" s="46">
        <f t="shared" si="17"/>
        <v>55100</v>
      </c>
      <c r="AJ14" s="47">
        <v>0</v>
      </c>
      <c r="AK14" s="46">
        <f t="shared" si="11"/>
        <v>172550000</v>
      </c>
      <c r="AN14" s="44">
        <f t="shared" si="5"/>
        <v>500</v>
      </c>
      <c r="AO14" s="45">
        <f t="shared" si="6"/>
        <v>513997.38964695914</v>
      </c>
      <c r="AP14" s="46">
        <f t="shared" si="18"/>
        <v>97659.504032922239</v>
      </c>
      <c r="AQ14" s="47">
        <v>0</v>
      </c>
      <c r="AR14" s="46">
        <f t="shared" si="12"/>
        <v>305828446.83994067</v>
      </c>
    </row>
    <row r="15" spans="1:45" s="10" customFormat="1" ht="31.5" x14ac:dyDescent="0.25">
      <c r="A15" s="24" t="s">
        <v>37</v>
      </c>
      <c r="B15" s="20" t="s">
        <v>38</v>
      </c>
      <c r="C15" s="14">
        <v>3500</v>
      </c>
      <c r="D15" s="30"/>
      <c r="E15" s="29"/>
      <c r="F15" s="29"/>
      <c r="G15" s="30"/>
      <c r="H15" s="31"/>
      <c r="I15" s="40">
        <f t="shared" si="0"/>
        <v>3500</v>
      </c>
      <c r="J15" s="39">
        <v>58333.333333333336</v>
      </c>
      <c r="K15" s="51">
        <v>0</v>
      </c>
      <c r="L15" s="51">
        <f>+J15*8%</f>
        <v>4666.666666666667</v>
      </c>
      <c r="M15" s="41">
        <f t="shared" si="7"/>
        <v>220500000</v>
      </c>
      <c r="N15" s="43"/>
      <c r="O15" s="44">
        <f t="shared" si="1"/>
        <v>3500</v>
      </c>
      <c r="P15" s="45">
        <v>60000</v>
      </c>
      <c r="Q15" s="45">
        <v>0</v>
      </c>
      <c r="R15" s="45">
        <f>+P15*8%</f>
        <v>4800</v>
      </c>
      <c r="S15" s="46">
        <f t="shared" si="8"/>
        <v>226800000</v>
      </c>
      <c r="T15"/>
      <c r="U15" s="40">
        <f t="shared" si="2"/>
        <v>3500</v>
      </c>
      <c r="V15" s="51">
        <v>62056.73758865249</v>
      </c>
      <c r="W15" s="51">
        <v>0</v>
      </c>
      <c r="X15" s="51">
        <f>+V15*8%</f>
        <v>4964.5390070921994</v>
      </c>
      <c r="Y15" s="41">
        <f t="shared" si="9"/>
        <v>234574468.0851064</v>
      </c>
      <c r="Z15"/>
      <c r="AA15" s="44">
        <f t="shared" si="3"/>
        <v>3500</v>
      </c>
      <c r="AB15" s="45">
        <v>49200</v>
      </c>
      <c r="AC15" s="45">
        <v>0</v>
      </c>
      <c r="AD15" s="45">
        <f>+AB15*8%</f>
        <v>3936</v>
      </c>
      <c r="AE15" s="46">
        <f t="shared" si="10"/>
        <v>185976000</v>
      </c>
      <c r="AF15"/>
      <c r="AG15" s="14">
        <f t="shared" si="4"/>
        <v>3500</v>
      </c>
      <c r="AH15" s="8">
        <v>50000</v>
      </c>
      <c r="AI15" s="45">
        <v>0</v>
      </c>
      <c r="AJ15" s="45">
        <f>+AH15*8%</f>
        <v>4000</v>
      </c>
      <c r="AK15" s="46">
        <f t="shared" si="11"/>
        <v>189000000</v>
      </c>
      <c r="AL15"/>
      <c r="AM15"/>
      <c r="AN15" s="44">
        <f t="shared" si="5"/>
        <v>3500</v>
      </c>
      <c r="AO15" s="45">
        <f>+AVERAGE(J15,P15,V15,AB15,AH15)</f>
        <v>55918.014184397165</v>
      </c>
      <c r="AP15" s="45">
        <v>0</v>
      </c>
      <c r="AQ15" s="45">
        <f>+AO15*8%</f>
        <v>4473.4411347517735</v>
      </c>
      <c r="AR15" s="46">
        <f t="shared" si="12"/>
        <v>211370093.61702129</v>
      </c>
      <c r="AS15"/>
    </row>
    <row r="16" spans="1:45" s="10" customFormat="1" ht="36.75" customHeight="1" x14ac:dyDescent="0.25">
      <c r="A16" s="24" t="s">
        <v>39</v>
      </c>
      <c r="B16" s="20" t="s">
        <v>40</v>
      </c>
      <c r="C16" s="14">
        <v>3500</v>
      </c>
      <c r="D16" s="30"/>
      <c r="E16" s="32"/>
      <c r="F16" s="32"/>
      <c r="G16" s="30"/>
      <c r="H16" s="31"/>
      <c r="I16" s="40">
        <f t="shared" si="0"/>
        <v>3500</v>
      </c>
      <c r="J16" s="39">
        <v>25000</v>
      </c>
      <c r="K16" s="51">
        <v>0</v>
      </c>
      <c r="L16" s="51">
        <f>+J16*8%</f>
        <v>2000</v>
      </c>
      <c r="M16" s="41">
        <f t="shared" si="7"/>
        <v>94500000</v>
      </c>
      <c r="N16" s="43"/>
      <c r="O16" s="44">
        <f t="shared" si="1"/>
        <v>3500</v>
      </c>
      <c r="P16" s="45">
        <v>25000</v>
      </c>
      <c r="Q16" s="45">
        <v>0</v>
      </c>
      <c r="R16" s="45">
        <f>+P16*8%</f>
        <v>2000</v>
      </c>
      <c r="S16" s="46">
        <f t="shared" si="8"/>
        <v>94500000</v>
      </c>
      <c r="T16"/>
      <c r="U16" s="40">
        <f t="shared" si="2"/>
        <v>3500</v>
      </c>
      <c r="V16" s="51">
        <v>26595.744680851065</v>
      </c>
      <c r="W16" s="51">
        <v>0</v>
      </c>
      <c r="X16" s="51">
        <f>+V16*8%</f>
        <v>2127.6595744680853</v>
      </c>
      <c r="Y16" s="41">
        <f t="shared" si="9"/>
        <v>100531914.89361702</v>
      </c>
      <c r="Z16"/>
      <c r="AA16" s="44">
        <f t="shared" si="3"/>
        <v>3500</v>
      </c>
      <c r="AB16" s="45">
        <v>20500</v>
      </c>
      <c r="AC16" s="45">
        <v>0</v>
      </c>
      <c r="AD16" s="45">
        <f>+AB16*8%</f>
        <v>1640</v>
      </c>
      <c r="AE16" s="46">
        <f t="shared" si="10"/>
        <v>77490000</v>
      </c>
      <c r="AF16"/>
      <c r="AG16" s="14">
        <f t="shared" si="4"/>
        <v>3500</v>
      </c>
      <c r="AH16" s="8">
        <v>25000</v>
      </c>
      <c r="AI16" s="45">
        <v>0</v>
      </c>
      <c r="AJ16" s="45">
        <f>+AH16*8%</f>
        <v>2000</v>
      </c>
      <c r="AK16" s="46">
        <f t="shared" si="11"/>
        <v>94500000</v>
      </c>
      <c r="AL16"/>
      <c r="AM16"/>
      <c r="AN16" s="44">
        <f t="shared" si="5"/>
        <v>3500</v>
      </c>
      <c r="AO16" s="45">
        <f t="shared" si="6"/>
        <v>24419.148936170212</v>
      </c>
      <c r="AP16" s="45">
        <v>0</v>
      </c>
      <c r="AQ16" s="45">
        <f>+AO16*8%</f>
        <v>1953.5319148936169</v>
      </c>
      <c r="AR16" s="46">
        <f t="shared" si="12"/>
        <v>92304382.978723407</v>
      </c>
      <c r="AS16"/>
    </row>
    <row r="17" spans="1:45" ht="80.099999999999994" customHeight="1" x14ac:dyDescent="0.25">
      <c r="A17" s="24" t="s">
        <v>41</v>
      </c>
      <c r="B17" s="2" t="s">
        <v>42</v>
      </c>
      <c r="C17" s="14">
        <v>4</v>
      </c>
      <c r="D17" s="14"/>
      <c r="E17" s="25"/>
      <c r="F17" s="25"/>
      <c r="G17" s="14"/>
      <c r="H17" s="1"/>
      <c r="I17" s="40">
        <f t="shared" si="0"/>
        <v>4</v>
      </c>
      <c r="J17" s="39">
        <v>316666.66666666669</v>
      </c>
      <c r="K17" s="41">
        <f t="shared" ref="K17:K36" si="19">+J17*19%</f>
        <v>60166.666666666672</v>
      </c>
      <c r="L17" s="42">
        <v>0</v>
      </c>
      <c r="M17" s="41">
        <f t="shared" si="7"/>
        <v>1507333.3333333335</v>
      </c>
      <c r="N17" s="43"/>
      <c r="O17" s="44">
        <f t="shared" si="1"/>
        <v>4</v>
      </c>
      <c r="P17" s="45">
        <v>221666.66666666666</v>
      </c>
      <c r="Q17" s="46">
        <f t="shared" ref="Q17:Q36" si="20">+P17*19%</f>
        <v>42116.666666666664</v>
      </c>
      <c r="R17" s="47">
        <v>0</v>
      </c>
      <c r="S17" s="46">
        <f t="shared" si="8"/>
        <v>1055133.3333333333</v>
      </c>
      <c r="U17" s="40">
        <f t="shared" si="2"/>
        <v>4</v>
      </c>
      <c r="V17" s="51">
        <v>336879.43262411351</v>
      </c>
      <c r="W17" s="41">
        <f t="shared" ref="W17:W36" si="21">+V17*19%</f>
        <v>64007.092198581566</v>
      </c>
      <c r="X17" s="42">
        <v>0</v>
      </c>
      <c r="Y17" s="41">
        <f t="shared" si="9"/>
        <v>1603546.0992907803</v>
      </c>
      <c r="AA17" s="44">
        <f t="shared" si="3"/>
        <v>4</v>
      </c>
      <c r="AB17" s="45">
        <v>181800</v>
      </c>
      <c r="AC17" s="46">
        <f t="shared" ref="AC17:AC36" si="22">+AB17*19%</f>
        <v>34542</v>
      </c>
      <c r="AD17" s="47">
        <v>0</v>
      </c>
      <c r="AE17" s="46">
        <f t="shared" si="10"/>
        <v>865368</v>
      </c>
      <c r="AG17" s="14">
        <f t="shared" si="4"/>
        <v>4</v>
      </c>
      <c r="AH17" s="8">
        <v>325000</v>
      </c>
      <c r="AI17" s="46">
        <f t="shared" ref="AI17:AI36" si="23">+AH17*19%</f>
        <v>61750</v>
      </c>
      <c r="AJ17" s="47">
        <v>0</v>
      </c>
      <c r="AK17" s="46">
        <f t="shared" si="11"/>
        <v>1547000</v>
      </c>
      <c r="AN17" s="44">
        <f t="shared" si="5"/>
        <v>4</v>
      </c>
      <c r="AO17" s="45">
        <f t="shared" si="6"/>
        <v>276402.55319148937</v>
      </c>
      <c r="AP17" s="46">
        <f t="shared" ref="AP17:AP36" si="24">+AO17*19%</f>
        <v>52516.485106382977</v>
      </c>
      <c r="AQ17" s="47">
        <v>0</v>
      </c>
      <c r="AR17" s="46">
        <f t="shared" si="12"/>
        <v>1315676.1531914894</v>
      </c>
    </row>
    <row r="18" spans="1:45" ht="60" customHeight="1" x14ac:dyDescent="0.25">
      <c r="A18" s="24" t="s">
        <v>43</v>
      </c>
      <c r="B18" s="20" t="s">
        <v>44</v>
      </c>
      <c r="C18" s="14">
        <v>500</v>
      </c>
      <c r="D18" s="14"/>
      <c r="E18" s="25"/>
      <c r="F18" s="25"/>
      <c r="G18" s="14"/>
      <c r="H18" s="1"/>
      <c r="I18" s="40">
        <f t="shared" si="0"/>
        <v>500</v>
      </c>
      <c r="J18" s="39">
        <v>6166.666666666667</v>
      </c>
      <c r="K18" s="41">
        <f t="shared" si="19"/>
        <v>1171.6666666666667</v>
      </c>
      <c r="L18" s="42">
        <v>0</v>
      </c>
      <c r="M18" s="41">
        <f t="shared" si="7"/>
        <v>3669166.666666667</v>
      </c>
      <c r="N18" s="43"/>
      <c r="O18" s="44">
        <f t="shared" si="1"/>
        <v>500</v>
      </c>
      <c r="P18" s="45">
        <v>4316.666666666667</v>
      </c>
      <c r="Q18" s="46">
        <f t="shared" si="20"/>
        <v>820.16666666666674</v>
      </c>
      <c r="R18" s="47">
        <v>0</v>
      </c>
      <c r="S18" s="46">
        <f t="shared" si="8"/>
        <v>2568416.666666667</v>
      </c>
      <c r="U18" s="40">
        <f t="shared" si="2"/>
        <v>500</v>
      </c>
      <c r="V18" s="51">
        <v>6560.2836879432634</v>
      </c>
      <c r="W18" s="41">
        <f t="shared" si="21"/>
        <v>1246.4539007092201</v>
      </c>
      <c r="X18" s="42">
        <v>0</v>
      </c>
      <c r="Y18" s="41">
        <f t="shared" si="9"/>
        <v>3903368.7943262416</v>
      </c>
      <c r="AA18" s="44">
        <f t="shared" si="3"/>
        <v>500</v>
      </c>
      <c r="AB18" s="45">
        <v>3600</v>
      </c>
      <c r="AC18" s="46">
        <f t="shared" si="22"/>
        <v>684</v>
      </c>
      <c r="AD18" s="47">
        <v>0</v>
      </c>
      <c r="AE18" s="46">
        <f t="shared" si="10"/>
        <v>2142000</v>
      </c>
      <c r="AG18" s="14">
        <f t="shared" si="4"/>
        <v>500</v>
      </c>
      <c r="AH18" s="8">
        <v>5993.333333333333</v>
      </c>
      <c r="AI18" s="46">
        <f t="shared" si="23"/>
        <v>1138.7333333333333</v>
      </c>
      <c r="AJ18" s="47">
        <v>0</v>
      </c>
      <c r="AK18" s="46">
        <f t="shared" si="11"/>
        <v>3566033.3333333335</v>
      </c>
      <c r="AN18" s="44">
        <f t="shared" si="5"/>
        <v>500</v>
      </c>
      <c r="AO18" s="45">
        <f t="shared" si="6"/>
        <v>5327.3900709219861</v>
      </c>
      <c r="AP18" s="46">
        <f t="shared" si="24"/>
        <v>1012.2041134751773</v>
      </c>
      <c r="AQ18" s="47">
        <v>0</v>
      </c>
      <c r="AR18" s="46">
        <f t="shared" si="12"/>
        <v>3169797.0921985814</v>
      </c>
    </row>
    <row r="19" spans="1:45" ht="41.1" customHeight="1" x14ac:dyDescent="0.25">
      <c r="A19" s="24" t="s">
        <v>45</v>
      </c>
      <c r="B19" s="20" t="s">
        <v>46</v>
      </c>
      <c r="C19" s="14">
        <v>600</v>
      </c>
      <c r="D19" s="14"/>
      <c r="E19" s="25"/>
      <c r="F19" s="25"/>
      <c r="G19" s="14"/>
      <c r="H19" s="1"/>
      <c r="I19" s="40">
        <f t="shared" si="0"/>
        <v>600</v>
      </c>
      <c r="J19" s="39">
        <v>51666.666666666672</v>
      </c>
      <c r="K19" s="41">
        <f t="shared" si="19"/>
        <v>9816.6666666666679</v>
      </c>
      <c r="L19" s="42">
        <v>0</v>
      </c>
      <c r="M19" s="41">
        <f t="shared" si="7"/>
        <v>36890000.000000007</v>
      </c>
      <c r="N19" s="43"/>
      <c r="O19" s="44">
        <f t="shared" si="1"/>
        <v>600</v>
      </c>
      <c r="P19" s="45">
        <v>20000</v>
      </c>
      <c r="Q19" s="46">
        <f t="shared" si="20"/>
        <v>3800</v>
      </c>
      <c r="R19" s="47">
        <v>0</v>
      </c>
      <c r="S19" s="46">
        <f t="shared" si="8"/>
        <v>14280000</v>
      </c>
      <c r="U19" s="40">
        <f t="shared" si="2"/>
        <v>600</v>
      </c>
      <c r="V19" s="51">
        <v>54964.539007092208</v>
      </c>
      <c r="W19" s="41">
        <f t="shared" si="21"/>
        <v>10443.262411347519</v>
      </c>
      <c r="X19" s="42">
        <v>0</v>
      </c>
      <c r="Y19" s="41">
        <f t="shared" si="9"/>
        <v>39244680.851063833</v>
      </c>
      <c r="AA19" s="44">
        <f t="shared" si="3"/>
        <v>600</v>
      </c>
      <c r="AB19" s="45">
        <v>16400</v>
      </c>
      <c r="AC19" s="46">
        <f t="shared" si="22"/>
        <v>3116</v>
      </c>
      <c r="AD19" s="47">
        <v>0</v>
      </c>
      <c r="AE19" s="46">
        <f t="shared" si="10"/>
        <v>11709600</v>
      </c>
      <c r="AG19" s="14">
        <f t="shared" si="4"/>
        <v>600</v>
      </c>
      <c r="AH19" s="8">
        <v>30000</v>
      </c>
      <c r="AI19" s="46">
        <f t="shared" si="23"/>
        <v>5700</v>
      </c>
      <c r="AJ19" s="47">
        <v>0</v>
      </c>
      <c r="AK19" s="46">
        <f t="shared" si="11"/>
        <v>21420000</v>
      </c>
      <c r="AN19" s="44">
        <f t="shared" si="5"/>
        <v>600</v>
      </c>
      <c r="AO19" s="45">
        <f t="shared" si="6"/>
        <v>34606.241134751777</v>
      </c>
      <c r="AP19" s="46">
        <f t="shared" si="24"/>
        <v>6575.1858156028375</v>
      </c>
      <c r="AQ19" s="47">
        <v>0</v>
      </c>
      <c r="AR19" s="46">
        <f t="shared" si="12"/>
        <v>24708856.170212772</v>
      </c>
    </row>
    <row r="20" spans="1:45" ht="42" customHeight="1" x14ac:dyDescent="0.25">
      <c r="A20" s="24" t="s">
        <v>47</v>
      </c>
      <c r="B20" s="20" t="s">
        <v>48</v>
      </c>
      <c r="C20" s="14">
        <v>600</v>
      </c>
      <c r="D20" s="14"/>
      <c r="E20" s="25"/>
      <c r="F20" s="25"/>
      <c r="G20" s="14"/>
      <c r="H20" s="1"/>
      <c r="I20" s="40">
        <f t="shared" si="0"/>
        <v>600</v>
      </c>
      <c r="J20" s="39">
        <v>18333.333333333336</v>
      </c>
      <c r="K20" s="41">
        <f t="shared" si="19"/>
        <v>3483.3333333333339</v>
      </c>
      <c r="L20" s="42">
        <v>0</v>
      </c>
      <c r="M20" s="41">
        <f t="shared" si="7"/>
        <v>13090000.000000004</v>
      </c>
      <c r="N20" s="43"/>
      <c r="O20" s="44">
        <f t="shared" si="1"/>
        <v>600</v>
      </c>
      <c r="P20" s="45">
        <v>12000</v>
      </c>
      <c r="Q20" s="46">
        <f t="shared" si="20"/>
        <v>2280</v>
      </c>
      <c r="R20" s="47">
        <v>0</v>
      </c>
      <c r="S20" s="46">
        <f t="shared" si="8"/>
        <v>8568000</v>
      </c>
      <c r="U20" s="40">
        <f t="shared" si="2"/>
        <v>600</v>
      </c>
      <c r="V20" s="51">
        <v>19503.546099290783</v>
      </c>
      <c r="W20" s="41">
        <f t="shared" si="21"/>
        <v>3705.6737588652486</v>
      </c>
      <c r="X20" s="42">
        <v>0</v>
      </c>
      <c r="Y20" s="41">
        <f t="shared" si="9"/>
        <v>13925531.914893618</v>
      </c>
      <c r="AA20" s="44">
        <f t="shared" si="3"/>
        <v>600</v>
      </c>
      <c r="AB20" s="45">
        <v>9900</v>
      </c>
      <c r="AC20" s="46">
        <f t="shared" si="22"/>
        <v>1881</v>
      </c>
      <c r="AD20" s="47">
        <v>0</v>
      </c>
      <c r="AE20" s="46">
        <f t="shared" si="10"/>
        <v>7068600</v>
      </c>
      <c r="AG20" s="14">
        <f t="shared" si="4"/>
        <v>600</v>
      </c>
      <c r="AH20" s="8">
        <v>17766.666666666668</v>
      </c>
      <c r="AI20" s="46">
        <f t="shared" si="23"/>
        <v>3375.666666666667</v>
      </c>
      <c r="AJ20" s="47">
        <v>0</v>
      </c>
      <c r="AK20" s="46">
        <f t="shared" si="11"/>
        <v>12685400.000000002</v>
      </c>
      <c r="AN20" s="44">
        <f t="shared" si="5"/>
        <v>600</v>
      </c>
      <c r="AO20" s="45">
        <f t="shared" si="6"/>
        <v>15500.709219858158</v>
      </c>
      <c r="AP20" s="46">
        <f t="shared" si="24"/>
        <v>2945.1347517730501</v>
      </c>
      <c r="AQ20" s="47">
        <v>0</v>
      </c>
      <c r="AR20" s="46">
        <f t="shared" si="12"/>
        <v>11067506.382978724</v>
      </c>
    </row>
    <row r="21" spans="1:45" x14ac:dyDescent="0.25">
      <c r="A21" s="24" t="s">
        <v>49</v>
      </c>
      <c r="B21" s="21" t="s">
        <v>50</v>
      </c>
      <c r="C21" s="14">
        <v>600</v>
      </c>
      <c r="D21" s="14"/>
      <c r="E21" s="19"/>
      <c r="F21" s="19"/>
      <c r="G21" s="14"/>
      <c r="H21" s="1"/>
      <c r="I21" s="40">
        <f t="shared" si="0"/>
        <v>600</v>
      </c>
      <c r="J21" s="39">
        <v>2333.3333333333335</v>
      </c>
      <c r="K21" s="41">
        <f t="shared" si="19"/>
        <v>443.33333333333337</v>
      </c>
      <c r="L21" s="42">
        <v>0</v>
      </c>
      <c r="M21" s="41">
        <f t="shared" si="7"/>
        <v>1666000.0000000002</v>
      </c>
      <c r="N21" s="43"/>
      <c r="O21" s="44">
        <f t="shared" si="1"/>
        <v>600</v>
      </c>
      <c r="P21" s="45">
        <v>1633.3333333333333</v>
      </c>
      <c r="Q21" s="46">
        <f t="shared" si="20"/>
        <v>310.33333333333331</v>
      </c>
      <c r="R21" s="47">
        <v>0</v>
      </c>
      <c r="S21" s="46">
        <f t="shared" si="8"/>
        <v>1166200</v>
      </c>
      <c r="U21" s="40">
        <f t="shared" si="2"/>
        <v>600</v>
      </c>
      <c r="V21" s="51">
        <v>2482.2695035460997</v>
      </c>
      <c r="W21" s="41">
        <f t="shared" si="21"/>
        <v>471.63120567375893</v>
      </c>
      <c r="X21" s="42">
        <v>0</v>
      </c>
      <c r="Y21" s="41">
        <f t="shared" si="9"/>
        <v>1772340.4255319152</v>
      </c>
      <c r="AA21" s="44">
        <f t="shared" si="3"/>
        <v>600</v>
      </c>
      <c r="AB21" s="45">
        <v>1400</v>
      </c>
      <c r="AC21" s="46">
        <f t="shared" si="22"/>
        <v>266</v>
      </c>
      <c r="AD21" s="47">
        <v>0</v>
      </c>
      <c r="AE21" s="46">
        <f t="shared" si="10"/>
        <v>999600</v>
      </c>
      <c r="AG21" s="14">
        <f t="shared" si="4"/>
        <v>600</v>
      </c>
      <c r="AH21" s="8">
        <v>2286.6666666666665</v>
      </c>
      <c r="AI21" s="46">
        <f t="shared" si="23"/>
        <v>434.46666666666664</v>
      </c>
      <c r="AJ21" s="47">
        <v>0</v>
      </c>
      <c r="AK21" s="46">
        <f t="shared" si="11"/>
        <v>1632680</v>
      </c>
      <c r="AN21" s="44">
        <f t="shared" si="5"/>
        <v>600</v>
      </c>
      <c r="AO21" s="45">
        <f t="shared" si="6"/>
        <v>2027.1205673758864</v>
      </c>
      <c r="AP21" s="46">
        <f t="shared" si="24"/>
        <v>385.15290780141839</v>
      </c>
      <c r="AQ21" s="47">
        <v>0</v>
      </c>
      <c r="AR21" s="46">
        <f t="shared" si="12"/>
        <v>1447364.0851063828</v>
      </c>
    </row>
    <row r="22" spans="1:45" ht="69" customHeight="1" x14ac:dyDescent="0.25">
      <c r="A22" s="24" t="s">
        <v>52</v>
      </c>
      <c r="B22" s="2" t="s">
        <v>53</v>
      </c>
      <c r="C22" s="14">
        <v>600</v>
      </c>
      <c r="D22" s="14"/>
      <c r="E22" s="3"/>
      <c r="F22" s="3"/>
      <c r="G22" s="14"/>
      <c r="H22" s="1"/>
      <c r="I22" s="40">
        <f t="shared" si="0"/>
        <v>600</v>
      </c>
      <c r="J22" s="39">
        <v>25000</v>
      </c>
      <c r="K22" s="41">
        <f t="shared" si="19"/>
        <v>4750</v>
      </c>
      <c r="L22" s="42">
        <v>0</v>
      </c>
      <c r="M22" s="41">
        <f t="shared" si="7"/>
        <v>17850000</v>
      </c>
      <c r="N22" s="43"/>
      <c r="O22" s="44">
        <f t="shared" si="1"/>
        <v>600</v>
      </c>
      <c r="P22" s="45">
        <v>17500</v>
      </c>
      <c r="Q22" s="46">
        <f t="shared" si="20"/>
        <v>3325</v>
      </c>
      <c r="R22" s="47">
        <v>0</v>
      </c>
      <c r="S22" s="46">
        <f t="shared" si="8"/>
        <v>12495000</v>
      </c>
      <c r="U22" s="40">
        <f t="shared" si="2"/>
        <v>600</v>
      </c>
      <c r="V22" s="51">
        <v>26595.744680851065</v>
      </c>
      <c r="W22" s="41">
        <f t="shared" si="21"/>
        <v>5053.1914893617022</v>
      </c>
      <c r="X22" s="42">
        <v>0</v>
      </c>
      <c r="Y22" s="41">
        <f t="shared" si="9"/>
        <v>18989361.702127662</v>
      </c>
      <c r="AA22" s="44">
        <f t="shared" si="3"/>
        <v>600</v>
      </c>
      <c r="AB22" s="45">
        <v>14400</v>
      </c>
      <c r="AC22" s="46">
        <f t="shared" si="22"/>
        <v>2736</v>
      </c>
      <c r="AD22" s="47">
        <v>0</v>
      </c>
      <c r="AE22" s="46">
        <f t="shared" si="10"/>
        <v>10281600</v>
      </c>
      <c r="AG22" s="14">
        <f t="shared" si="4"/>
        <v>600</v>
      </c>
      <c r="AH22" s="8">
        <v>10000</v>
      </c>
      <c r="AI22" s="46">
        <f t="shared" si="23"/>
        <v>1900</v>
      </c>
      <c r="AJ22" s="47">
        <v>0</v>
      </c>
      <c r="AK22" s="46">
        <f t="shared" si="11"/>
        <v>7140000</v>
      </c>
      <c r="AN22" s="44">
        <f t="shared" si="5"/>
        <v>600</v>
      </c>
      <c r="AO22" s="45">
        <f t="shared" si="6"/>
        <v>18699.148936170212</v>
      </c>
      <c r="AP22" s="46">
        <f t="shared" si="24"/>
        <v>3552.8382978723403</v>
      </c>
      <c r="AQ22" s="47">
        <v>0</v>
      </c>
      <c r="AR22" s="46">
        <f t="shared" si="12"/>
        <v>13351192.34042553</v>
      </c>
    </row>
    <row r="23" spans="1:45" x14ac:dyDescent="0.25">
      <c r="A23" s="22" t="s">
        <v>54</v>
      </c>
      <c r="B23" s="22" t="s">
        <v>55</v>
      </c>
      <c r="C23" s="23">
        <v>12</v>
      </c>
      <c r="D23" s="23"/>
      <c r="E23" s="26"/>
      <c r="F23" s="26"/>
      <c r="G23" s="23"/>
      <c r="H23" s="28"/>
      <c r="I23" s="40">
        <f t="shared" si="0"/>
        <v>12</v>
      </c>
      <c r="J23" s="39">
        <v>4000</v>
      </c>
      <c r="K23" s="41">
        <f t="shared" si="19"/>
        <v>760</v>
      </c>
      <c r="L23" s="42">
        <v>0</v>
      </c>
      <c r="M23" s="41">
        <f t="shared" si="7"/>
        <v>57120</v>
      </c>
      <c r="N23" s="43"/>
      <c r="O23" s="44">
        <f t="shared" si="1"/>
        <v>12</v>
      </c>
      <c r="P23" s="45">
        <v>2800</v>
      </c>
      <c r="Q23" s="46">
        <f t="shared" si="20"/>
        <v>532</v>
      </c>
      <c r="R23" s="47">
        <v>0</v>
      </c>
      <c r="S23" s="46">
        <f t="shared" si="8"/>
        <v>39984</v>
      </c>
      <c r="U23" s="40">
        <f t="shared" si="2"/>
        <v>12</v>
      </c>
      <c r="V23" s="51">
        <v>4255.3191489361707</v>
      </c>
      <c r="W23" s="41">
        <f t="shared" si="21"/>
        <v>808.51063829787245</v>
      </c>
      <c r="X23" s="42">
        <v>0</v>
      </c>
      <c r="Y23" s="41">
        <f t="shared" si="9"/>
        <v>60765.957446808512</v>
      </c>
      <c r="AA23" s="44">
        <f t="shared" si="3"/>
        <v>12</v>
      </c>
      <c r="AB23" s="45">
        <v>2300</v>
      </c>
      <c r="AC23" s="46">
        <f t="shared" si="22"/>
        <v>437</v>
      </c>
      <c r="AD23" s="47">
        <v>0</v>
      </c>
      <c r="AE23" s="46">
        <f t="shared" si="10"/>
        <v>32844</v>
      </c>
      <c r="AG23" s="14">
        <f t="shared" si="4"/>
        <v>12</v>
      </c>
      <c r="AH23" s="8">
        <v>3886.6666666666665</v>
      </c>
      <c r="AI23" s="46">
        <f t="shared" si="23"/>
        <v>738.4666666666667</v>
      </c>
      <c r="AJ23" s="47">
        <v>0</v>
      </c>
      <c r="AK23" s="46">
        <f t="shared" si="11"/>
        <v>55501.599999999999</v>
      </c>
      <c r="AN23" s="44">
        <f t="shared" si="5"/>
        <v>12</v>
      </c>
      <c r="AO23" s="45">
        <f t="shared" si="6"/>
        <v>3448.3971631205677</v>
      </c>
      <c r="AP23" s="46">
        <f t="shared" si="24"/>
        <v>655.1954609929079</v>
      </c>
      <c r="AQ23" s="47">
        <v>0</v>
      </c>
      <c r="AR23" s="46">
        <f t="shared" si="12"/>
        <v>49243.111489361705</v>
      </c>
    </row>
    <row r="24" spans="1:45" ht="47.1" customHeight="1" x14ac:dyDescent="0.25">
      <c r="A24" s="22" t="s">
        <v>56</v>
      </c>
      <c r="B24" s="22" t="s">
        <v>57</v>
      </c>
      <c r="C24" s="23">
        <v>10</v>
      </c>
      <c r="D24" s="23"/>
      <c r="E24" s="26"/>
      <c r="F24" s="26"/>
      <c r="G24" s="23"/>
      <c r="H24" s="28"/>
      <c r="I24" s="40">
        <f t="shared" si="0"/>
        <v>10</v>
      </c>
      <c r="J24" s="39">
        <v>16000</v>
      </c>
      <c r="K24" s="41">
        <f t="shared" si="19"/>
        <v>3040</v>
      </c>
      <c r="L24" s="42">
        <v>0</v>
      </c>
      <c r="M24" s="41">
        <f t="shared" si="7"/>
        <v>190400</v>
      </c>
      <c r="N24" s="43"/>
      <c r="O24" s="44">
        <f t="shared" si="1"/>
        <v>10</v>
      </c>
      <c r="P24" s="45">
        <v>11200</v>
      </c>
      <c r="Q24" s="46">
        <f t="shared" si="20"/>
        <v>2128</v>
      </c>
      <c r="R24" s="47">
        <v>0</v>
      </c>
      <c r="S24" s="46">
        <f t="shared" si="8"/>
        <v>133280</v>
      </c>
      <c r="U24" s="40">
        <f t="shared" si="2"/>
        <v>10</v>
      </c>
      <c r="V24" s="51">
        <v>17021.276595744683</v>
      </c>
      <c r="W24" s="41">
        <f t="shared" si="21"/>
        <v>3234.0425531914898</v>
      </c>
      <c r="X24" s="42">
        <v>0</v>
      </c>
      <c r="Y24" s="41">
        <f t="shared" si="9"/>
        <v>202553.19148936169</v>
      </c>
      <c r="AA24" s="44">
        <f t="shared" si="3"/>
        <v>10</v>
      </c>
      <c r="AB24" s="45">
        <v>9200</v>
      </c>
      <c r="AC24" s="46">
        <f t="shared" si="22"/>
        <v>1748</v>
      </c>
      <c r="AD24" s="47">
        <v>0</v>
      </c>
      <c r="AE24" s="46">
        <f t="shared" si="10"/>
        <v>109480</v>
      </c>
      <c r="AG24" s="14">
        <f t="shared" si="4"/>
        <v>10</v>
      </c>
      <c r="AH24" s="8">
        <v>15513.333333333334</v>
      </c>
      <c r="AI24" s="46">
        <f t="shared" si="23"/>
        <v>2947.5333333333333</v>
      </c>
      <c r="AJ24" s="47">
        <v>0</v>
      </c>
      <c r="AK24" s="46">
        <f t="shared" si="11"/>
        <v>184608.66666666669</v>
      </c>
      <c r="AN24" s="44">
        <f t="shared" si="5"/>
        <v>10</v>
      </c>
      <c r="AO24" s="45">
        <f t="shared" ref="AO24:AO36" si="25">+AVERAGE(J24,P24,V24,AB24,AH24)</f>
        <v>13786.921985815603</v>
      </c>
      <c r="AP24" s="46">
        <f t="shared" si="24"/>
        <v>2619.5151773049647</v>
      </c>
      <c r="AQ24" s="47">
        <v>0</v>
      </c>
      <c r="AR24" s="46">
        <f t="shared" si="12"/>
        <v>164064.37163120569</v>
      </c>
    </row>
    <row r="25" spans="1:45" s="10" customFormat="1" ht="31.5" x14ac:dyDescent="0.25">
      <c r="A25" s="22" t="s">
        <v>58</v>
      </c>
      <c r="B25" s="22" t="s">
        <v>59</v>
      </c>
      <c r="C25" s="23">
        <v>5</v>
      </c>
      <c r="D25" s="23"/>
      <c r="E25" s="26"/>
      <c r="F25" s="26"/>
      <c r="G25" s="23"/>
      <c r="H25" s="28"/>
      <c r="I25" s="40">
        <f t="shared" si="0"/>
        <v>5</v>
      </c>
      <c r="J25" s="39">
        <v>36000</v>
      </c>
      <c r="K25" s="41">
        <f t="shared" si="19"/>
        <v>6840</v>
      </c>
      <c r="L25" s="42">
        <v>0</v>
      </c>
      <c r="M25" s="41">
        <f t="shared" si="7"/>
        <v>214200</v>
      </c>
      <c r="N25" s="43"/>
      <c r="O25" s="44">
        <f t="shared" si="1"/>
        <v>5</v>
      </c>
      <c r="P25" s="45">
        <v>25200</v>
      </c>
      <c r="Q25" s="46">
        <f t="shared" si="20"/>
        <v>4788</v>
      </c>
      <c r="R25" s="47">
        <v>0</v>
      </c>
      <c r="S25" s="46">
        <f t="shared" si="8"/>
        <v>149940</v>
      </c>
      <c r="T25"/>
      <c r="U25" s="40">
        <f t="shared" si="2"/>
        <v>5</v>
      </c>
      <c r="V25" s="51">
        <v>38297.872340425536</v>
      </c>
      <c r="W25" s="41">
        <f t="shared" si="21"/>
        <v>7276.5957446808516</v>
      </c>
      <c r="X25" s="42">
        <v>0</v>
      </c>
      <c r="Y25" s="41">
        <f t="shared" si="9"/>
        <v>227872.34042553196</v>
      </c>
      <c r="Z25"/>
      <c r="AA25" s="44">
        <f t="shared" si="3"/>
        <v>5</v>
      </c>
      <c r="AB25" s="45">
        <v>20700</v>
      </c>
      <c r="AC25" s="46">
        <f t="shared" si="22"/>
        <v>3933</v>
      </c>
      <c r="AD25" s="47">
        <v>0</v>
      </c>
      <c r="AE25" s="46">
        <f t="shared" si="10"/>
        <v>123165</v>
      </c>
      <c r="AF25"/>
      <c r="AG25" s="14">
        <f t="shared" si="4"/>
        <v>5</v>
      </c>
      <c r="AH25" s="8">
        <v>34880</v>
      </c>
      <c r="AI25" s="46">
        <f t="shared" si="23"/>
        <v>6627.2</v>
      </c>
      <c r="AJ25" s="47">
        <v>0</v>
      </c>
      <c r="AK25" s="46">
        <f t="shared" si="11"/>
        <v>207536</v>
      </c>
      <c r="AL25"/>
      <c r="AM25"/>
      <c r="AN25" s="44">
        <f t="shared" si="5"/>
        <v>5</v>
      </c>
      <c r="AO25" s="45">
        <f t="shared" si="25"/>
        <v>31015.574468085106</v>
      </c>
      <c r="AP25" s="46">
        <f t="shared" si="24"/>
        <v>5892.9591489361701</v>
      </c>
      <c r="AQ25" s="47">
        <v>0</v>
      </c>
      <c r="AR25" s="46">
        <f t="shared" si="12"/>
        <v>184542.66808510639</v>
      </c>
      <c r="AS25"/>
    </row>
    <row r="26" spans="1:45" ht="31.5" x14ac:dyDescent="0.25">
      <c r="A26" s="22" t="s">
        <v>60</v>
      </c>
      <c r="B26" s="22" t="s">
        <v>61</v>
      </c>
      <c r="C26" s="23">
        <v>5</v>
      </c>
      <c r="D26" s="23"/>
      <c r="E26" s="26"/>
      <c r="F26" s="26"/>
      <c r="G26" s="23"/>
      <c r="H26" s="28"/>
      <c r="I26" s="40">
        <f t="shared" si="0"/>
        <v>5</v>
      </c>
      <c r="J26" s="39">
        <v>64000</v>
      </c>
      <c r="K26" s="41">
        <f t="shared" si="19"/>
        <v>12160</v>
      </c>
      <c r="L26" s="42">
        <v>0</v>
      </c>
      <c r="M26" s="41">
        <f t="shared" si="7"/>
        <v>380800</v>
      </c>
      <c r="N26" s="43"/>
      <c r="O26" s="44">
        <f t="shared" si="1"/>
        <v>5</v>
      </c>
      <c r="P26" s="45">
        <v>44800</v>
      </c>
      <c r="Q26" s="46">
        <f t="shared" si="20"/>
        <v>8512</v>
      </c>
      <c r="R26" s="47">
        <v>0</v>
      </c>
      <c r="S26" s="46">
        <f t="shared" si="8"/>
        <v>266560</v>
      </c>
      <c r="U26" s="40">
        <f t="shared" si="2"/>
        <v>5</v>
      </c>
      <c r="V26" s="51">
        <v>68085.106382978731</v>
      </c>
      <c r="W26" s="41">
        <f t="shared" si="21"/>
        <v>12936.170212765959</v>
      </c>
      <c r="X26" s="42">
        <v>0</v>
      </c>
      <c r="Y26" s="41">
        <f t="shared" si="9"/>
        <v>405106.38297872338</v>
      </c>
      <c r="AA26" s="44">
        <f t="shared" si="3"/>
        <v>5</v>
      </c>
      <c r="AB26" s="45">
        <v>36800</v>
      </c>
      <c r="AC26" s="46">
        <f t="shared" si="22"/>
        <v>6992</v>
      </c>
      <c r="AD26" s="47">
        <v>0</v>
      </c>
      <c r="AE26" s="46">
        <f t="shared" si="10"/>
        <v>218960</v>
      </c>
      <c r="AG26" s="14">
        <f t="shared" si="4"/>
        <v>5</v>
      </c>
      <c r="AH26" s="8">
        <v>62020</v>
      </c>
      <c r="AI26" s="46">
        <f t="shared" si="23"/>
        <v>11783.8</v>
      </c>
      <c r="AJ26" s="47">
        <v>0</v>
      </c>
      <c r="AK26" s="46">
        <f t="shared" si="11"/>
        <v>369019</v>
      </c>
      <c r="AN26" s="44">
        <f t="shared" si="5"/>
        <v>5</v>
      </c>
      <c r="AO26" s="45">
        <f t="shared" si="25"/>
        <v>55141.021276595748</v>
      </c>
      <c r="AP26" s="46">
        <f t="shared" si="24"/>
        <v>10476.794042553192</v>
      </c>
      <c r="AQ26" s="47">
        <v>0</v>
      </c>
      <c r="AR26" s="46">
        <f t="shared" si="12"/>
        <v>328089.0765957447</v>
      </c>
    </row>
    <row r="27" spans="1:45" ht="31.5" x14ac:dyDescent="0.25">
      <c r="A27" s="22" t="s">
        <v>62</v>
      </c>
      <c r="B27" s="22" t="s">
        <v>63</v>
      </c>
      <c r="C27" s="23">
        <v>1</v>
      </c>
      <c r="D27" s="23"/>
      <c r="E27" s="26"/>
      <c r="F27" s="26"/>
      <c r="G27" s="23"/>
      <c r="H27" s="28"/>
      <c r="I27" s="40">
        <f t="shared" si="0"/>
        <v>1</v>
      </c>
      <c r="J27" s="39">
        <v>220000</v>
      </c>
      <c r="K27" s="41">
        <f t="shared" si="19"/>
        <v>41800</v>
      </c>
      <c r="L27" s="42">
        <v>0</v>
      </c>
      <c r="M27" s="41">
        <f t="shared" si="7"/>
        <v>261800</v>
      </c>
      <c r="N27" s="43"/>
      <c r="O27" s="44">
        <f t="shared" si="1"/>
        <v>1</v>
      </c>
      <c r="P27" s="45">
        <v>154000</v>
      </c>
      <c r="Q27" s="46">
        <f t="shared" si="20"/>
        <v>29260</v>
      </c>
      <c r="R27" s="47">
        <v>0</v>
      </c>
      <c r="S27" s="46">
        <f t="shared" si="8"/>
        <v>183260</v>
      </c>
      <c r="U27" s="40">
        <f t="shared" si="2"/>
        <v>1</v>
      </c>
      <c r="V27" s="51">
        <v>234042.55319148937</v>
      </c>
      <c r="W27" s="41">
        <f t="shared" si="21"/>
        <v>44468.085106382983</v>
      </c>
      <c r="X27" s="42">
        <v>0</v>
      </c>
      <c r="Y27" s="41">
        <f t="shared" si="9"/>
        <v>278510.63829787233</v>
      </c>
      <c r="AA27" s="44">
        <f t="shared" si="3"/>
        <v>1</v>
      </c>
      <c r="AB27" s="45">
        <v>126300</v>
      </c>
      <c r="AC27" s="46">
        <f t="shared" si="22"/>
        <v>23997</v>
      </c>
      <c r="AD27" s="47">
        <v>0</v>
      </c>
      <c r="AE27" s="46">
        <f t="shared" si="10"/>
        <v>150297</v>
      </c>
      <c r="AG27" s="14">
        <f t="shared" si="4"/>
        <v>1</v>
      </c>
      <c r="AH27" s="8">
        <v>213266.66666666666</v>
      </c>
      <c r="AI27" s="46">
        <f t="shared" si="23"/>
        <v>40520.666666666664</v>
      </c>
      <c r="AJ27" s="47">
        <v>0</v>
      </c>
      <c r="AK27" s="46">
        <f t="shared" si="11"/>
        <v>253787.33333333331</v>
      </c>
      <c r="AN27" s="44">
        <f t="shared" si="5"/>
        <v>1</v>
      </c>
      <c r="AO27" s="45">
        <f t="shared" si="25"/>
        <v>189521.8439716312</v>
      </c>
      <c r="AP27" s="46">
        <f t="shared" si="24"/>
        <v>36009.150354609927</v>
      </c>
      <c r="AQ27" s="47">
        <v>0</v>
      </c>
      <c r="AR27" s="46">
        <f t="shared" si="12"/>
        <v>225530.99432624114</v>
      </c>
    </row>
    <row r="28" spans="1:45" ht="31.5" x14ac:dyDescent="0.25">
      <c r="A28" s="22" t="s">
        <v>64</v>
      </c>
      <c r="B28" s="22" t="s">
        <v>63</v>
      </c>
      <c r="C28" s="23">
        <v>1</v>
      </c>
      <c r="D28" s="23"/>
      <c r="E28" s="26"/>
      <c r="F28" s="26"/>
      <c r="G28" s="23"/>
      <c r="H28" s="28"/>
      <c r="I28" s="40">
        <f t="shared" si="0"/>
        <v>1</v>
      </c>
      <c r="J28" s="39">
        <v>220000</v>
      </c>
      <c r="K28" s="41">
        <f t="shared" si="19"/>
        <v>41800</v>
      </c>
      <c r="L28" s="42">
        <v>0</v>
      </c>
      <c r="M28" s="41">
        <f t="shared" si="7"/>
        <v>261800</v>
      </c>
      <c r="N28" s="43"/>
      <c r="O28" s="44">
        <f t="shared" si="1"/>
        <v>1</v>
      </c>
      <c r="P28" s="45">
        <v>154000</v>
      </c>
      <c r="Q28" s="46">
        <f t="shared" si="20"/>
        <v>29260</v>
      </c>
      <c r="R28" s="47">
        <v>0</v>
      </c>
      <c r="S28" s="46">
        <f t="shared" si="8"/>
        <v>183260</v>
      </c>
      <c r="U28" s="40">
        <f t="shared" si="2"/>
        <v>1</v>
      </c>
      <c r="V28" s="51">
        <v>234042.55319148937</v>
      </c>
      <c r="W28" s="41">
        <f t="shared" si="21"/>
        <v>44468.085106382983</v>
      </c>
      <c r="X28" s="42">
        <v>0</v>
      </c>
      <c r="Y28" s="41">
        <f t="shared" si="9"/>
        <v>278510.63829787233</v>
      </c>
      <c r="AA28" s="44">
        <f t="shared" si="3"/>
        <v>1</v>
      </c>
      <c r="AB28" s="45">
        <v>126300</v>
      </c>
      <c r="AC28" s="46">
        <f t="shared" si="22"/>
        <v>23997</v>
      </c>
      <c r="AD28" s="47">
        <v>0</v>
      </c>
      <c r="AE28" s="46">
        <f t="shared" si="10"/>
        <v>150297</v>
      </c>
      <c r="AG28" s="14">
        <f t="shared" si="4"/>
        <v>1</v>
      </c>
      <c r="AH28" s="8">
        <v>213266.66666666666</v>
      </c>
      <c r="AI28" s="46">
        <f t="shared" si="23"/>
        <v>40520.666666666664</v>
      </c>
      <c r="AJ28" s="47">
        <v>0</v>
      </c>
      <c r="AK28" s="46">
        <f t="shared" si="11"/>
        <v>253787.33333333331</v>
      </c>
      <c r="AN28" s="44">
        <f t="shared" si="5"/>
        <v>1</v>
      </c>
      <c r="AO28" s="45">
        <f t="shared" si="25"/>
        <v>189521.8439716312</v>
      </c>
      <c r="AP28" s="46">
        <f t="shared" si="24"/>
        <v>36009.150354609927</v>
      </c>
      <c r="AQ28" s="47">
        <v>0</v>
      </c>
      <c r="AR28" s="46">
        <f t="shared" si="12"/>
        <v>225530.99432624114</v>
      </c>
    </row>
    <row r="29" spans="1:45" ht="51" customHeight="1" x14ac:dyDescent="0.25">
      <c r="A29" s="22" t="s">
        <v>65</v>
      </c>
      <c r="B29" s="22" t="s">
        <v>63</v>
      </c>
      <c r="C29" s="23">
        <v>1</v>
      </c>
      <c r="D29" s="23"/>
      <c r="E29" s="26"/>
      <c r="F29" s="26"/>
      <c r="G29" s="23"/>
      <c r="H29" s="28"/>
      <c r="I29" s="40">
        <f t="shared" si="0"/>
        <v>1</v>
      </c>
      <c r="J29" s="39">
        <v>220000</v>
      </c>
      <c r="K29" s="41">
        <f t="shared" si="19"/>
        <v>41800</v>
      </c>
      <c r="L29" s="42">
        <v>0</v>
      </c>
      <c r="M29" s="41">
        <f t="shared" si="7"/>
        <v>261800</v>
      </c>
      <c r="N29" s="43"/>
      <c r="O29" s="44">
        <f t="shared" si="1"/>
        <v>1</v>
      </c>
      <c r="P29" s="45">
        <v>154000</v>
      </c>
      <c r="Q29" s="46">
        <f t="shared" si="20"/>
        <v>29260</v>
      </c>
      <c r="R29" s="47">
        <v>0</v>
      </c>
      <c r="S29" s="46">
        <f t="shared" si="8"/>
        <v>183260</v>
      </c>
      <c r="U29" s="40">
        <f t="shared" si="2"/>
        <v>1</v>
      </c>
      <c r="V29" s="51">
        <v>234042.55319148937</v>
      </c>
      <c r="W29" s="41">
        <f t="shared" si="21"/>
        <v>44468.085106382983</v>
      </c>
      <c r="X29" s="42">
        <v>0</v>
      </c>
      <c r="Y29" s="41">
        <f t="shared" si="9"/>
        <v>278510.63829787233</v>
      </c>
      <c r="AA29" s="44">
        <f t="shared" si="3"/>
        <v>1</v>
      </c>
      <c r="AB29" s="45">
        <v>126300</v>
      </c>
      <c r="AC29" s="46">
        <f t="shared" si="22"/>
        <v>23997</v>
      </c>
      <c r="AD29" s="47">
        <v>0</v>
      </c>
      <c r="AE29" s="46">
        <f t="shared" si="10"/>
        <v>150297</v>
      </c>
      <c r="AG29" s="14">
        <f t="shared" si="4"/>
        <v>1</v>
      </c>
      <c r="AH29" s="8">
        <v>213266.66666666666</v>
      </c>
      <c r="AI29" s="46">
        <f t="shared" si="23"/>
        <v>40520.666666666664</v>
      </c>
      <c r="AJ29" s="47">
        <v>0</v>
      </c>
      <c r="AK29" s="46">
        <f t="shared" si="11"/>
        <v>253787.33333333331</v>
      </c>
      <c r="AN29" s="44">
        <f t="shared" si="5"/>
        <v>1</v>
      </c>
      <c r="AO29" s="45">
        <f t="shared" si="25"/>
        <v>189521.8439716312</v>
      </c>
      <c r="AP29" s="46">
        <f t="shared" si="24"/>
        <v>36009.150354609927</v>
      </c>
      <c r="AQ29" s="47">
        <v>0</v>
      </c>
      <c r="AR29" s="46">
        <f t="shared" si="12"/>
        <v>225530.99432624114</v>
      </c>
    </row>
    <row r="30" spans="1:45" ht="17.100000000000001" customHeight="1" x14ac:dyDescent="0.25">
      <c r="A30" s="22" t="s">
        <v>66</v>
      </c>
      <c r="B30" s="22" t="s">
        <v>67</v>
      </c>
      <c r="C30" s="23">
        <v>5</v>
      </c>
      <c r="D30" s="23"/>
      <c r="E30" s="26"/>
      <c r="F30" s="26"/>
      <c r="G30" s="23"/>
      <c r="H30" s="28"/>
      <c r="I30" s="44">
        <f t="shared" si="0"/>
        <v>5</v>
      </c>
      <c r="J30" s="53">
        <v>96000</v>
      </c>
      <c r="K30" s="46">
        <f t="shared" si="19"/>
        <v>18240</v>
      </c>
      <c r="L30" s="47">
        <v>0</v>
      </c>
      <c r="M30" s="46">
        <f t="shared" si="7"/>
        <v>571200</v>
      </c>
      <c r="N30" s="43"/>
      <c r="O30" s="44">
        <f t="shared" si="1"/>
        <v>5</v>
      </c>
      <c r="P30" s="45">
        <v>67200</v>
      </c>
      <c r="Q30" s="46">
        <f t="shared" si="20"/>
        <v>12768</v>
      </c>
      <c r="R30" s="47">
        <v>0</v>
      </c>
      <c r="S30" s="46">
        <f t="shared" si="8"/>
        <v>399840</v>
      </c>
      <c r="U30" s="44">
        <f t="shared" si="2"/>
        <v>5</v>
      </c>
      <c r="V30" s="45">
        <v>102127.6595744681</v>
      </c>
      <c r="W30" s="46">
        <f t="shared" si="21"/>
        <v>19404.255319148939</v>
      </c>
      <c r="X30" s="47">
        <v>0</v>
      </c>
      <c r="Y30" s="46">
        <f t="shared" si="9"/>
        <v>607659.57446808519</v>
      </c>
      <c r="AA30" s="44">
        <f t="shared" si="3"/>
        <v>5</v>
      </c>
      <c r="AB30" s="45">
        <v>55200</v>
      </c>
      <c r="AC30" s="46">
        <f t="shared" si="22"/>
        <v>10488</v>
      </c>
      <c r="AD30" s="47">
        <v>0</v>
      </c>
      <c r="AE30" s="46">
        <f t="shared" si="10"/>
        <v>328440</v>
      </c>
      <c r="AG30" s="14">
        <f t="shared" si="4"/>
        <v>5</v>
      </c>
      <c r="AH30" s="15">
        <v>80000</v>
      </c>
      <c r="AI30" s="46">
        <f t="shared" si="23"/>
        <v>15200</v>
      </c>
      <c r="AJ30" s="47">
        <v>0</v>
      </c>
      <c r="AK30" s="46">
        <f t="shared" si="11"/>
        <v>476000</v>
      </c>
      <c r="AN30" s="44">
        <f t="shared" si="5"/>
        <v>5</v>
      </c>
      <c r="AO30" s="45">
        <f>+AVERAGE(J30,P30,V30,AB30,AH30)</f>
        <v>80105.531914893625</v>
      </c>
      <c r="AP30" s="46">
        <f>+AO30*19%</f>
        <v>15220.051063829789</v>
      </c>
      <c r="AQ30" s="47">
        <v>0</v>
      </c>
      <c r="AR30" s="46">
        <f t="shared" si="12"/>
        <v>476627.91489361704</v>
      </c>
    </row>
    <row r="31" spans="1:45" ht="17.100000000000001" customHeight="1" x14ac:dyDescent="0.25">
      <c r="A31" s="22" t="s">
        <v>68</v>
      </c>
      <c r="B31" s="22" t="s">
        <v>51</v>
      </c>
      <c r="C31" s="23">
        <v>12</v>
      </c>
      <c r="D31" s="23"/>
      <c r="E31" s="26"/>
      <c r="F31" s="26"/>
      <c r="G31" s="23"/>
      <c r="H31" s="28"/>
      <c r="I31" s="40">
        <f t="shared" si="0"/>
        <v>12</v>
      </c>
      <c r="J31" s="39">
        <v>3600</v>
      </c>
      <c r="K31" s="41">
        <f t="shared" si="19"/>
        <v>684</v>
      </c>
      <c r="L31" s="42">
        <v>0</v>
      </c>
      <c r="M31" s="41">
        <f t="shared" si="7"/>
        <v>51408</v>
      </c>
      <c r="N31" s="43"/>
      <c r="O31" s="44">
        <f t="shared" si="1"/>
        <v>12</v>
      </c>
      <c r="P31" s="45">
        <v>2520</v>
      </c>
      <c r="Q31" s="46">
        <f t="shared" si="20"/>
        <v>478.8</v>
      </c>
      <c r="R31" s="47">
        <v>0</v>
      </c>
      <c r="S31" s="46">
        <f t="shared" si="8"/>
        <v>35985.600000000006</v>
      </c>
      <c r="U31" s="40">
        <f t="shared" si="2"/>
        <v>12</v>
      </c>
      <c r="V31" s="51">
        <v>3829.7872340425533</v>
      </c>
      <c r="W31" s="41">
        <f t="shared" si="21"/>
        <v>727.65957446808511</v>
      </c>
      <c r="X31" s="42">
        <v>0</v>
      </c>
      <c r="Y31" s="41">
        <f t="shared" si="9"/>
        <v>54689.361702127659</v>
      </c>
      <c r="AA31" s="44">
        <f t="shared" si="3"/>
        <v>12</v>
      </c>
      <c r="AB31" s="45">
        <v>2100</v>
      </c>
      <c r="AC31" s="46">
        <f t="shared" si="22"/>
        <v>399</v>
      </c>
      <c r="AD31" s="47">
        <v>0</v>
      </c>
      <c r="AE31" s="46">
        <f t="shared" si="10"/>
        <v>29988</v>
      </c>
      <c r="AG31" s="14">
        <f t="shared" si="4"/>
        <v>12</v>
      </c>
      <c r="AH31" s="8">
        <v>3000</v>
      </c>
      <c r="AI31" s="46">
        <f t="shared" si="23"/>
        <v>570</v>
      </c>
      <c r="AJ31" s="47">
        <v>0</v>
      </c>
      <c r="AK31" s="46">
        <f t="shared" si="11"/>
        <v>42840</v>
      </c>
      <c r="AN31" s="44">
        <f t="shared" si="5"/>
        <v>12</v>
      </c>
      <c r="AO31" s="45">
        <f t="shared" si="25"/>
        <v>3009.9574468085107</v>
      </c>
      <c r="AP31" s="46">
        <f t="shared" si="24"/>
        <v>571.89191489361701</v>
      </c>
      <c r="AQ31" s="47">
        <v>0</v>
      </c>
      <c r="AR31" s="46">
        <f t="shared" si="12"/>
        <v>42982.192340425536</v>
      </c>
    </row>
    <row r="32" spans="1:45" ht="17.100000000000001" customHeight="1" x14ac:dyDescent="0.25">
      <c r="A32" s="22" t="s">
        <v>69</v>
      </c>
      <c r="B32" s="22" t="s">
        <v>70</v>
      </c>
      <c r="C32" s="23">
        <v>12</v>
      </c>
      <c r="D32" s="23"/>
      <c r="E32" s="26"/>
      <c r="F32" s="26"/>
      <c r="G32" s="23"/>
      <c r="H32" s="28"/>
      <c r="I32" s="40">
        <f t="shared" si="0"/>
        <v>12</v>
      </c>
      <c r="J32" s="39">
        <v>56000</v>
      </c>
      <c r="K32" s="41">
        <f t="shared" si="19"/>
        <v>10640</v>
      </c>
      <c r="L32" s="42">
        <v>0</v>
      </c>
      <c r="M32" s="41">
        <f t="shared" si="7"/>
        <v>799680</v>
      </c>
      <c r="N32" s="43"/>
      <c r="O32" s="44">
        <f t="shared" si="1"/>
        <v>12</v>
      </c>
      <c r="P32" s="45">
        <v>39200</v>
      </c>
      <c r="Q32" s="46">
        <f t="shared" si="20"/>
        <v>7448</v>
      </c>
      <c r="R32" s="47">
        <v>0</v>
      </c>
      <c r="S32" s="46">
        <f t="shared" si="8"/>
        <v>559776</v>
      </c>
      <c r="U32" s="40">
        <f t="shared" si="2"/>
        <v>12</v>
      </c>
      <c r="V32" s="51">
        <v>59574.468085106389</v>
      </c>
      <c r="W32" s="41">
        <f t="shared" si="21"/>
        <v>11319.148936170213</v>
      </c>
      <c r="X32" s="42">
        <v>0</v>
      </c>
      <c r="Y32" s="41">
        <f t="shared" si="9"/>
        <v>850723.40425531915</v>
      </c>
      <c r="AA32" s="44">
        <f t="shared" si="3"/>
        <v>12</v>
      </c>
      <c r="AB32" s="45">
        <v>32200</v>
      </c>
      <c r="AC32" s="46">
        <f t="shared" si="22"/>
        <v>6118</v>
      </c>
      <c r="AD32" s="47">
        <v>0</v>
      </c>
      <c r="AE32" s="46">
        <f t="shared" si="10"/>
        <v>459816</v>
      </c>
      <c r="AG32" s="14">
        <f t="shared" si="4"/>
        <v>12</v>
      </c>
      <c r="AH32" s="8">
        <v>50000</v>
      </c>
      <c r="AI32" s="46">
        <f t="shared" si="23"/>
        <v>9500</v>
      </c>
      <c r="AJ32" s="47">
        <v>0</v>
      </c>
      <c r="AK32" s="46">
        <f t="shared" si="11"/>
        <v>714000</v>
      </c>
      <c r="AN32" s="44">
        <f t="shared" si="5"/>
        <v>12</v>
      </c>
      <c r="AO32" s="45">
        <f t="shared" si="25"/>
        <v>47394.893617021284</v>
      </c>
      <c r="AP32" s="46">
        <f t="shared" si="24"/>
        <v>9005.0297872340434</v>
      </c>
      <c r="AQ32" s="47">
        <v>0</v>
      </c>
      <c r="AR32" s="46">
        <f t="shared" si="12"/>
        <v>676799.08085106395</v>
      </c>
    </row>
    <row r="33" spans="1:44" ht="168.75" customHeight="1" x14ac:dyDescent="0.25">
      <c r="A33" s="22" t="s">
        <v>71</v>
      </c>
      <c r="B33" s="2" t="s">
        <v>72</v>
      </c>
      <c r="C33" s="23">
        <v>1</v>
      </c>
      <c r="D33" s="23"/>
      <c r="E33" s="3"/>
      <c r="F33" s="24"/>
      <c r="G33" s="23"/>
      <c r="H33" s="28"/>
      <c r="I33" s="40">
        <f t="shared" si="0"/>
        <v>1</v>
      </c>
      <c r="J33" s="39">
        <v>5000000</v>
      </c>
      <c r="K33" s="41">
        <f t="shared" si="19"/>
        <v>950000</v>
      </c>
      <c r="L33" s="42">
        <v>0</v>
      </c>
      <c r="M33" s="41">
        <f>(J33+K33+L33)*I33</f>
        <v>5950000</v>
      </c>
      <c r="N33" s="43"/>
      <c r="O33" s="44">
        <f t="shared" si="1"/>
        <v>1</v>
      </c>
      <c r="P33" s="45">
        <v>3500000</v>
      </c>
      <c r="Q33" s="46">
        <f t="shared" si="20"/>
        <v>665000</v>
      </c>
      <c r="R33" s="47">
        <v>0</v>
      </c>
      <c r="S33" s="46">
        <f>(P33+Q33+R33)*O33</f>
        <v>4165000</v>
      </c>
      <c r="U33" s="40">
        <f t="shared" si="2"/>
        <v>1</v>
      </c>
      <c r="V33" s="51">
        <v>5319148.9361702129</v>
      </c>
      <c r="W33" s="41">
        <f t="shared" si="21"/>
        <v>1010638.2978723404</v>
      </c>
      <c r="X33" s="42">
        <v>0</v>
      </c>
      <c r="Y33" s="41">
        <f>(V33+W33+X33)*U33</f>
        <v>6329787.2340425532</v>
      </c>
      <c r="AA33" s="44">
        <f t="shared" si="3"/>
        <v>1</v>
      </c>
      <c r="AB33" s="45">
        <v>2870000</v>
      </c>
      <c r="AC33" s="46">
        <f t="shared" si="22"/>
        <v>545300</v>
      </c>
      <c r="AD33" s="47">
        <v>0</v>
      </c>
      <c r="AE33" s="46">
        <f>(AB33+AC33+AD33)*AA33</f>
        <v>3415300</v>
      </c>
      <c r="AG33" s="14">
        <f t="shared" si="4"/>
        <v>1</v>
      </c>
      <c r="AH33" s="8">
        <v>3000000</v>
      </c>
      <c r="AI33" s="46">
        <f t="shared" si="23"/>
        <v>570000</v>
      </c>
      <c r="AJ33" s="47">
        <v>0</v>
      </c>
      <c r="AK33" s="46">
        <f>(AH33+AI33+AJ33)*AG33</f>
        <v>3570000</v>
      </c>
      <c r="AN33" s="44">
        <f t="shared" si="5"/>
        <v>1</v>
      </c>
      <c r="AO33" s="45">
        <f t="shared" si="25"/>
        <v>3937829.7872340428</v>
      </c>
      <c r="AP33" s="46">
        <f t="shared" si="24"/>
        <v>748187.65957446815</v>
      </c>
      <c r="AQ33" s="47">
        <v>0</v>
      </c>
      <c r="AR33" s="46">
        <f>(AO33+AP33+AQ33)*AN33</f>
        <v>4686017.4468085114</v>
      </c>
    </row>
    <row r="34" spans="1:44" ht="168.75" customHeight="1" x14ac:dyDescent="0.25">
      <c r="A34" s="22" t="s">
        <v>71</v>
      </c>
      <c r="B34" s="2" t="s">
        <v>73</v>
      </c>
      <c r="C34" s="23">
        <v>3</v>
      </c>
      <c r="D34" s="23"/>
      <c r="E34" s="25"/>
      <c r="F34" s="19"/>
      <c r="G34" s="23"/>
      <c r="H34" s="28"/>
      <c r="I34" s="40">
        <f t="shared" si="0"/>
        <v>3</v>
      </c>
      <c r="J34" s="39">
        <v>2000000</v>
      </c>
      <c r="K34" s="41">
        <f t="shared" si="19"/>
        <v>380000</v>
      </c>
      <c r="L34" s="42">
        <v>0</v>
      </c>
      <c r="M34" s="41">
        <f t="shared" si="7"/>
        <v>7140000</v>
      </c>
      <c r="N34" s="43"/>
      <c r="O34" s="44">
        <f t="shared" si="1"/>
        <v>3</v>
      </c>
      <c r="P34" s="45">
        <v>1400000</v>
      </c>
      <c r="Q34" s="46">
        <f t="shared" si="20"/>
        <v>266000</v>
      </c>
      <c r="R34" s="47">
        <v>0</v>
      </c>
      <c r="S34" s="46">
        <f t="shared" ref="S34:S36" si="26">(P34+Q34+R34)*O34</f>
        <v>4998000</v>
      </c>
      <c r="U34" s="40">
        <f t="shared" si="2"/>
        <v>3</v>
      </c>
      <c r="V34" s="51">
        <v>2127659.5744680851</v>
      </c>
      <c r="W34" s="41">
        <f t="shared" si="21"/>
        <v>404255.31914893619</v>
      </c>
      <c r="X34" s="42">
        <v>0</v>
      </c>
      <c r="Y34" s="41">
        <f t="shared" ref="Y34:Y36" si="27">(V34+W34+X34)*U34</f>
        <v>7595744.6808510646</v>
      </c>
      <c r="AA34" s="44">
        <f t="shared" si="3"/>
        <v>3</v>
      </c>
      <c r="AB34" s="45">
        <v>1148000</v>
      </c>
      <c r="AC34" s="46">
        <f t="shared" si="22"/>
        <v>218120</v>
      </c>
      <c r="AD34" s="47">
        <v>0</v>
      </c>
      <c r="AE34" s="46">
        <f t="shared" ref="AE34:AE36" si="28">(AB34+AC34+AD34)*AA34</f>
        <v>4098360</v>
      </c>
      <c r="AG34" s="14">
        <f t="shared" si="4"/>
        <v>3</v>
      </c>
      <c r="AH34" s="8">
        <v>1938733.3333333333</v>
      </c>
      <c r="AI34" s="46">
        <f t="shared" si="23"/>
        <v>368359.33333333331</v>
      </c>
      <c r="AJ34" s="47">
        <v>0</v>
      </c>
      <c r="AK34" s="46">
        <f t="shared" ref="AK34:AK36" si="29">(AH34+AI34+AJ34)*AG34</f>
        <v>6921278</v>
      </c>
      <c r="AN34" s="44">
        <f t="shared" si="5"/>
        <v>3</v>
      </c>
      <c r="AO34" s="45">
        <f t="shared" si="25"/>
        <v>1722878.5815602839</v>
      </c>
      <c r="AP34" s="46">
        <f t="shared" si="24"/>
        <v>327346.93049645395</v>
      </c>
      <c r="AQ34" s="47">
        <v>0</v>
      </c>
      <c r="AR34" s="46">
        <f t="shared" ref="AR34:AR36" si="30">(AO34+AP34+AQ34)*AN34</f>
        <v>6150676.5361702135</v>
      </c>
    </row>
    <row r="35" spans="1:44" ht="168.75" customHeight="1" x14ac:dyDescent="0.25">
      <c r="A35" s="22" t="s">
        <v>71</v>
      </c>
      <c r="B35" s="2" t="s">
        <v>74</v>
      </c>
      <c r="C35" s="23">
        <v>1</v>
      </c>
      <c r="D35" s="23"/>
      <c r="E35" s="25"/>
      <c r="F35" s="25"/>
      <c r="G35" s="23"/>
      <c r="H35" s="28"/>
      <c r="I35" s="40">
        <f t="shared" si="0"/>
        <v>1</v>
      </c>
      <c r="J35" s="39">
        <v>2333333.3333333335</v>
      </c>
      <c r="K35" s="41">
        <f t="shared" si="19"/>
        <v>443333.33333333337</v>
      </c>
      <c r="L35" s="42">
        <v>0</v>
      </c>
      <c r="M35" s="41">
        <f t="shared" si="7"/>
        <v>2776666.666666667</v>
      </c>
      <c r="N35" s="43"/>
      <c r="O35" s="44">
        <f t="shared" si="1"/>
        <v>1</v>
      </c>
      <c r="P35" s="45">
        <v>1633333.3333333333</v>
      </c>
      <c r="Q35" s="46">
        <f t="shared" si="20"/>
        <v>310333.33333333331</v>
      </c>
      <c r="R35" s="47">
        <v>0</v>
      </c>
      <c r="S35" s="46">
        <f t="shared" si="26"/>
        <v>1943666.6666666665</v>
      </c>
      <c r="U35" s="40">
        <f t="shared" si="2"/>
        <v>1</v>
      </c>
      <c r="V35" s="51">
        <v>2482269.5035460996</v>
      </c>
      <c r="W35" s="41">
        <f t="shared" si="21"/>
        <v>471631.20567375893</v>
      </c>
      <c r="X35" s="42">
        <v>0</v>
      </c>
      <c r="Y35" s="41">
        <f t="shared" si="27"/>
        <v>2953900.7092198585</v>
      </c>
      <c r="AA35" s="44">
        <f t="shared" si="3"/>
        <v>1</v>
      </c>
      <c r="AB35" s="45">
        <v>1339400</v>
      </c>
      <c r="AC35" s="46">
        <f t="shared" si="22"/>
        <v>254486</v>
      </c>
      <c r="AD35" s="47">
        <v>0</v>
      </c>
      <c r="AE35" s="46">
        <f t="shared" si="28"/>
        <v>1593886</v>
      </c>
      <c r="AG35" s="14">
        <f t="shared" si="4"/>
        <v>1</v>
      </c>
      <c r="AH35" s="8">
        <v>2261833.3333333335</v>
      </c>
      <c r="AI35" s="46">
        <f t="shared" si="23"/>
        <v>429748.33333333337</v>
      </c>
      <c r="AJ35" s="47">
        <v>0</v>
      </c>
      <c r="AK35" s="46">
        <f t="shared" si="29"/>
        <v>2691581.666666667</v>
      </c>
      <c r="AN35" s="44">
        <f t="shared" si="5"/>
        <v>1</v>
      </c>
      <c r="AO35" s="45">
        <f t="shared" si="25"/>
        <v>2010033.90070922</v>
      </c>
      <c r="AP35" s="46">
        <f t="shared" si="24"/>
        <v>381906.44113475177</v>
      </c>
      <c r="AQ35" s="47">
        <v>0</v>
      </c>
      <c r="AR35" s="46">
        <f t="shared" si="30"/>
        <v>2391940.341843972</v>
      </c>
    </row>
    <row r="36" spans="1:44" ht="204.95" customHeight="1" x14ac:dyDescent="0.25">
      <c r="A36" s="22" t="s">
        <v>71</v>
      </c>
      <c r="B36" s="20" t="s">
        <v>79</v>
      </c>
      <c r="C36" s="23">
        <v>1</v>
      </c>
      <c r="D36" s="23"/>
      <c r="E36" s="25"/>
      <c r="F36" s="19"/>
      <c r="G36" s="23"/>
      <c r="H36" s="28"/>
      <c r="I36" s="40">
        <f t="shared" si="0"/>
        <v>1</v>
      </c>
      <c r="J36" s="39">
        <v>16666666.666666668</v>
      </c>
      <c r="K36" s="41">
        <f t="shared" si="19"/>
        <v>3166666.666666667</v>
      </c>
      <c r="L36" s="42">
        <v>0</v>
      </c>
      <c r="M36" s="41">
        <f t="shared" si="7"/>
        <v>19833333.333333336</v>
      </c>
      <c r="N36" s="43"/>
      <c r="O36" s="44">
        <f t="shared" si="1"/>
        <v>1</v>
      </c>
      <c r="P36" s="45">
        <v>18000000</v>
      </c>
      <c r="Q36" s="46">
        <f t="shared" si="20"/>
        <v>3420000</v>
      </c>
      <c r="R36" s="47">
        <v>0</v>
      </c>
      <c r="S36" s="46">
        <f t="shared" si="26"/>
        <v>21420000</v>
      </c>
      <c r="U36" s="40">
        <f t="shared" si="2"/>
        <v>1</v>
      </c>
      <c r="V36" s="51">
        <v>17730496.45390071</v>
      </c>
      <c r="W36" s="41">
        <f t="shared" si="21"/>
        <v>3368794.3262411347</v>
      </c>
      <c r="X36" s="42">
        <v>0</v>
      </c>
      <c r="Y36" s="41">
        <f t="shared" si="27"/>
        <v>21099290.780141845</v>
      </c>
      <c r="AA36" s="44">
        <f t="shared" si="3"/>
        <v>1</v>
      </c>
      <c r="AB36" s="45">
        <v>13430000</v>
      </c>
      <c r="AC36" s="46">
        <f t="shared" si="22"/>
        <v>2551700</v>
      </c>
      <c r="AD36" s="47">
        <v>0</v>
      </c>
      <c r="AE36" s="46">
        <f t="shared" si="28"/>
        <v>15981700</v>
      </c>
      <c r="AG36" s="14">
        <f t="shared" si="4"/>
        <v>1</v>
      </c>
      <c r="AH36" s="8">
        <v>15000000</v>
      </c>
      <c r="AI36" s="46">
        <f t="shared" si="23"/>
        <v>2850000</v>
      </c>
      <c r="AJ36" s="47">
        <v>0</v>
      </c>
      <c r="AK36" s="46">
        <f t="shared" si="29"/>
        <v>17850000</v>
      </c>
      <c r="AN36" s="44">
        <f t="shared" si="5"/>
        <v>1</v>
      </c>
      <c r="AO36" s="45">
        <f t="shared" si="25"/>
        <v>16165432.624113476</v>
      </c>
      <c r="AP36" s="46">
        <f t="shared" si="24"/>
        <v>3071432.1985815605</v>
      </c>
      <c r="AQ36" s="47">
        <v>0</v>
      </c>
      <c r="AR36" s="46">
        <f>(AO36+AP36+AQ36)*AN36</f>
        <v>19236864.822695035</v>
      </c>
    </row>
    <row r="37" spans="1:44" ht="46.5" customHeight="1" x14ac:dyDescent="0.25">
      <c r="C37" s="57" t="s">
        <v>75</v>
      </c>
      <c r="D37" s="57"/>
      <c r="E37" s="57"/>
      <c r="F37" s="40"/>
      <c r="G37" s="41">
        <f>SUM(G5:G36)</f>
        <v>0</v>
      </c>
      <c r="I37" s="57" t="s">
        <v>75</v>
      </c>
      <c r="J37" s="57"/>
      <c r="K37" s="57"/>
      <c r="L37" s="40"/>
      <c r="M37" s="41">
        <f>SUM(M5:M36)</f>
        <v>1199296703.8228333</v>
      </c>
      <c r="O37" s="54" t="s">
        <v>75</v>
      </c>
      <c r="P37" s="54"/>
      <c r="Q37" s="54"/>
      <c r="R37" s="44"/>
      <c r="S37" s="46">
        <f>SUM(S5:S36)</f>
        <v>919518792.67598331</v>
      </c>
      <c r="U37" s="57" t="s">
        <v>75</v>
      </c>
      <c r="V37" s="57"/>
      <c r="W37" s="57"/>
      <c r="X37" s="40"/>
      <c r="Y37" s="41">
        <f>SUM(Y5:Y36)</f>
        <v>1275847557.2583332</v>
      </c>
      <c r="AA37" s="54" t="s">
        <v>75</v>
      </c>
      <c r="AB37" s="54"/>
      <c r="AC37" s="54"/>
      <c r="AD37" s="44"/>
      <c r="AE37" s="46">
        <f>SUM(AE5:AE36)</f>
        <v>752606924</v>
      </c>
      <c r="AG37" s="95" t="s">
        <v>75</v>
      </c>
      <c r="AH37" s="95"/>
      <c r="AI37" s="95"/>
      <c r="AJ37" s="14"/>
      <c r="AK37" s="52">
        <f>SUM(AK5:AK36)</f>
        <v>852728840.26666677</v>
      </c>
      <c r="AN37" s="54" t="s">
        <v>75</v>
      </c>
      <c r="AO37" s="54"/>
      <c r="AP37" s="54"/>
      <c r="AQ37" s="44"/>
      <c r="AR37" s="46">
        <f>SUM(AR5:AR36)</f>
        <v>999999763.60476339</v>
      </c>
    </row>
    <row r="38" spans="1:44" x14ac:dyDescent="0.25">
      <c r="M38" s="34"/>
      <c r="Y38" s="34"/>
      <c r="AE38" s="7"/>
      <c r="AR38" s="7"/>
    </row>
    <row r="39" spans="1:44" ht="42" customHeight="1" x14ac:dyDescent="0.25">
      <c r="F39" s="12"/>
      <c r="M39" s="35"/>
      <c r="S39" s="11"/>
      <c r="Y39" s="35"/>
      <c r="AE39" s="11"/>
      <c r="AR39" s="11"/>
    </row>
    <row r="40" spans="1:44" ht="42" customHeight="1" x14ac:dyDescent="0.25">
      <c r="M40" s="35"/>
      <c r="N40" s="12"/>
      <c r="S40" s="11"/>
      <c r="Y40" s="35"/>
      <c r="AE40" s="11"/>
      <c r="AR40" s="11"/>
    </row>
    <row r="41" spans="1:44" ht="42" customHeight="1" x14ac:dyDescent="0.25">
      <c r="M41" s="35"/>
      <c r="S41" s="11"/>
      <c r="Y41" s="35"/>
      <c r="AE41" s="11"/>
      <c r="AR41" s="11"/>
    </row>
    <row r="42" spans="1:44" ht="36" customHeight="1" x14ac:dyDescent="0.25">
      <c r="AR42" s="7"/>
    </row>
    <row r="45" spans="1:44" x14ac:dyDescent="0.25">
      <c r="A45" s="96" t="s">
        <v>0</v>
      </c>
      <c r="B45" s="96"/>
      <c r="C45" s="96"/>
      <c r="D45" s="96"/>
      <c r="E45" s="96"/>
      <c r="F45" s="96"/>
      <c r="G45" s="96"/>
      <c r="H45" s="16"/>
    </row>
    <row r="46" spans="1:44" x14ac:dyDescent="0.25">
      <c r="A46" s="55" t="s">
        <v>76</v>
      </c>
      <c r="B46" s="55"/>
      <c r="C46" s="55"/>
      <c r="D46" s="55"/>
      <c r="E46" s="55"/>
      <c r="F46" s="55"/>
      <c r="G46" s="55"/>
      <c r="H46" s="17"/>
    </row>
    <row r="47" spans="1:44" x14ac:dyDescent="0.25">
      <c r="A47" s="56" t="s">
        <v>77</v>
      </c>
      <c r="B47" s="56"/>
      <c r="C47" s="56"/>
      <c r="D47" s="56"/>
      <c r="E47" s="56"/>
      <c r="F47" s="56"/>
      <c r="G47" s="56"/>
      <c r="H47" s="18"/>
    </row>
    <row r="48" spans="1:44" x14ac:dyDescent="0.25">
      <c r="A48" s="56" t="s">
        <v>78</v>
      </c>
      <c r="B48" s="56"/>
      <c r="C48" s="56"/>
      <c r="D48" s="56"/>
      <c r="E48" s="56"/>
      <c r="F48" s="56"/>
      <c r="G48" s="56"/>
      <c r="H48" s="18"/>
    </row>
  </sheetData>
  <mergeCells count="20">
    <mergeCell ref="A1:G1"/>
    <mergeCell ref="A2:G2"/>
    <mergeCell ref="A3:G3"/>
    <mergeCell ref="AG37:AI37"/>
    <mergeCell ref="A45:G45"/>
    <mergeCell ref="I37:K37"/>
    <mergeCell ref="O37:Q37"/>
    <mergeCell ref="U37:W37"/>
    <mergeCell ref="AA37:AC37"/>
    <mergeCell ref="AN2:AR3"/>
    <mergeCell ref="AG2:AK3"/>
    <mergeCell ref="AA2:AE3"/>
    <mergeCell ref="U2:Y3"/>
    <mergeCell ref="I2:M3"/>
    <mergeCell ref="O2:S3"/>
    <mergeCell ref="AN37:AP37"/>
    <mergeCell ref="A46:G46"/>
    <mergeCell ref="A47:G47"/>
    <mergeCell ref="A48:G48"/>
    <mergeCell ref="C37:E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CLIENTE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 Alonso Garzon Quiroga;a</dc:creator>
  <cp:keywords/>
  <dc:description/>
  <cp:lastModifiedBy>Andrea Paola Gonzalez Salazar</cp:lastModifiedBy>
  <cp:revision/>
  <dcterms:created xsi:type="dcterms:W3CDTF">2026-05-11T14:20:21Z</dcterms:created>
  <dcterms:modified xsi:type="dcterms:W3CDTF">2026-05-26T22:49:25Z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2026-05-11T14:36:01Z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80e73c63-262f-4562-9d35-d454213de074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