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ALMACENAMIENTO\Documents\OBRA PUBLICAS\CASA DE LA CULTURA PLAZA DE MERCADO\1RA REVISION CONTRATACION\"/>
    </mc:Choice>
  </mc:AlternateContent>
  <xr:revisionPtr revIDLastSave="0" documentId="13_ncr:1_{C55994F3-CAA1-4772-8819-32352FBFDFA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ESUPUESTO" sheetId="1" r:id="rId1"/>
    <sheet name="1.5 " sheetId="2" r:id="rId2"/>
    <sheet name="1.6 " sheetId="3" r:id="rId3"/>
    <sheet name="1.7 " sheetId="4" r:id="rId4"/>
    <sheet name="1.11" sheetId="19" r:id="rId5"/>
    <sheet name="2.1" sheetId="5" r:id="rId6"/>
    <sheet name="2.2" sheetId="6" r:id="rId7"/>
    <sheet name=" 2.3" sheetId="7" r:id="rId8"/>
    <sheet name="3.3" sheetId="8" r:id="rId9"/>
    <sheet name="3.4" sheetId="9" r:id="rId10"/>
    <sheet name="3.5" sheetId="10" r:id="rId11"/>
    <sheet name="3.6" sheetId="11" r:id="rId12"/>
    <sheet name="3.7" sheetId="12" r:id="rId13"/>
    <sheet name="5.3" sheetId="13" r:id="rId14"/>
    <sheet name="5.4" sheetId="14" r:id="rId15"/>
    <sheet name="5.5" sheetId="15" r:id="rId16"/>
    <sheet name="5.6" sheetId="16" r:id="rId17"/>
    <sheet name="8.2" sheetId="17" r:id="rId18"/>
    <sheet name="8.3" sheetId="18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22" roundtripDataChecksum="kDpk0STDIBozK47IOpSJGbM7p7+J9fjznZjZGy9+4sQ="/>
    </ext>
  </extLst>
</workbook>
</file>

<file path=xl/calcChain.xml><?xml version="1.0" encoding="utf-8"?>
<calcChain xmlns="http://schemas.openxmlformats.org/spreadsheetml/2006/main">
  <c r="J26" i="1" l="1"/>
  <c r="J21" i="1"/>
  <c r="T52" i="1"/>
  <c r="H63" i="1"/>
  <c r="H62" i="1"/>
  <c r="H57" i="1"/>
  <c r="H39" i="1"/>
  <c r="C13" i="16"/>
  <c r="C13" i="15"/>
  <c r="C13" i="14"/>
  <c r="H51" i="1"/>
  <c r="H56" i="1"/>
  <c r="H55" i="1"/>
  <c r="H54" i="1"/>
  <c r="H50" i="1" l="1"/>
  <c r="I25" i="1" l="1"/>
  <c r="H38" i="1"/>
  <c r="E18" i="10"/>
  <c r="E19" i="10"/>
  <c r="C7" i="19"/>
  <c r="E7" i="19" s="1"/>
  <c r="D23" i="19"/>
  <c r="F23" i="19" s="1"/>
  <c r="G25" i="19" s="1"/>
  <c r="G19" i="19"/>
  <c r="E13" i="19"/>
  <c r="G14" i="19"/>
  <c r="E8" i="19"/>
  <c r="H12" i="1"/>
  <c r="H49" i="1"/>
  <c r="H47" i="1"/>
  <c r="H52" i="1"/>
  <c r="H53" i="1"/>
  <c r="H48" i="1"/>
  <c r="E20" i="9"/>
  <c r="E18" i="9"/>
  <c r="E17" i="9"/>
  <c r="H44" i="1"/>
  <c r="D27" i="18"/>
  <c r="F27" i="18" s="1"/>
  <c r="G29" i="18" s="1"/>
  <c r="F21" i="18"/>
  <c r="G23" i="18" s="1"/>
  <c r="E14" i="18"/>
  <c r="E13" i="18"/>
  <c r="G18" i="18" s="1"/>
  <c r="E8" i="18"/>
  <c r="E7" i="18"/>
  <c r="G9" i="18" s="1"/>
  <c r="D27" i="17"/>
  <c r="F27" i="17" s="1"/>
  <c r="G29" i="17" s="1"/>
  <c r="G23" i="17"/>
  <c r="E16" i="17"/>
  <c r="E15" i="17"/>
  <c r="E14" i="17"/>
  <c r="E13" i="17"/>
  <c r="E8" i="17"/>
  <c r="E7" i="17"/>
  <c r="G9" i="17" s="1"/>
  <c r="D27" i="16"/>
  <c r="F27" i="16" s="1"/>
  <c r="G29" i="16" s="1"/>
  <c r="G23" i="16"/>
  <c r="E13" i="16"/>
  <c r="G18" i="16" s="1"/>
  <c r="E7" i="16"/>
  <c r="G9" i="16" s="1"/>
  <c r="G31" i="16" s="1"/>
  <c r="G37" i="1" s="1"/>
  <c r="H37" i="1" s="1"/>
  <c r="D27" i="15"/>
  <c r="F27" i="15" s="1"/>
  <c r="G29" i="15" s="1"/>
  <c r="G23" i="15"/>
  <c r="E13" i="15"/>
  <c r="G18" i="15" s="1"/>
  <c r="E7" i="15"/>
  <c r="G9" i="15" s="1"/>
  <c r="D27" i="14"/>
  <c r="F27" i="14" s="1"/>
  <c r="G29" i="14" s="1"/>
  <c r="G23" i="14"/>
  <c r="E17" i="14"/>
  <c r="E16" i="14"/>
  <c r="E15" i="14"/>
  <c r="E14" i="14"/>
  <c r="E13" i="14"/>
  <c r="E7" i="14"/>
  <c r="G9" i="14" s="1"/>
  <c r="D27" i="13"/>
  <c r="F27" i="13" s="1"/>
  <c r="G29" i="13" s="1"/>
  <c r="G23" i="13"/>
  <c r="J17" i="13"/>
  <c r="E17" i="13"/>
  <c r="E16" i="13"/>
  <c r="E15" i="13"/>
  <c r="E14" i="13"/>
  <c r="E13" i="13"/>
  <c r="G18" i="13" s="1"/>
  <c r="E7" i="13"/>
  <c r="G9" i="13" s="1"/>
  <c r="D28" i="12"/>
  <c r="F28" i="12" s="1"/>
  <c r="G30" i="12" s="1"/>
  <c r="G24" i="12"/>
  <c r="D18" i="12"/>
  <c r="E18" i="12" s="1"/>
  <c r="E17" i="12"/>
  <c r="E16" i="12"/>
  <c r="E15" i="12"/>
  <c r="E9" i="12"/>
  <c r="E8" i="12"/>
  <c r="C7" i="12"/>
  <c r="E7" i="12" s="1"/>
  <c r="D31" i="11"/>
  <c r="F31" i="11" s="1"/>
  <c r="B31" i="11"/>
  <c r="B30" i="11"/>
  <c r="D30" i="11" s="1"/>
  <c r="F30" i="11" s="1"/>
  <c r="G26" i="11"/>
  <c r="E20" i="11"/>
  <c r="E19" i="11"/>
  <c r="E18" i="11"/>
  <c r="E17" i="11"/>
  <c r="E16" i="11"/>
  <c r="E15" i="11"/>
  <c r="E9" i="11"/>
  <c r="E8" i="11"/>
  <c r="E7" i="11"/>
  <c r="G11" i="11" s="1"/>
  <c r="C7" i="11"/>
  <c r="B40" i="10"/>
  <c r="D40" i="10" s="1"/>
  <c r="F40" i="10" s="1"/>
  <c r="B39" i="10"/>
  <c r="D39" i="10" s="1"/>
  <c r="F39" i="10" s="1"/>
  <c r="G35" i="10"/>
  <c r="E28" i="10"/>
  <c r="E27" i="10"/>
  <c r="E26" i="10"/>
  <c r="E25" i="10"/>
  <c r="E24" i="10"/>
  <c r="E23" i="10"/>
  <c r="E22" i="10"/>
  <c r="E21" i="10"/>
  <c r="E20" i="10"/>
  <c r="E17" i="10"/>
  <c r="E16" i="10"/>
  <c r="E15" i="10"/>
  <c r="E9" i="10"/>
  <c r="E8" i="10"/>
  <c r="C7" i="10"/>
  <c r="E7" i="10" s="1"/>
  <c r="D36" i="9"/>
  <c r="F36" i="9" s="1"/>
  <c r="G38" i="9" s="1"/>
  <c r="G32" i="9"/>
  <c r="E26" i="9"/>
  <c r="E25" i="9"/>
  <c r="E24" i="9"/>
  <c r="E23" i="9"/>
  <c r="E22" i="9"/>
  <c r="E21" i="9"/>
  <c r="E19" i="9"/>
  <c r="E16" i="9"/>
  <c r="E15" i="9"/>
  <c r="G27" i="9" s="1"/>
  <c r="E9" i="9"/>
  <c r="E8" i="9"/>
  <c r="C7" i="9"/>
  <c r="E7" i="9" s="1"/>
  <c r="D26" i="8"/>
  <c r="F26" i="8" s="1"/>
  <c r="G28" i="8" s="1"/>
  <c r="G22" i="8"/>
  <c r="E16" i="8"/>
  <c r="E15" i="8"/>
  <c r="E9" i="8"/>
  <c r="E8" i="8"/>
  <c r="E7" i="8"/>
  <c r="G11" i="8" s="1"/>
  <c r="D30" i="7"/>
  <c r="F30" i="7" s="1"/>
  <c r="G32" i="7" s="1"/>
  <c r="G26" i="7"/>
  <c r="E17" i="7"/>
  <c r="E16" i="7"/>
  <c r="E15" i="7"/>
  <c r="E14" i="7"/>
  <c r="E13" i="7"/>
  <c r="E8" i="7"/>
  <c r="E7" i="7"/>
  <c r="D30" i="6"/>
  <c r="F30" i="6" s="1"/>
  <c r="G32" i="6" s="1"/>
  <c r="G26" i="6"/>
  <c r="E17" i="6"/>
  <c r="E16" i="6"/>
  <c r="E15" i="6"/>
  <c r="E14" i="6"/>
  <c r="E13" i="6"/>
  <c r="G21" i="6" s="1"/>
  <c r="I11" i="6"/>
  <c r="J11" i="6" s="1"/>
  <c r="E8" i="6"/>
  <c r="E7" i="6"/>
  <c r="B31" i="5"/>
  <c r="D31" i="5" s="1"/>
  <c r="F31" i="5" s="1"/>
  <c r="D30" i="5"/>
  <c r="F30" i="5" s="1"/>
  <c r="G26" i="5"/>
  <c r="E20" i="5"/>
  <c r="E19" i="5"/>
  <c r="C18" i="5"/>
  <c r="E18" i="5" s="1"/>
  <c r="E17" i="5"/>
  <c r="E16" i="5"/>
  <c r="E15" i="5"/>
  <c r="E14" i="5"/>
  <c r="E13" i="5"/>
  <c r="E8" i="5"/>
  <c r="B26" i="4"/>
  <c r="D26" i="4" s="1"/>
  <c r="F26" i="4" s="1"/>
  <c r="G28" i="4" s="1"/>
  <c r="G22" i="4"/>
  <c r="E16" i="4"/>
  <c r="E15" i="4"/>
  <c r="G17" i="4" s="1"/>
  <c r="E10" i="4"/>
  <c r="E9" i="4"/>
  <c r="E8" i="4"/>
  <c r="E7" i="4"/>
  <c r="G11" i="4" s="1"/>
  <c r="C7" i="4"/>
  <c r="D26" i="3"/>
  <c r="F26" i="3" s="1"/>
  <c r="G28" i="3" s="1"/>
  <c r="G22" i="3"/>
  <c r="E16" i="3"/>
  <c r="E15" i="3"/>
  <c r="E14" i="3"/>
  <c r="E13" i="3"/>
  <c r="G17" i="3" s="1"/>
  <c r="E8" i="3"/>
  <c r="C7" i="3"/>
  <c r="E7" i="3" s="1"/>
  <c r="G9" i="3" s="1"/>
  <c r="D25" i="2"/>
  <c r="F25" i="2" s="1"/>
  <c r="G27" i="2" s="1"/>
  <c r="G21" i="2"/>
  <c r="E14" i="2"/>
  <c r="E13" i="2"/>
  <c r="G16" i="2" s="1"/>
  <c r="E7" i="2"/>
  <c r="G9" i="2" s="1"/>
  <c r="F59" i="1"/>
  <c r="H59" i="1" s="1"/>
  <c r="H43" i="1"/>
  <c r="H42" i="1"/>
  <c r="H41" i="1"/>
  <c r="H31" i="1"/>
  <c r="H30" i="1"/>
  <c r="H21" i="1"/>
  <c r="G11" i="1"/>
  <c r="H11" i="1" s="1"/>
  <c r="H7" i="1"/>
  <c r="H6" i="1"/>
  <c r="I5" i="1"/>
  <c r="H5" i="1"/>
  <c r="G32" i="5" l="1"/>
  <c r="C7" i="5" s="1"/>
  <c r="E7" i="5" s="1"/>
  <c r="G9" i="5" s="1"/>
  <c r="G11" i="12"/>
  <c r="G31" i="13"/>
  <c r="G34" i="1" s="1"/>
  <c r="H34" i="1" s="1"/>
  <c r="G18" i="17"/>
  <c r="G33" i="11"/>
  <c r="G31" i="18"/>
  <c r="G61" i="1" s="1"/>
  <c r="H61" i="1" s="1"/>
  <c r="G17" i="8"/>
  <c r="G30" i="8" s="1"/>
  <c r="G22" i="1" s="1"/>
  <c r="H22" i="1" s="1"/>
  <c r="G30" i="4"/>
  <c r="G10" i="1" s="1"/>
  <c r="H10" i="1" s="1"/>
  <c r="G31" i="17"/>
  <c r="G60" i="1" s="1"/>
  <c r="H60" i="1" s="1"/>
  <c r="G18" i="14"/>
  <c r="G31" i="14" s="1"/>
  <c r="G35" i="1" s="1"/>
  <c r="H35" i="1" s="1"/>
  <c r="G9" i="7"/>
  <c r="G34" i="7" s="1"/>
  <c r="G18" i="1" s="1"/>
  <c r="H18" i="1" s="1"/>
  <c r="G9" i="6"/>
  <c r="G34" i="6" s="1"/>
  <c r="G17" i="1" s="1"/>
  <c r="H17" i="1" s="1"/>
  <c r="G29" i="2"/>
  <c r="G8" i="1" s="1"/>
  <c r="H8" i="1" s="1"/>
  <c r="G21" i="11"/>
  <c r="G35" i="11" s="1"/>
  <c r="G25" i="1" s="1"/>
  <c r="H25" i="1" s="1"/>
  <c r="G21" i="7"/>
  <c r="G11" i="9"/>
  <c r="G40" i="9" s="1"/>
  <c r="G42" i="10"/>
  <c r="G11" i="10"/>
  <c r="G30" i="10"/>
  <c r="G9" i="19"/>
  <c r="G27" i="19" s="1"/>
  <c r="G13" i="1" s="1"/>
  <c r="H13" i="1" s="1"/>
  <c r="H32" i="1"/>
  <c r="H45" i="1"/>
  <c r="G23" i="1"/>
  <c r="H23" i="1" s="1"/>
  <c r="G31" i="15"/>
  <c r="G36" i="1" s="1"/>
  <c r="H36" i="1" s="1"/>
  <c r="G30" i="3"/>
  <c r="G9" i="1" s="1"/>
  <c r="H9" i="1" s="1"/>
  <c r="G19" i="12"/>
  <c r="G32" i="12"/>
  <c r="G21" i="5"/>
  <c r="G34" i="5" s="1"/>
  <c r="G16" i="1" s="1"/>
  <c r="H16" i="1" s="1"/>
  <c r="H27" i="1" l="1"/>
  <c r="G26" i="1"/>
  <c r="H26" i="1" s="1"/>
  <c r="H14" i="1"/>
  <c r="G44" i="10"/>
  <c r="G24" i="1" s="1"/>
  <c r="H24" i="1" s="1"/>
  <c r="H28" i="1" s="1"/>
  <c r="H19" i="1"/>
  <c r="H66" i="1" l="1"/>
  <c r="H64" i="1" l="1"/>
  <c r="H65" i="1"/>
  <c r="H67" i="1" l="1"/>
  <c r="H6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8" authorId="0" shapeId="0" xr:uid="{00000000-0006-0000-0B00-000001000000}">
      <text>
        <r>
          <rPr>
            <sz val="11"/>
            <color theme="1"/>
            <rFont val="Calibri"/>
            <scheme val="minor"/>
          </rPr>
          <t>======
ID#AAAB1ek5tEg
DIRECCION DE OBRAS E INFRAESTRUCTURA    (2026-03-09 13:04:58)
JARV: Se debe considerar un material no tan estilizado, para evitar inflar el Vr Unit. del APU. Antiguo valor: $55000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ZfNiU9CJ+lYAnpa/Ut7gfG0NXOw=="/>
    </ext>
  </extLst>
</comments>
</file>

<file path=xl/sharedStrings.xml><?xml version="1.0" encoding="utf-8"?>
<sst xmlns="http://schemas.openxmlformats.org/spreadsheetml/2006/main" count="1177" uniqueCount="247">
  <si>
    <t>PRESUPUESTO GENERAL</t>
  </si>
  <si>
    <t>ITEM</t>
  </si>
  <si>
    <t>DESCRIPCION</t>
  </si>
  <si>
    <t>UN</t>
  </si>
  <si>
    <t>CANT</t>
  </si>
  <si>
    <t>VR/UNIT</t>
  </si>
  <si>
    <t>VR/TOTAL</t>
  </si>
  <si>
    <t>VALORES ICCU 2026</t>
  </si>
  <si>
    <t>PRELIMINARES</t>
  </si>
  <si>
    <t>VALORES DE CONTRATOS PREVIOS CON AUMENTO IPC O APU NUEVOS CALCULADOS</t>
  </si>
  <si>
    <t>CERCA EN TELA VERDE H = 2.10 M</t>
  </si>
  <si>
    <t>ML</t>
  </si>
  <si>
    <t>CANTIDADES ESTIMADAS</t>
  </si>
  <si>
    <t>DEMOLICIÓN ENCHAPE MURO</t>
  </si>
  <si>
    <t>M2</t>
  </si>
  <si>
    <t>DESMONTE APARATOS SANITARIOS</t>
  </si>
  <si>
    <t>1,5**</t>
  </si>
  <si>
    <t xml:space="preserve">APUNTALAMIENTO PROVISIONAL DE MUROS </t>
  </si>
  <si>
    <t>1,6**</t>
  </si>
  <si>
    <t>APUNTALAMIENTO PROVISIONAL DE CUBIERTAS</t>
  </si>
  <si>
    <t>1,7**</t>
  </si>
  <si>
    <t xml:space="preserve">DESMONTE CONTROLADO DE ELEMENTOS COLAPSADOS DE CUBIERTA </t>
  </si>
  <si>
    <t>DESMONTE MARCOS Y PUERTAS</t>
  </si>
  <si>
    <t>DESMONTE DE VENTANAS, INC RETIRO</t>
  </si>
  <si>
    <t>SUBTOTAL</t>
  </si>
  <si>
    <t>REFORZAMIENTO ESTRUCTURAL</t>
  </si>
  <si>
    <t>2.1</t>
  </si>
  <si>
    <t>2,1**</t>
  </si>
  <si>
    <t>REFORZAMIENTO MURO EN TAPIA PISADA</t>
  </si>
  <si>
    <t>2,2**</t>
  </si>
  <si>
    <t>REMPLAZO DE VIGAS ESTRUCTURALES  DE MADERA CIRCULARES DE 4" DE CUBIERTA</t>
  </si>
  <si>
    <t>2,3**</t>
  </si>
  <si>
    <t xml:space="preserve">REMPLAZO DE VIGA ESTRUCTURAL DE MADERA CUADRADA 15X15 DE CUBIERTA </t>
  </si>
  <si>
    <t>CUBIERTA</t>
  </si>
  <si>
    <t>AFINADO IMPERMEABILIZADO PARA TEJA DE BARRO EN ASFALTO (INCLUYE  TELA IMPERMEABILIZANTE)</t>
  </si>
  <si>
    <t>3,3**</t>
  </si>
  <si>
    <t>CABALLETE EN TEJA DE BARRO</t>
  </si>
  <si>
    <t>3,4**</t>
  </si>
  <si>
    <t>REPARACIÓN Y REPARCHEO DE CUBIERTA COLONIAL EXISTENTE</t>
  </si>
  <si>
    <t>3,5**</t>
  </si>
  <si>
    <t>3,6**</t>
  </si>
  <si>
    <t>RECONSTRUCCIÓN DE CIELO RASO</t>
  </si>
  <si>
    <t>3,7**</t>
  </si>
  <si>
    <t xml:space="preserve"> RECONSTRUCCIÓN DE ALERO DE CUBIERTA COLONIAL</t>
  </si>
  <si>
    <t>PAÑETES, REVOQUES Y REPELLOS</t>
  </si>
  <si>
    <t>4.1</t>
  </si>
  <si>
    <t>4.3</t>
  </si>
  <si>
    <t>FILOS O DILATACIONES S/MURO</t>
  </si>
  <si>
    <t>CARPINTERIA DE MADERA</t>
  </si>
  <si>
    <t>5,3**</t>
  </si>
  <si>
    <t>REPARACIÓN DE HOJAS DE MADERA DE VENTANAS Y PUERTA</t>
  </si>
  <si>
    <t>5,4**</t>
  </si>
  <si>
    <t>MARCO Y PUERTA EN MADERA INCLUYE INMUNIZANTE (1,5X2)</t>
  </si>
  <si>
    <t>5,5**</t>
  </si>
  <si>
    <t>VENTANERÍA ARRODILLADA EN MADERA CEDRO MACHO 1,1MX1,4M</t>
  </si>
  <si>
    <t>5,6**</t>
  </si>
  <si>
    <t>VENTANERÍA EN MADERA TIPO COLONIAL CEDRO MACHO 1MX1,3M</t>
  </si>
  <si>
    <t>PINTURA</t>
  </si>
  <si>
    <t>6.1</t>
  </si>
  <si>
    <t>VINILO SOBRE PAÑETE 2 MANOS</t>
  </si>
  <si>
    <t>6.2</t>
  </si>
  <si>
    <t>ESMALTE SOBRE LÁMINA LINEAL (SOCALO MURO)</t>
  </si>
  <si>
    <t>6.3</t>
  </si>
  <si>
    <t>ESMALTE SOBRE LÁMINA LLENA (CARPINTERIA DE MADERA)</t>
  </si>
  <si>
    <t>6.4</t>
  </si>
  <si>
    <t>ESMALTE SOBRE LÁMINA LINEAL (CARPINTERIA METALICA Y DE MADERA)</t>
  </si>
  <si>
    <t>VARIOS</t>
  </si>
  <si>
    <t>RETIRO DE SOBRANTES A UNA DISTANCIA DE 5 KM
(INCLUYE CARGUE Y BOTADERO AUTORIZADO)</t>
  </si>
  <si>
    <t>M3</t>
  </si>
  <si>
    <t>INSTALACION Y REPARACION DE MALLA PLASTICA PARA AISLAMIENTO DE PALOMAS</t>
  </si>
  <si>
    <t xml:space="preserve">ASEO Y LIMPIEZA </t>
  </si>
  <si>
    <t>SUBTOTAL COSTOS DIRECTOS</t>
  </si>
  <si>
    <t>ADMINISTRACION</t>
  </si>
  <si>
    <t>IMPREVISTOS</t>
  </si>
  <si>
    <t>UTILIDADES</t>
  </si>
  <si>
    <t>SUBTOTAL COSTOS INDIRECTOS</t>
  </si>
  <si>
    <t>VALOR TOTAL DEL PROYECTO</t>
  </si>
  <si>
    <t>ANALISIS DE PRECIOS UNITARIOS CONSTRUCCION</t>
  </si>
  <si>
    <t>Actividad</t>
  </si>
  <si>
    <t>APUNTALAMIENTO PROVISIONAL DE MUROS</t>
  </si>
  <si>
    <t>Unidad</t>
  </si>
  <si>
    <t>I. EQUIPO</t>
  </si>
  <si>
    <t>Descripcion</t>
  </si>
  <si>
    <t>Tarifa</t>
  </si>
  <si>
    <t>Rendimiento</t>
  </si>
  <si>
    <t>Valor-Unit</t>
  </si>
  <si>
    <t>TOTALES</t>
  </si>
  <si>
    <t>Herramienta menor</t>
  </si>
  <si>
    <t>GL</t>
  </si>
  <si>
    <t>II. MATERIALES EN OBRA</t>
  </si>
  <si>
    <t>Cantidad</t>
  </si>
  <si>
    <t>Madera rolliza temporal</t>
  </si>
  <si>
    <t>Cuñas y fijaciones</t>
  </si>
  <si>
    <t>III. TRANSPORTES</t>
  </si>
  <si>
    <t>Material</t>
  </si>
  <si>
    <t>Vol-peso o Cant.</t>
  </si>
  <si>
    <t>Distancia</t>
  </si>
  <si>
    <t xml:space="preserve">M3-km </t>
  </si>
  <si>
    <t>IV. MANO DE OBRA</t>
  </si>
  <si>
    <t>Trabajador</t>
  </si>
  <si>
    <t>Jornal</t>
  </si>
  <si>
    <t>Prestaciones</t>
  </si>
  <si>
    <t>Jornal Total</t>
  </si>
  <si>
    <t>Ayudante (2) AA</t>
  </si>
  <si>
    <t>TOTAL</t>
  </si>
  <si>
    <t>APUNTALAMIENTO PROVISIONAL DE CUBIERTA</t>
  </si>
  <si>
    <t>Andamio tubular</t>
  </si>
  <si>
    <t>D</t>
  </si>
  <si>
    <t>SUB-TOTAL</t>
  </si>
  <si>
    <t>Soleras de reparto en madera</t>
  </si>
  <si>
    <t>Protección geotextil sobre esterilla</t>
  </si>
  <si>
    <t>DESMONTE CONSTROLADO DE ELEMENTOS COLAPSADOS</t>
  </si>
  <si>
    <t>Equipo protección personal</t>
  </si>
  <si>
    <t>Volqueta M3</t>
  </si>
  <si>
    <t>H</t>
  </si>
  <si>
    <t>Plástico protector</t>
  </si>
  <si>
    <t>Costales para clasificación</t>
  </si>
  <si>
    <t>UND</t>
  </si>
  <si>
    <t>Ayudante (4) AA</t>
  </si>
  <si>
    <t>MURO EN TAPIA PISADA E=0,65</t>
  </si>
  <si>
    <t>Piedra rajoneada (5" x 12")</t>
  </si>
  <si>
    <t>Tierra arcillosa</t>
  </si>
  <si>
    <t>Cal - (oxido de calcio)</t>
  </si>
  <si>
    <t>Kg</t>
  </si>
  <si>
    <t>Miel de caña</t>
  </si>
  <si>
    <t>Tabla burra de 30 cm x 3 ml</t>
  </si>
  <si>
    <t>Und</t>
  </si>
  <si>
    <t>Durmiente 5x5 cm x 3ml</t>
  </si>
  <si>
    <t>Puntilla con cabeza</t>
  </si>
  <si>
    <t>Lb</t>
  </si>
  <si>
    <t>Alambre negro</t>
  </si>
  <si>
    <t>OFICIAL (1) AA</t>
  </si>
  <si>
    <t>AYUDANTE (2) AA</t>
  </si>
  <si>
    <t>REMPLAZO DE VIGAS ESTRUCTURALES</t>
  </si>
  <si>
    <t>Andamio / apuntalamiento temporal</t>
  </si>
  <si>
    <t>Viga madera estructural 4”x8” x 1m</t>
  </si>
  <si>
    <t>Inmunizante + protector exterior</t>
  </si>
  <si>
    <t>Pernos estructurales / tirafondos</t>
  </si>
  <si>
    <t>Platinas o herrajes metálicos</t>
  </si>
  <si>
    <t xml:space="preserve">UND </t>
  </si>
  <si>
    <t>Elementos menores (brocas, anclajes, consumibles)</t>
  </si>
  <si>
    <t>MANO DE OBRA AA</t>
  </si>
  <si>
    <t>REMPLAZO DE VIGA ESTRUCTURAL de cubierta 15x15</t>
  </si>
  <si>
    <t>Viga madera estructural 15x15x 1m</t>
  </si>
  <si>
    <t>CABALLETE CUBIERTA TEJA DE BARRO</t>
  </si>
  <si>
    <t>Caballete Teja S Ntral 45.7X21.6X7.8Cm 2</t>
  </si>
  <si>
    <t>Mortero impermeabilizado 1:3 Arena lavada de peña</t>
  </si>
  <si>
    <t>PARCHEO DE CUBIERTA COLONIAL</t>
  </si>
  <si>
    <t xml:space="preserve">SECCIÓN DE 1,4 POR 1,4 H=6,0 ANDAMIO CERTIFICADO </t>
  </si>
  <si>
    <t>Teja colonial de barro (canal + cobija)</t>
  </si>
  <si>
    <t>Mortero de cal o pega flexible</t>
  </si>
  <si>
    <t>Entablado</t>
  </si>
  <si>
    <t>Elementos menores (amarres, alambre)</t>
  </si>
  <si>
    <t>Placa Superboard 6 mm 1,2MX2,4M</t>
  </si>
  <si>
    <t>Tornillos punta broca</t>
  </si>
  <si>
    <t>Cinta + masilla juntas</t>
  </si>
  <si>
    <t>Pintura vinilo blanco (2 manos)</t>
  </si>
  <si>
    <t>Estuco de acabado</t>
  </si>
  <si>
    <t>RECONSTRUCCIÓN DE CUBIERTA COLONIAL</t>
  </si>
  <si>
    <t>SECCIÓN DE 1,4 POR 1,4 H=6,0 ANDAMIO CERTIFICADO X 3</t>
  </si>
  <si>
    <t>Viga rolliza inmunizada Ø 7”</t>
  </si>
  <si>
    <t>Alfarda 2”x4” estructural de madera inmunizada</t>
  </si>
  <si>
    <t>Listón 2”x2”</t>
  </si>
  <si>
    <t>Teja Colonial</t>
  </si>
  <si>
    <t>Platinas acero 1/4” anclaje</t>
  </si>
  <si>
    <t>Madera rolliza inmunizada  4''</t>
  </si>
  <si>
    <t>Pernos pasantes ½”</t>
  </si>
  <si>
    <t>Mortero de cal</t>
  </si>
  <si>
    <t>Inmunizante adicional (retoque obra)</t>
  </si>
  <si>
    <t>Pernos estructurales discretos</t>
  </si>
  <si>
    <t>Cuñas y nivelación</t>
  </si>
  <si>
    <t>OFICIAL (2) AA</t>
  </si>
  <si>
    <t>AYUDANTE (3) AA</t>
  </si>
  <si>
    <t>SECCIÓN DE 1,4 POR 1,4 H=6,0 ANDAMIO CERTIFICADO  X 3</t>
  </si>
  <si>
    <t>Placa Superboard 6 mm</t>
  </si>
  <si>
    <t>Perfilería galvanizada liviana</t>
  </si>
  <si>
    <t>RECONSTRUCCION ALERO DE CUBIERTA COLONIAL</t>
  </si>
  <si>
    <t>Andamio tubular X3</t>
  </si>
  <si>
    <t>Durmiente ordinario</t>
  </si>
  <si>
    <t>Puntilla con cabeza 2''</t>
  </si>
  <si>
    <t>LB</t>
  </si>
  <si>
    <t>Planchon ordinario</t>
  </si>
  <si>
    <t>Canes de madera Tipo de madera	Precio unidad (1 ml)
Pino inmunizado cepillado</t>
  </si>
  <si>
    <t>REPARACION DE HOJAS DE MADERA EN PUERTAS Y VENTANAS</t>
  </si>
  <si>
    <t xml:space="preserve">Cedro macho pieza </t>
  </si>
  <si>
    <t>bisagra comun 3"</t>
  </si>
  <si>
    <t>tornillo para madera 2" No 9</t>
  </si>
  <si>
    <t>Puntilla sin cabeza 1"</t>
  </si>
  <si>
    <t>Chazos para carpinteria en madera</t>
  </si>
  <si>
    <t>MANO DE OBRA DD</t>
  </si>
  <si>
    <t>MARCO, PUERTA Y ENCHAPE, AMDERA ROBIZA CHAPA X0,20 M</t>
  </si>
  <si>
    <t>Ventana arrodillada de madera</t>
  </si>
  <si>
    <t>Ventana de madera tipo colonial</t>
  </si>
  <si>
    <t>Malla plástica UV reforzada</t>
  </si>
  <si>
    <t>Guaya galvanizada 1/8"</t>
  </si>
  <si>
    <t xml:space="preserve"> ML</t>
  </si>
  <si>
    <t>Grapas/anclajes</t>
  </si>
  <si>
    <t>Tensores metálicos</t>
  </si>
  <si>
    <t>Aseo y Limpieza final de obra</t>
  </si>
  <si>
    <t>Carretilla</t>
  </si>
  <si>
    <t>Bolsas para residuos</t>
  </si>
  <si>
    <t>Costales reutilizables</t>
  </si>
  <si>
    <t>Transporte interno residuos</t>
  </si>
  <si>
    <t>Ayudante de obra</t>
  </si>
  <si>
    <t>RECONSTRUCCIÓN DE  CUBIERTA COLONIAL INCLUYE ELEMENTOS ESTRUCTURALES</t>
  </si>
  <si>
    <t>Asfalto tipo 190/220 200KG</t>
  </si>
  <si>
    <t>Concreto 2500 PSI</t>
  </si>
  <si>
    <t>Alambre negro No. 18</t>
  </si>
  <si>
    <t>KG</t>
  </si>
  <si>
    <t>LINEA A TIERRA TABLERO GENERAL (VARILLA COOPER WELL)</t>
  </si>
  <si>
    <t>SALIDA TRIFASICA PVC COMPLETA</t>
  </si>
  <si>
    <t>TUBERIA PVC CONDUIT 3/4". INC ACCESORIOS</t>
  </si>
  <si>
    <t>IMPERMEABILIZACIÓN INTEGRAL MORTERO SIKA</t>
  </si>
  <si>
    <t>PELADO Y RASQUETEADO DE MUROS DE TAPIA PISADA</t>
  </si>
  <si>
    <t>1,11**</t>
  </si>
  <si>
    <t>Durmiente Ordinario</t>
  </si>
  <si>
    <t>Puntilla con cabeza 2"</t>
  </si>
  <si>
    <t>FLANCHE LAMINA GALVANIZADA CAL. 22 DS=30</t>
  </si>
  <si>
    <t>8,2**</t>
  </si>
  <si>
    <t>8,3**</t>
  </si>
  <si>
    <t>VIDRIO TRANSPARENTE 3mm</t>
  </si>
  <si>
    <t>INSTALACIONES ELECTRICAS</t>
  </si>
  <si>
    <t>ESMALTE SOBRE LÁMINA LINEAL (ZOCALO MURO)</t>
  </si>
  <si>
    <t xml:space="preserve">SALIDA TOMACORRIENTE DOBLE - 2P + TA - CON POLO TIERRA AISLADA - 15A - 127V (NEMA 5-15R), INCLUYE: CAJA, ELEMENTOS DE FIJACIÓN, TRAMO DE 4m DE TUBERÍA PVC 1/2" Y CIRCUITO RAMAL </t>
  </si>
  <si>
    <t xml:space="preserve">SALIDA INTERRUPTOR CONMUTABLE SENCILLO 10A - 250V, INCLUYE: CAJA, ELEMENTOS DE FIJACIÓN, TRAMO DE 4m DE TUBERÍA PVC 1/2" Y CIRCUITO RAMAL </t>
  </si>
  <si>
    <t>12.88</t>
  </si>
  <si>
    <t>SALIDA LÁMPARA TOMA PVC COMPLETA. INC INTERRUPTOR</t>
  </si>
  <si>
    <t>TABLERO DISTRIBUCIÓN TRIFÁSICO - 5 H - 200A - 600V - 12 CIRCUITOS (SIN BREAKERS), CON PUERTA, CHAPA Y ESPACIO PARA TOTALIZADOR</t>
  </si>
  <si>
    <t>12.2</t>
  </si>
  <si>
    <t>7.8</t>
  </si>
  <si>
    <t>INTERRUPTOR TERMOMAGNÉTICO ENCHUFABLE - MONOPOLAR 20A - 30A - 10kA - 120/240V</t>
  </si>
  <si>
    <t>7.9</t>
  </si>
  <si>
    <t>ACOMETIDA AÉREA TRIFÁSICA 3xNo.6AWG + 1xNo.8 - CU - ANTIFRAUDE</t>
  </si>
  <si>
    <t>12.36</t>
  </si>
  <si>
    <t>CIRCUITO RAMAL TRIPLEX 3xNo.12AWG-CU-THHN/THWN-2</t>
  </si>
  <si>
    <t>12.47</t>
  </si>
  <si>
    <t>COD ICCU</t>
  </si>
  <si>
    <t>DAVID SANTIAGO OROZCO ROJAS
DIRECTOR TÉCNICO DE OBRAS E INFRAESTRUCTURA</t>
  </si>
  <si>
    <t>FUNCIONARIO O ANALISTA</t>
  </si>
  <si>
    <t>NOMBRES Y APELLIDOS</t>
  </si>
  <si>
    <t>FIRMA</t>
  </si>
  <si>
    <t>FECHA TRAMITADO</t>
  </si>
  <si>
    <t>Daniel Ricardo Mendoza Cruz – A.P. Dirección de Obras e Infraestructura</t>
  </si>
  <si>
    <t>David Santiago Orozco Rojas.  Director Técnico De Obas E Infraestructura</t>
  </si>
  <si>
    <t>Proyectó</t>
  </si>
  <si>
    <t>Aprobó</t>
  </si>
  <si>
    <t>Objeto: "MANTENIMIENTO, REPARACIÓN Y CONSERVACION DE LA CASA DE LA CULTURA MIGUEL SAMPER AGUDELO  DEL MUNICIPIO DE GUADUAS CUNDINAMARCA"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</si>
</sst>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.00_-;\-&quot;$&quot;* #,##0.00_-;_-&quot;$&quot;* &quot;-&quot;??_-;_-@"/>
    <numFmt numFmtId="165" formatCode="_ &quot;$&quot;\ * #,##0.00_ ;_ &quot;$&quot;\ * \-#,##0.00_ ;_ &quot;$&quot;\ * &quot;-&quot;??_ ;_ @_ "/>
    <numFmt numFmtId="166" formatCode="[$ $]#,##0"/>
    <numFmt numFmtId="167" formatCode="0.0"/>
  </numFmts>
  <fonts count="15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</font>
    <font>
      <sz val="11"/>
      <name val="Calibri"/>
    </font>
    <font>
      <sz val="10"/>
      <color theme="0"/>
      <name val="Calibri"/>
    </font>
    <font>
      <sz val="10"/>
      <color theme="1"/>
      <name val="Calibri"/>
    </font>
    <font>
      <b/>
      <sz val="11"/>
      <color theme="1"/>
      <name val="Calibri"/>
    </font>
    <font>
      <b/>
      <sz val="10"/>
      <color theme="1"/>
      <name val="Calibri"/>
    </font>
    <font>
      <sz val="11"/>
      <color theme="1"/>
      <name val="Calibri"/>
    </font>
    <font>
      <sz val="11"/>
      <color theme="1"/>
      <name val="Calibri"/>
      <scheme val="minor"/>
    </font>
    <font>
      <sz val="10"/>
      <color rgb="FF000000"/>
      <name val="Calibri"/>
    </font>
    <font>
      <b/>
      <sz val="10"/>
      <color theme="0"/>
      <name val="Calibri"/>
    </font>
    <font>
      <b/>
      <sz val="11"/>
      <color theme="1"/>
      <name val="Calibri"/>
      <scheme val="minor"/>
    </font>
    <font>
      <sz val="10"/>
      <color theme="1"/>
      <name val="Calibri"/>
      <family val="2"/>
    </font>
    <font>
      <sz val="11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D9E2F3"/>
        <bgColor rgb="FFD9E2F3"/>
      </patternFill>
    </fill>
    <fill>
      <patternFill patternType="solid">
        <fgColor rgb="FFFFF2CC"/>
        <bgColor rgb="FFFFF2CC"/>
      </patternFill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theme="2"/>
        <bgColor rgb="FF00FF00"/>
      </patternFill>
    </fill>
    <fill>
      <patternFill patternType="solid">
        <fgColor theme="9" tint="0.79998168889431442"/>
        <bgColor rgb="FFFEF2CB"/>
      </patternFill>
    </fill>
    <fill>
      <patternFill patternType="solid">
        <fgColor theme="9" tint="0.79998168889431442"/>
        <bgColor rgb="FFE2EFD9"/>
      </patternFill>
    </fill>
    <fill>
      <patternFill patternType="solid">
        <fgColor theme="7" tint="0.79998168889431442"/>
        <bgColor rgb="FFE2EFD9"/>
      </patternFill>
    </fill>
    <fill>
      <patternFill patternType="solid">
        <fgColor theme="9" tint="0.79998168889431442"/>
        <bgColor rgb="FFFFF2CC"/>
      </patternFill>
    </fill>
    <fill>
      <patternFill patternType="solid">
        <fgColor theme="7" tint="0.79998168889431442"/>
        <bgColor rgb="FFFEF2CB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4">
    <xf numFmtId="0" fontId="0" fillId="0" borderId="0" xfId="0" applyFont="1" applyAlignment="1"/>
    <xf numFmtId="2" fontId="4" fillId="0" borderId="0" xfId="0" applyNumberFormat="1" applyFont="1"/>
    <xf numFmtId="0" fontId="5" fillId="0" borderId="0" xfId="0" applyFont="1"/>
    <xf numFmtId="0" fontId="7" fillId="0" borderId="4" xfId="0" applyFont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0" fontId="8" fillId="2" borderId="5" xfId="0" applyFont="1" applyFill="1" applyBorder="1"/>
    <xf numFmtId="0" fontId="7" fillId="0" borderId="4" xfId="0" applyFont="1" applyBorder="1" applyAlignment="1">
      <alignment vertical="center"/>
    </xf>
    <xf numFmtId="2" fontId="7" fillId="0" borderId="4" xfId="0" applyNumberFormat="1" applyFont="1" applyBorder="1" applyAlignment="1">
      <alignment horizontal="right" vertical="center"/>
    </xf>
    <xf numFmtId="164" fontId="7" fillId="0" borderId="4" xfId="0" applyNumberFormat="1" applyFont="1" applyBorder="1" applyAlignment="1">
      <alignment horizontal="right" vertical="center"/>
    </xf>
    <xf numFmtId="165" fontId="7" fillId="0" borderId="4" xfId="0" applyNumberFormat="1" applyFont="1" applyBorder="1" applyAlignment="1">
      <alignment vertical="center"/>
    </xf>
    <xf numFmtId="0" fontId="8" fillId="3" borderId="5" xfId="0" applyFont="1" applyFill="1" applyBorder="1"/>
    <xf numFmtId="0" fontId="8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2" fontId="5" fillId="0" borderId="4" xfId="0" applyNumberFormat="1" applyFont="1" applyBorder="1" applyAlignment="1">
      <alignment horizontal="center" vertical="center"/>
    </xf>
    <xf numFmtId="2" fontId="5" fillId="4" borderId="4" xfId="0" applyNumberFormat="1" applyFont="1" applyFill="1" applyBorder="1" applyAlignment="1">
      <alignment horizontal="right" vertical="center"/>
    </xf>
    <xf numFmtId="164" fontId="5" fillId="2" borderId="4" xfId="0" applyNumberFormat="1" applyFont="1" applyFill="1" applyBorder="1" applyAlignment="1">
      <alignment horizontal="right" vertical="center"/>
    </xf>
    <xf numFmtId="165" fontId="5" fillId="4" borderId="4" xfId="0" applyNumberFormat="1" applyFont="1" applyFill="1" applyBorder="1" applyAlignment="1">
      <alignment vertical="center"/>
    </xf>
    <xf numFmtId="2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8" fillId="5" borderId="5" xfId="0" applyFont="1" applyFill="1" applyBorder="1" applyAlignment="1">
      <alignment vertical="center"/>
    </xf>
    <xf numFmtId="2" fontId="5" fillId="4" borderId="4" xfId="0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2" fontId="5" fillId="0" borderId="4" xfId="0" applyNumberFormat="1" applyFont="1" applyBorder="1" applyAlignment="1">
      <alignment horizontal="center" vertical="center"/>
    </xf>
    <xf numFmtId="166" fontId="5" fillId="6" borderId="4" xfId="0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9" fillId="0" borderId="4" xfId="0" applyFont="1" applyBorder="1" applyAlignment="1"/>
    <xf numFmtId="2" fontId="5" fillId="7" borderId="4" xfId="0" applyNumberFormat="1" applyFont="1" applyFill="1" applyBorder="1" applyAlignment="1">
      <alignment horizontal="right" vertical="center"/>
    </xf>
    <xf numFmtId="2" fontId="5" fillId="0" borderId="0" xfId="0" applyNumberFormat="1" applyFont="1" applyAlignment="1">
      <alignment vertical="center"/>
    </xf>
    <xf numFmtId="0" fontId="9" fillId="0" borderId="0" xfId="0" applyFont="1" applyAlignment="1"/>
    <xf numFmtId="164" fontId="5" fillId="2" borderId="5" xfId="0" applyNumberFormat="1" applyFont="1" applyFill="1" applyBorder="1" applyAlignment="1">
      <alignment horizontal="right" vertical="center"/>
    </xf>
    <xf numFmtId="0" fontId="9" fillId="0" borderId="0" xfId="0" applyFont="1"/>
    <xf numFmtId="164" fontId="5" fillId="2" borderId="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165" fontId="7" fillId="0" borderId="10" xfId="0" applyNumberFormat="1" applyFont="1" applyBorder="1" applyAlignment="1">
      <alignment vertical="center"/>
    </xf>
    <xf numFmtId="0" fontId="6" fillId="0" borderId="0" xfId="0" applyFont="1"/>
    <xf numFmtId="2" fontId="7" fillId="0" borderId="0" xfId="0" applyNumberFormat="1" applyFont="1"/>
    <xf numFmtId="0" fontId="8" fillId="0" borderId="0" xfId="0" applyFont="1"/>
    <xf numFmtId="0" fontId="5" fillId="8" borderId="4" xfId="0" applyFont="1" applyFill="1" applyBorder="1" applyAlignment="1">
      <alignment horizontal="center" vertical="center"/>
    </xf>
    <xf numFmtId="2" fontId="5" fillId="8" borderId="4" xfId="0" applyNumberFormat="1" applyFont="1" applyFill="1" applyBorder="1" applyAlignment="1">
      <alignment horizontal="right" vertical="center"/>
    </xf>
    <xf numFmtId="166" fontId="5" fillId="3" borderId="4" xfId="0" applyNumberFormat="1" applyFont="1" applyFill="1" applyBorder="1" applyAlignment="1">
      <alignment horizontal="right" vertical="center"/>
    </xf>
    <xf numFmtId="2" fontId="5" fillId="0" borderId="0" xfId="0" applyNumberFormat="1" applyFont="1"/>
    <xf numFmtId="0" fontId="7" fillId="0" borderId="0" xfId="0" applyFont="1"/>
    <xf numFmtId="0" fontId="5" fillId="4" borderId="4" xfId="0" applyFont="1" applyFill="1" applyBorder="1" applyAlignment="1">
      <alignment vertical="center" wrapText="1"/>
    </xf>
    <xf numFmtId="2" fontId="10" fillId="7" borderId="4" xfId="0" applyNumberFormat="1" applyFont="1" applyFill="1" applyBorder="1" applyAlignment="1">
      <alignment horizontal="right" vertical="center"/>
    </xf>
    <xf numFmtId="2" fontId="10" fillId="8" borderId="4" xfId="0" applyNumberFormat="1" applyFont="1" applyFill="1" applyBorder="1" applyAlignment="1">
      <alignment horizontal="right" vertical="center"/>
    </xf>
    <xf numFmtId="164" fontId="5" fillId="3" borderId="4" xfId="0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vertical="center" wrapText="1"/>
    </xf>
    <xf numFmtId="164" fontId="5" fillId="3" borderId="4" xfId="0" applyNumberFormat="1" applyFont="1" applyFill="1" applyBorder="1" applyAlignment="1">
      <alignment horizontal="right" vertical="center"/>
    </xf>
    <xf numFmtId="164" fontId="5" fillId="6" borderId="4" xfId="0" applyNumberFormat="1" applyFont="1" applyFill="1" applyBorder="1" applyAlignment="1">
      <alignment horizontal="right" vertical="center"/>
    </xf>
    <xf numFmtId="2" fontId="11" fillId="0" borderId="0" xfId="0" applyNumberFormat="1" applyFont="1"/>
    <xf numFmtId="0" fontId="5" fillId="0" borderId="4" xfId="0" applyFont="1" applyBorder="1" applyAlignment="1">
      <alignment vertical="center" wrapText="1"/>
    </xf>
    <xf numFmtId="2" fontId="5" fillId="8" borderId="4" xfId="0" applyNumberFormat="1" applyFont="1" applyFill="1" applyBorder="1" applyAlignment="1">
      <alignment horizontal="right" vertical="center"/>
    </xf>
    <xf numFmtId="0" fontId="6" fillId="0" borderId="0" xfId="0" applyFont="1" applyAlignment="1"/>
    <xf numFmtId="9" fontId="5" fillId="0" borderId="4" xfId="0" applyNumberFormat="1" applyFon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8" fillId="0" borderId="0" xfId="0" applyNumberFormat="1" applyFont="1" applyAlignment="1">
      <alignment horizontal="right" vertical="center"/>
    </xf>
    <xf numFmtId="164" fontId="8" fillId="0" borderId="0" xfId="0" applyNumberFormat="1" applyFont="1" applyAlignment="1">
      <alignment horizontal="right" vertical="center"/>
    </xf>
    <xf numFmtId="164" fontId="5" fillId="0" borderId="0" xfId="0" applyNumberFormat="1" applyFont="1" applyAlignment="1">
      <alignment vertical="center"/>
    </xf>
    <xf numFmtId="0" fontId="9" fillId="0" borderId="4" xfId="0" applyFont="1" applyBorder="1"/>
    <xf numFmtId="0" fontId="6" fillId="0" borderId="4" xfId="0" applyFont="1" applyBorder="1"/>
    <xf numFmtId="166" fontId="9" fillId="0" borderId="4" xfId="0" applyNumberFormat="1" applyFont="1" applyBorder="1" applyAlignment="1"/>
    <xf numFmtId="166" fontId="9" fillId="0" borderId="4" xfId="0" applyNumberFormat="1" applyFont="1" applyBorder="1"/>
    <xf numFmtId="166" fontId="6" fillId="0" borderId="4" xfId="0" applyNumberFormat="1" applyFont="1" applyBorder="1"/>
    <xf numFmtId="0" fontId="6" fillId="0" borderId="4" xfId="0" applyFont="1" applyBorder="1" applyAlignment="1"/>
    <xf numFmtId="0" fontId="8" fillId="0" borderId="4" xfId="0" applyFont="1" applyBorder="1" applyAlignment="1">
      <alignment wrapText="1"/>
    </xf>
    <xf numFmtId="9" fontId="8" fillId="0" borderId="4" xfId="0" applyNumberFormat="1" applyFont="1" applyBorder="1" applyAlignment="1"/>
    <xf numFmtId="0" fontId="9" fillId="0" borderId="8" xfId="0" applyFont="1" applyBorder="1"/>
    <xf numFmtId="0" fontId="12" fillId="0" borderId="4" xfId="0" applyFont="1" applyBorder="1" applyAlignment="1"/>
    <xf numFmtId="4" fontId="9" fillId="0" borderId="4" xfId="0" applyNumberFormat="1" applyFont="1" applyBorder="1" applyAlignment="1"/>
    <xf numFmtId="0" fontId="12" fillId="0" borderId="2" xfId="0" applyFont="1" applyBorder="1" applyAlignment="1"/>
    <xf numFmtId="0" fontId="12" fillId="0" borderId="1" xfId="0" applyFont="1" applyBorder="1" applyAlignment="1"/>
    <xf numFmtId="0" fontId="8" fillId="0" borderId="4" xfId="0" applyFont="1" applyBorder="1" applyAlignment="1">
      <alignment wrapText="1"/>
    </xf>
    <xf numFmtId="166" fontId="6" fillId="0" borderId="0" xfId="0" applyNumberFormat="1" applyFont="1"/>
    <xf numFmtId="0" fontId="12" fillId="0" borderId="10" xfId="0" applyFont="1" applyBorder="1" applyAlignment="1"/>
    <xf numFmtId="9" fontId="8" fillId="0" borderId="4" xfId="0" applyNumberFormat="1" applyFont="1" applyBorder="1"/>
    <xf numFmtId="166" fontId="9" fillId="0" borderId="0" xfId="0" applyNumberFormat="1" applyFont="1"/>
    <xf numFmtId="166" fontId="9" fillId="9" borderId="4" xfId="0" applyNumberFormat="1" applyFont="1" applyFill="1" applyBorder="1" applyAlignment="1"/>
    <xf numFmtId="0" fontId="9" fillId="9" borderId="4" xfId="0" applyFont="1" applyFill="1" applyBorder="1" applyAlignment="1"/>
    <xf numFmtId="0" fontId="8" fillId="0" borderId="4" xfId="0" applyFont="1" applyBorder="1" applyAlignment="1"/>
    <xf numFmtId="0" fontId="9" fillId="10" borderId="0" xfId="0" applyFont="1" applyFill="1"/>
    <xf numFmtId="0" fontId="9" fillId="10" borderId="4" xfId="0" applyFont="1" applyFill="1" applyBorder="1" applyAlignment="1"/>
    <xf numFmtId="2" fontId="5" fillId="8" borderId="16" xfId="0" applyNumberFormat="1" applyFont="1" applyFill="1" applyBorder="1" applyAlignment="1">
      <alignment horizontal="right" vertical="center"/>
    </xf>
    <xf numFmtId="164" fontId="5" fillId="11" borderId="4" xfId="0" applyNumberFormat="1" applyFont="1" applyFill="1" applyBorder="1" applyAlignment="1">
      <alignment horizontal="right" vertical="center"/>
    </xf>
    <xf numFmtId="164" fontId="5" fillId="12" borderId="4" xfId="0" applyNumberFormat="1" applyFont="1" applyFill="1" applyBorder="1" applyAlignment="1">
      <alignment horizontal="right" vertical="center"/>
    </xf>
    <xf numFmtId="164" fontId="5" fillId="13" borderId="6" xfId="0" applyNumberFormat="1" applyFont="1" applyFill="1" applyBorder="1" applyAlignment="1">
      <alignment horizontal="right" vertical="center"/>
    </xf>
    <xf numFmtId="164" fontId="5" fillId="14" borderId="4" xfId="0" applyNumberFormat="1" applyFont="1" applyFill="1" applyBorder="1" applyAlignment="1">
      <alignment horizontal="right" vertical="center"/>
    </xf>
    <xf numFmtId="1" fontId="5" fillId="8" borderId="4" xfId="0" applyNumberFormat="1" applyFont="1" applyFill="1" applyBorder="1" applyAlignment="1">
      <alignment horizontal="right" vertical="center"/>
    </xf>
    <xf numFmtId="1" fontId="5" fillId="0" borderId="0" xfId="0" applyNumberFormat="1" applyFont="1" applyAlignment="1">
      <alignment vertical="center"/>
    </xf>
    <xf numFmtId="0" fontId="8" fillId="0" borderId="6" xfId="0" applyFont="1" applyBorder="1" applyAlignment="1">
      <alignment vertical="center"/>
    </xf>
    <xf numFmtId="0" fontId="6" fillId="0" borderId="6" xfId="0" applyFont="1" applyBorder="1"/>
    <xf numFmtId="0" fontId="7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2" fontId="5" fillId="0" borderId="18" xfId="0" applyNumberFormat="1" applyFont="1" applyBorder="1" applyAlignment="1">
      <alignment horizontal="center" vertical="center"/>
    </xf>
    <xf numFmtId="2" fontId="7" fillId="0" borderId="18" xfId="0" applyNumberFormat="1" applyFont="1" applyBorder="1" applyAlignment="1">
      <alignment horizontal="center" vertical="center"/>
    </xf>
    <xf numFmtId="0" fontId="5" fillId="4" borderId="18" xfId="0" applyFont="1" applyFill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0" fillId="0" borderId="18" xfId="0" applyFont="1" applyBorder="1" applyAlignment="1"/>
    <xf numFmtId="0" fontId="1" fillId="0" borderId="0" xfId="0" applyFont="1" applyAlignment="1"/>
    <xf numFmtId="0" fontId="13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165" fontId="5" fillId="4" borderId="10" xfId="0" applyNumberFormat="1" applyFont="1" applyFill="1" applyBorder="1" applyAlignment="1">
      <alignment vertical="center"/>
    </xf>
    <xf numFmtId="2" fontId="13" fillId="0" borderId="18" xfId="0" applyNumberFormat="1" applyFont="1" applyBorder="1" applyAlignment="1">
      <alignment horizontal="center" vertical="center"/>
    </xf>
    <xf numFmtId="164" fontId="5" fillId="11" borderId="18" xfId="0" applyNumberFormat="1" applyFont="1" applyFill="1" applyBorder="1" applyAlignment="1">
      <alignment horizontal="right" vertical="center"/>
    </xf>
    <xf numFmtId="165" fontId="5" fillId="4" borderId="18" xfId="0" applyNumberFormat="1" applyFont="1" applyFill="1" applyBorder="1" applyAlignment="1">
      <alignment vertical="center"/>
    </xf>
    <xf numFmtId="165" fontId="7" fillId="0" borderId="17" xfId="0" applyNumberFormat="1" applyFont="1" applyBorder="1" applyAlignment="1">
      <alignment vertical="center"/>
    </xf>
    <xf numFmtId="166" fontId="5" fillId="15" borderId="4" xfId="0" applyNumberFormat="1" applyFont="1" applyFill="1" applyBorder="1" applyAlignment="1">
      <alignment horizontal="right" vertical="center"/>
    </xf>
    <xf numFmtId="0" fontId="13" fillId="0" borderId="4" xfId="0" applyFont="1" applyFill="1" applyBorder="1" applyAlignment="1">
      <alignment vertical="center" wrapText="1"/>
    </xf>
    <xf numFmtId="0" fontId="0" fillId="0" borderId="0" xfId="0" applyFont="1" applyFill="1" applyAlignment="1"/>
    <xf numFmtId="0" fontId="5" fillId="0" borderId="4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/>
    </xf>
    <xf numFmtId="0" fontId="13" fillId="0" borderId="18" xfId="0" applyFont="1" applyFill="1" applyBorder="1" applyAlignment="1">
      <alignment vertical="center"/>
    </xf>
    <xf numFmtId="2" fontId="5" fillId="0" borderId="10" xfId="0" applyNumberFormat="1" applyFont="1" applyBorder="1" applyAlignment="1">
      <alignment horizontal="center" vertical="center"/>
    </xf>
    <xf numFmtId="2" fontId="5" fillId="8" borderId="10" xfId="0" applyNumberFormat="1" applyFont="1" applyFill="1" applyBorder="1" applyAlignment="1">
      <alignment horizontal="right" vertical="center"/>
    </xf>
    <xf numFmtId="164" fontId="5" fillId="11" borderId="10" xfId="0" applyNumberFormat="1" applyFont="1" applyFill="1" applyBorder="1" applyAlignment="1">
      <alignment horizontal="right" vertical="center"/>
    </xf>
    <xf numFmtId="2" fontId="5" fillId="8" borderId="18" xfId="0" applyNumberFormat="1" applyFont="1" applyFill="1" applyBorder="1" applyAlignment="1">
      <alignment horizontal="right" vertical="center"/>
    </xf>
    <xf numFmtId="2" fontId="5" fillId="0" borderId="18" xfId="0" applyNumberFormat="1" applyFont="1" applyFill="1" applyBorder="1" applyAlignment="1">
      <alignment horizontal="right" vertical="center"/>
    </xf>
    <xf numFmtId="164" fontId="5" fillId="15" borderId="4" xfId="0" applyNumberFormat="1" applyFont="1" applyFill="1" applyBorder="1" applyAlignment="1">
      <alignment horizontal="right" vertical="center"/>
    </xf>
    <xf numFmtId="167" fontId="5" fillId="8" borderId="4" xfId="0" applyNumberFormat="1" applyFont="1" applyFill="1" applyBorder="1" applyAlignment="1">
      <alignment horizontal="right" vertical="center"/>
    </xf>
    <xf numFmtId="2" fontId="5" fillId="0" borderId="3" xfId="0" applyNumberFormat="1" applyFont="1" applyBorder="1" applyAlignment="1">
      <alignment horizontal="center" vertical="center"/>
    </xf>
    <xf numFmtId="0" fontId="13" fillId="0" borderId="10" xfId="0" applyFont="1" applyFill="1" applyBorder="1" applyAlignment="1">
      <alignment vertical="center" wrapText="1"/>
    </xf>
    <xf numFmtId="0" fontId="13" fillId="0" borderId="17" xfId="0" applyFont="1" applyFill="1" applyBorder="1" applyAlignment="1">
      <alignment vertical="center" wrapText="1"/>
    </xf>
    <xf numFmtId="0" fontId="0" fillId="0" borderId="18" xfId="0" applyFont="1" applyFill="1" applyBorder="1" applyAlignment="1"/>
    <xf numFmtId="2" fontId="7" fillId="0" borderId="6" xfId="0" applyNumberFormat="1" applyFont="1" applyFill="1" applyBorder="1" applyAlignment="1">
      <alignment horizontal="right" vertical="center"/>
    </xf>
    <xf numFmtId="0" fontId="0" fillId="0" borderId="6" xfId="0" applyFont="1" applyFill="1" applyBorder="1" applyAlignment="1"/>
    <xf numFmtId="0" fontId="5" fillId="0" borderId="6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2" fontId="7" fillId="0" borderId="10" xfId="0" applyNumberFormat="1" applyFont="1" applyBorder="1" applyAlignment="1">
      <alignment horizontal="center" vertical="center"/>
    </xf>
    <xf numFmtId="2" fontId="5" fillId="0" borderId="19" xfId="0" applyNumberFormat="1" applyFont="1" applyFill="1" applyBorder="1" applyAlignment="1">
      <alignment horizontal="right" vertical="center"/>
    </xf>
    <xf numFmtId="2" fontId="5" fillId="0" borderId="4" xfId="0" applyNumberFormat="1" applyFont="1" applyFill="1" applyBorder="1" applyAlignment="1">
      <alignment horizontal="right" vertical="center"/>
    </xf>
    <xf numFmtId="0" fontId="8" fillId="0" borderId="6" xfId="0" applyFont="1" applyFill="1" applyBorder="1" applyAlignment="1">
      <alignment vertical="center"/>
    </xf>
    <xf numFmtId="167" fontId="5" fillId="0" borderId="4" xfId="0" applyNumberFormat="1" applyFont="1" applyFill="1" applyBorder="1" applyAlignment="1">
      <alignment horizontal="right" vertical="center"/>
    </xf>
    <xf numFmtId="2" fontId="10" fillId="0" borderId="4" xfId="0" applyNumberFormat="1" applyFont="1" applyFill="1" applyBorder="1" applyAlignment="1">
      <alignment horizontal="right" vertical="center"/>
    </xf>
    <xf numFmtId="0" fontId="0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2" fontId="8" fillId="0" borderId="0" xfId="0" applyNumberFormat="1" applyFont="1" applyAlignment="1">
      <alignment horizontal="right" vertical="center" wrapText="1"/>
    </xf>
    <xf numFmtId="164" fontId="8" fillId="0" borderId="0" xfId="0" applyNumberFormat="1" applyFont="1" applyAlignment="1">
      <alignment horizontal="right" vertical="center" wrapText="1"/>
    </xf>
    <xf numFmtId="2" fontId="4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0" fontId="14" fillId="0" borderId="6" xfId="0" applyFont="1" applyBorder="1" applyAlignment="1">
      <alignment wrapText="1"/>
    </xf>
    <xf numFmtId="164" fontId="14" fillId="0" borderId="6" xfId="0" applyNumberFormat="1" applyFont="1" applyBorder="1" applyAlignment="1">
      <alignment horizontal="right" vertical="center" wrapText="1"/>
    </xf>
    <xf numFmtId="14" fontId="14" fillId="0" borderId="6" xfId="0" applyNumberFormat="1" applyFont="1" applyBorder="1" applyAlignment="1">
      <alignment horizontal="right" vertical="center" wrapText="1"/>
    </xf>
    <xf numFmtId="0" fontId="14" fillId="0" borderId="6" xfId="0" applyFont="1" applyBorder="1" applyAlignment="1">
      <alignment vertical="center" wrapText="1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center"/>
    </xf>
    <xf numFmtId="0" fontId="1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right" vertical="center"/>
    </xf>
    <xf numFmtId="0" fontId="3" fillId="0" borderId="8" xfId="0" applyFont="1" applyBorder="1"/>
    <xf numFmtId="0" fontId="3" fillId="0" borderId="9" xfId="0" applyFont="1" applyBorder="1"/>
    <xf numFmtId="0" fontId="7" fillId="0" borderId="1" xfId="0" applyFont="1" applyBorder="1" applyAlignment="1">
      <alignment horizontal="right" vertical="center"/>
    </xf>
    <xf numFmtId="0" fontId="3" fillId="0" borderId="12" xfId="0" applyFont="1" applyBorder="1"/>
    <xf numFmtId="0" fontId="3" fillId="0" borderId="13" xfId="0" applyFont="1" applyBorder="1"/>
    <xf numFmtId="0" fontId="9" fillId="0" borderId="1" xfId="0" applyFont="1" applyBorder="1"/>
    <xf numFmtId="0" fontId="9" fillId="0" borderId="7" xfId="0" applyFont="1" applyBorder="1"/>
    <xf numFmtId="0" fontId="6" fillId="0" borderId="1" xfId="0" applyFont="1" applyBorder="1"/>
    <xf numFmtId="0" fontId="6" fillId="0" borderId="7" xfId="0" applyFont="1" applyBorder="1"/>
    <xf numFmtId="0" fontId="3" fillId="0" borderId="11" xfId="0" applyFont="1" applyBorder="1"/>
    <xf numFmtId="0" fontId="9" fillId="0" borderId="1" xfId="0" applyFont="1" applyBorder="1" applyAlignment="1"/>
    <xf numFmtId="0" fontId="9" fillId="0" borderId="16" xfId="0" applyFont="1" applyBorder="1"/>
    <xf numFmtId="0" fontId="3" fillId="0" borderId="17" xfId="0" applyFont="1" applyBorder="1"/>
    <xf numFmtId="0" fontId="3" fillId="0" borderId="14" xfId="0" applyFont="1" applyBorder="1"/>
    <xf numFmtId="0" fontId="3" fillId="0" borderId="1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845128</xdr:colOff>
      <xdr:row>70</xdr:row>
      <xdr:rowOff>138546</xdr:rowOff>
    </xdr:from>
    <xdr:to>
      <xdr:col>3</xdr:col>
      <xdr:colOff>3835805</xdr:colOff>
      <xdr:row>71</xdr:row>
      <xdr:rowOff>70065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05A63DA-2464-45E4-9450-E447D330223D}"/>
            </a:ext>
          </a:extLst>
        </xdr:cNvPr>
        <xdr:cNvPicPr/>
      </xdr:nvPicPr>
      <xdr:blipFill>
        <a:blip xmlns:r="http://schemas.openxmlformats.org/officeDocument/2006/relationships" r:embed="rId1">
          <a:alphaModFix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-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507673" y="18066328"/>
          <a:ext cx="2992582" cy="162367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96985</xdr:colOff>
      <xdr:row>74</xdr:row>
      <xdr:rowOff>166254</xdr:rowOff>
    </xdr:from>
    <xdr:to>
      <xdr:col>5</xdr:col>
      <xdr:colOff>136471</xdr:colOff>
      <xdr:row>76</xdr:row>
      <xdr:rowOff>58362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7DA6F16-AC66-4EB8-BCC6-D4683A01ED7E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4149" y="20560145"/>
          <a:ext cx="361950" cy="2838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124691</xdr:colOff>
      <xdr:row>73</xdr:row>
      <xdr:rowOff>346363</xdr:rowOff>
    </xdr:from>
    <xdr:to>
      <xdr:col>5</xdr:col>
      <xdr:colOff>438381</xdr:colOff>
      <xdr:row>74</xdr:row>
      <xdr:rowOff>171796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D5B79F1-A1BD-4132-B546-7856304C434D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0509" y="20352327"/>
          <a:ext cx="317500" cy="2095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6"/>
  <sheetViews>
    <sheetView tabSelected="1" topLeftCell="B1" zoomScale="85" zoomScaleNormal="85" workbookViewId="0">
      <selection activeCell="J27" sqref="J27"/>
    </sheetView>
  </sheetViews>
  <sheetFormatPr baseColWidth="10" defaultColWidth="14.44140625" defaultRowHeight="15" customHeight="1"/>
  <cols>
    <col min="1" max="1" width="1.6640625" customWidth="1"/>
    <col min="2" max="2" width="7.33203125" customWidth="1"/>
    <col min="3" max="3" width="15.33203125" customWidth="1"/>
    <col min="4" max="4" width="74.109375" customWidth="1"/>
    <col min="5" max="5" width="4.6640625" customWidth="1"/>
    <col min="6" max="6" width="8.88671875" customWidth="1"/>
    <col min="7" max="7" width="14.5546875" customWidth="1"/>
    <col min="8" max="8" width="24.6640625" customWidth="1"/>
    <col min="9" max="9" width="11.44140625" customWidth="1"/>
    <col min="10" max="10" width="15.44140625" customWidth="1"/>
    <col min="11" max="12" width="10.6640625" customWidth="1"/>
    <col min="13" max="13" width="13.6640625" customWidth="1"/>
    <col min="14" max="17" width="10.6640625" customWidth="1"/>
    <col min="18" max="18" width="87.109375" bestFit="1" customWidth="1"/>
    <col min="19" max="26" width="10.6640625" customWidth="1"/>
  </cols>
  <sheetData>
    <row r="1" spans="1:26" ht="30.75" customHeight="1">
      <c r="B1" s="156" t="s">
        <v>0</v>
      </c>
      <c r="C1" s="153"/>
      <c r="D1" s="153"/>
      <c r="E1" s="153"/>
      <c r="F1" s="153"/>
      <c r="G1" s="153"/>
      <c r="H1" s="154"/>
      <c r="I1" s="1"/>
      <c r="J1" s="2"/>
    </row>
    <row r="2" spans="1:26" ht="50.25" customHeight="1">
      <c r="B2" s="157" t="s">
        <v>246</v>
      </c>
      <c r="C2" s="153"/>
      <c r="D2" s="153"/>
      <c r="E2" s="153"/>
      <c r="F2" s="153"/>
      <c r="G2" s="153"/>
      <c r="H2" s="154"/>
      <c r="I2" s="1"/>
      <c r="J2" s="2"/>
    </row>
    <row r="3" spans="1:26" ht="16.5" customHeight="1">
      <c r="B3" s="3" t="s">
        <v>1</v>
      </c>
      <c r="C3" s="3" t="s">
        <v>236</v>
      </c>
      <c r="D3" s="3" t="s">
        <v>2</v>
      </c>
      <c r="E3" s="3" t="s">
        <v>3</v>
      </c>
      <c r="F3" s="4" t="s">
        <v>4</v>
      </c>
      <c r="G3" s="5" t="s">
        <v>5</v>
      </c>
      <c r="H3" s="3" t="s">
        <v>6</v>
      </c>
      <c r="I3" s="1"/>
      <c r="J3" s="2"/>
      <c r="K3" s="6" t="s">
        <v>7</v>
      </c>
      <c r="R3" s="94" t="s">
        <v>2</v>
      </c>
      <c r="S3" s="94" t="s">
        <v>3</v>
      </c>
      <c r="T3" s="4" t="s">
        <v>4</v>
      </c>
    </row>
    <row r="4" spans="1:26" ht="15.75" customHeight="1">
      <c r="B4" s="3">
        <v>1</v>
      </c>
      <c r="C4" s="3"/>
      <c r="D4" s="7" t="s">
        <v>8</v>
      </c>
      <c r="E4" s="7"/>
      <c r="F4" s="8"/>
      <c r="G4" s="9"/>
      <c r="H4" s="10"/>
      <c r="I4" s="1"/>
      <c r="J4" s="2"/>
      <c r="K4" s="11" t="s">
        <v>9</v>
      </c>
      <c r="R4" s="95" t="s">
        <v>8</v>
      </c>
      <c r="S4" s="95"/>
      <c r="T4" s="8"/>
    </row>
    <row r="5" spans="1:26" ht="15.75" customHeight="1">
      <c r="A5" s="12"/>
      <c r="B5" s="13">
        <v>1.1000000000000001</v>
      </c>
      <c r="C5" s="13">
        <v>1.8</v>
      </c>
      <c r="D5" s="14" t="s">
        <v>10</v>
      </c>
      <c r="E5" s="15" t="s">
        <v>11</v>
      </c>
      <c r="F5" s="16">
        <v>60</v>
      </c>
      <c r="G5" s="17">
        <v>35988</v>
      </c>
      <c r="H5" s="18">
        <f t="shared" ref="H5:H11" si="0">ROUND(F5*G5,0)</f>
        <v>2159280</v>
      </c>
      <c r="I5" s="19">
        <f>23.8+18+1+1+1+1</f>
        <v>45.8</v>
      </c>
      <c r="J5" s="20"/>
      <c r="K5" s="21" t="s">
        <v>12</v>
      </c>
      <c r="L5" s="12"/>
      <c r="M5" s="12"/>
      <c r="N5" s="12"/>
      <c r="O5" s="12"/>
      <c r="P5" s="12"/>
      <c r="Q5" s="12"/>
      <c r="R5" s="96" t="s">
        <v>10</v>
      </c>
      <c r="S5" s="97" t="s">
        <v>11</v>
      </c>
      <c r="T5" s="22">
        <v>60</v>
      </c>
      <c r="U5" s="12"/>
      <c r="V5" s="12"/>
      <c r="W5" s="12"/>
      <c r="X5" s="12"/>
      <c r="Y5" s="12"/>
      <c r="Z5" s="12"/>
    </row>
    <row r="6" spans="1:26" ht="15.75" customHeight="1">
      <c r="A6" s="12"/>
      <c r="B6" s="13">
        <v>1.2</v>
      </c>
      <c r="C6" s="13">
        <v>1.1200000000000001</v>
      </c>
      <c r="D6" s="14" t="s">
        <v>13</v>
      </c>
      <c r="E6" s="15" t="s">
        <v>14</v>
      </c>
      <c r="F6" s="22">
        <v>15</v>
      </c>
      <c r="G6" s="17">
        <v>14116</v>
      </c>
      <c r="H6" s="18">
        <f t="shared" si="0"/>
        <v>211740</v>
      </c>
      <c r="I6" s="19">
        <v>279</v>
      </c>
      <c r="J6" s="20"/>
      <c r="K6" s="12"/>
      <c r="L6" s="12"/>
      <c r="M6" s="12"/>
      <c r="N6" s="12"/>
      <c r="O6" s="12"/>
      <c r="P6" s="12"/>
      <c r="Q6" s="12"/>
      <c r="R6" s="96" t="s">
        <v>13</v>
      </c>
      <c r="S6" s="97" t="s">
        <v>14</v>
      </c>
      <c r="T6" s="22">
        <v>15</v>
      </c>
      <c r="U6" s="12"/>
      <c r="V6" s="12"/>
      <c r="W6" s="12"/>
      <c r="X6" s="12"/>
      <c r="Y6" s="12"/>
      <c r="Z6" s="12"/>
    </row>
    <row r="7" spans="1:26" ht="15.75" customHeight="1">
      <c r="A7" s="12"/>
      <c r="B7" s="23">
        <v>1.3</v>
      </c>
      <c r="C7" s="13">
        <v>1.32</v>
      </c>
      <c r="D7" s="14" t="s">
        <v>15</v>
      </c>
      <c r="E7" s="15" t="s">
        <v>3</v>
      </c>
      <c r="F7" s="22">
        <v>2</v>
      </c>
      <c r="G7" s="17">
        <v>40253</v>
      </c>
      <c r="H7" s="18">
        <f t="shared" si="0"/>
        <v>80506</v>
      </c>
      <c r="I7" s="19"/>
      <c r="J7" s="20"/>
      <c r="K7" s="12"/>
      <c r="L7" s="12"/>
      <c r="M7" s="12"/>
      <c r="N7" s="12"/>
      <c r="O7" s="12"/>
      <c r="P7" s="12"/>
      <c r="Q7" s="12"/>
      <c r="R7" s="96" t="s">
        <v>15</v>
      </c>
      <c r="S7" s="97" t="s">
        <v>3</v>
      </c>
      <c r="T7" s="22">
        <v>2</v>
      </c>
      <c r="U7" s="12"/>
      <c r="V7" s="12"/>
      <c r="W7" s="12"/>
      <c r="X7" s="12"/>
      <c r="Y7" s="12"/>
      <c r="Z7" s="12"/>
    </row>
    <row r="8" spans="1:26" ht="15.75" customHeight="1">
      <c r="A8" s="12"/>
      <c r="B8" s="23">
        <v>1.4</v>
      </c>
      <c r="C8" s="23" t="s">
        <v>16</v>
      </c>
      <c r="D8" s="24" t="s">
        <v>17</v>
      </c>
      <c r="E8" s="25" t="s">
        <v>14</v>
      </c>
      <c r="F8" s="16">
        <v>8</v>
      </c>
      <c r="G8" s="26">
        <f>'1.5 '!G29</f>
        <v>85340.666666666657</v>
      </c>
      <c r="H8" s="18">
        <f t="shared" si="0"/>
        <v>682725</v>
      </c>
      <c r="I8" s="19"/>
      <c r="J8" s="20"/>
      <c r="K8" s="27"/>
      <c r="L8" s="12"/>
      <c r="M8" s="12"/>
      <c r="N8" s="12"/>
      <c r="O8" s="12"/>
      <c r="P8" s="12"/>
      <c r="Q8" s="12"/>
      <c r="R8" s="96" t="s">
        <v>17</v>
      </c>
      <c r="S8" s="97" t="s">
        <v>14</v>
      </c>
      <c r="T8" s="22">
        <v>8</v>
      </c>
      <c r="U8" s="12"/>
      <c r="V8" s="12"/>
      <c r="W8" s="12"/>
      <c r="X8" s="12"/>
      <c r="Y8" s="12"/>
      <c r="Z8" s="12"/>
    </row>
    <row r="9" spans="1:26" ht="15.75" customHeight="1">
      <c r="A9" s="12"/>
      <c r="B9" s="23">
        <v>1.5</v>
      </c>
      <c r="C9" s="23" t="s">
        <v>18</v>
      </c>
      <c r="D9" s="24" t="s">
        <v>19</v>
      </c>
      <c r="E9" s="25" t="s">
        <v>14</v>
      </c>
      <c r="F9" s="16">
        <v>30</v>
      </c>
      <c r="G9" s="26">
        <f>'1.6 '!G30</f>
        <v>108863.96666666667</v>
      </c>
      <c r="H9" s="18">
        <f t="shared" si="0"/>
        <v>3265919</v>
      </c>
      <c r="I9" s="19"/>
      <c r="J9" s="20"/>
      <c r="K9" s="27"/>
      <c r="L9" s="12"/>
      <c r="O9" s="12"/>
      <c r="P9" s="12"/>
      <c r="Q9" s="12"/>
      <c r="R9" s="96" t="s">
        <v>19</v>
      </c>
      <c r="S9" s="97" t="s">
        <v>14</v>
      </c>
      <c r="T9" s="135">
        <v>30</v>
      </c>
      <c r="U9" s="12"/>
      <c r="V9" s="12"/>
      <c r="W9" s="12"/>
      <c r="X9" s="12"/>
      <c r="Y9" s="12"/>
      <c r="Z9" s="12"/>
    </row>
    <row r="10" spans="1:26" ht="14.25" customHeight="1">
      <c r="A10" s="12"/>
      <c r="B10" s="23">
        <v>1.6</v>
      </c>
      <c r="C10" s="23" t="s">
        <v>20</v>
      </c>
      <c r="D10" s="24" t="s">
        <v>21</v>
      </c>
      <c r="E10" s="25" t="s">
        <v>14</v>
      </c>
      <c r="F10" s="29">
        <v>30</v>
      </c>
      <c r="G10" s="26">
        <f>'1.7 '!G30</f>
        <v>135769.16333333333</v>
      </c>
      <c r="H10" s="18">
        <f t="shared" si="0"/>
        <v>4073075</v>
      </c>
      <c r="I10" s="30"/>
      <c r="J10" s="20"/>
      <c r="K10" s="12"/>
      <c r="L10" s="12"/>
      <c r="M10" s="31"/>
      <c r="N10" s="31"/>
      <c r="O10" s="12"/>
      <c r="P10" s="12"/>
      <c r="Q10" s="12"/>
      <c r="R10" s="96" t="s">
        <v>21</v>
      </c>
      <c r="S10" s="97" t="s">
        <v>14</v>
      </c>
      <c r="T10" s="135">
        <v>30</v>
      </c>
      <c r="U10" s="12"/>
      <c r="V10" s="12"/>
      <c r="W10" s="12"/>
      <c r="X10" s="12"/>
      <c r="Y10" s="12"/>
      <c r="Z10" s="12"/>
    </row>
    <row r="11" spans="1:26" ht="15.75" customHeight="1">
      <c r="A11" s="12"/>
      <c r="B11" s="23">
        <v>1.7</v>
      </c>
      <c r="C11" s="13">
        <v>1.38</v>
      </c>
      <c r="D11" s="14" t="s">
        <v>22</v>
      </c>
      <c r="E11" s="15" t="s">
        <v>3</v>
      </c>
      <c r="F11" s="22">
        <v>4</v>
      </c>
      <c r="G11" s="32">
        <f>26090</f>
        <v>26090</v>
      </c>
      <c r="H11" s="18">
        <f t="shared" si="0"/>
        <v>104360</v>
      </c>
      <c r="I11" s="19"/>
      <c r="J11" s="20"/>
      <c r="K11" s="12"/>
      <c r="L11" s="12"/>
      <c r="N11" s="33"/>
      <c r="O11" s="12"/>
      <c r="P11" s="12"/>
      <c r="Q11" s="12"/>
      <c r="R11" s="96" t="s">
        <v>22</v>
      </c>
      <c r="S11" s="97" t="s">
        <v>3</v>
      </c>
      <c r="T11" s="135">
        <v>4</v>
      </c>
      <c r="U11" s="12"/>
      <c r="V11" s="12"/>
      <c r="W11" s="12"/>
      <c r="X11" s="12"/>
      <c r="Y11" s="12"/>
      <c r="Z11" s="12"/>
    </row>
    <row r="12" spans="1:26" ht="15.75" customHeight="1">
      <c r="A12" s="27"/>
      <c r="B12" s="23">
        <v>1.8</v>
      </c>
      <c r="C12" s="23">
        <v>1.39</v>
      </c>
      <c r="D12" s="24" t="s">
        <v>23</v>
      </c>
      <c r="E12" s="25" t="s">
        <v>14</v>
      </c>
      <c r="F12" s="22">
        <v>10</v>
      </c>
      <c r="G12" s="34">
        <v>18338</v>
      </c>
      <c r="H12" s="18">
        <f t="shared" ref="H12" si="1">ROUND(F12*G12,0)</f>
        <v>183380</v>
      </c>
      <c r="I12" s="19"/>
      <c r="J12" s="35"/>
      <c r="K12" s="27"/>
      <c r="L12" s="27"/>
      <c r="N12" s="33"/>
      <c r="O12" s="27"/>
      <c r="P12" s="27"/>
      <c r="Q12" s="27"/>
      <c r="R12" s="96" t="s">
        <v>23</v>
      </c>
      <c r="S12" s="97" t="s">
        <v>14</v>
      </c>
      <c r="T12" s="135">
        <v>10</v>
      </c>
      <c r="U12" s="27"/>
      <c r="V12" s="27"/>
      <c r="W12" s="27"/>
      <c r="X12" s="27"/>
      <c r="Y12" s="27"/>
      <c r="Z12" s="27"/>
    </row>
    <row r="13" spans="1:26" ht="15.75" customHeight="1">
      <c r="A13" s="12"/>
      <c r="B13" s="23">
        <v>1.9</v>
      </c>
      <c r="C13" s="25" t="s">
        <v>214</v>
      </c>
      <c r="D13" s="14" t="s">
        <v>213</v>
      </c>
      <c r="E13" s="15" t="s">
        <v>14</v>
      </c>
      <c r="F13" s="16">
        <v>200</v>
      </c>
      <c r="G13" s="88">
        <f>'1.11'!G27</f>
        <v>15740.15</v>
      </c>
      <c r="H13" s="18">
        <f>ROUND(F13*G13,0)</f>
        <v>3148030</v>
      </c>
      <c r="I13" s="19"/>
      <c r="J13" s="35"/>
      <c r="K13" s="12"/>
      <c r="L13" s="27"/>
      <c r="N13" s="33"/>
      <c r="O13" s="12"/>
      <c r="P13" s="12"/>
      <c r="Q13" s="12"/>
      <c r="R13" s="96" t="s">
        <v>213</v>
      </c>
      <c r="S13" s="97" t="s">
        <v>14</v>
      </c>
      <c r="T13" s="135">
        <v>200</v>
      </c>
      <c r="U13" s="12"/>
      <c r="V13" s="12"/>
      <c r="W13" s="12"/>
      <c r="X13" s="12"/>
      <c r="Y13" s="12"/>
      <c r="Z13" s="12"/>
    </row>
    <row r="14" spans="1:26" ht="15.75" customHeight="1">
      <c r="A14" s="12"/>
      <c r="B14" s="158" t="s">
        <v>24</v>
      </c>
      <c r="C14" s="159"/>
      <c r="D14" s="159"/>
      <c r="E14" s="159"/>
      <c r="F14" s="159"/>
      <c r="G14" s="160"/>
      <c r="H14" s="36">
        <f>SUM(H5:H13)</f>
        <v>13909015</v>
      </c>
      <c r="I14" s="30"/>
      <c r="J14" s="20"/>
      <c r="K14" s="27"/>
      <c r="L14" s="12"/>
      <c r="M14" s="12"/>
      <c r="N14" s="12"/>
      <c r="O14" s="12"/>
      <c r="P14" s="12"/>
      <c r="Q14" s="12"/>
      <c r="R14" s="95" t="s">
        <v>25</v>
      </c>
      <c r="S14" s="98"/>
      <c r="T14" s="136"/>
      <c r="U14" s="12"/>
      <c r="V14" s="12"/>
      <c r="W14" s="12"/>
      <c r="X14" s="12"/>
      <c r="Y14" s="12"/>
      <c r="Z14" s="12"/>
    </row>
    <row r="15" spans="1:26" ht="15.75" customHeight="1">
      <c r="A15" s="37"/>
      <c r="B15" s="3">
        <v>2</v>
      </c>
      <c r="C15" s="3"/>
      <c r="D15" s="7" t="s">
        <v>25</v>
      </c>
      <c r="E15" s="4"/>
      <c r="F15" s="8"/>
      <c r="G15" s="9"/>
      <c r="H15" s="10"/>
      <c r="I15" s="38"/>
      <c r="J15" s="2"/>
      <c r="K15" s="39"/>
      <c r="R15" s="96" t="s">
        <v>28</v>
      </c>
      <c r="S15" s="97" t="s">
        <v>14</v>
      </c>
      <c r="T15" s="135">
        <v>18</v>
      </c>
      <c r="U15" s="37"/>
      <c r="V15" s="37"/>
      <c r="W15" s="37"/>
      <c r="X15" s="37"/>
      <c r="Y15" s="37"/>
      <c r="Z15" s="37"/>
    </row>
    <row r="16" spans="1:26" ht="15.75" customHeight="1">
      <c r="B16" s="13" t="s">
        <v>26</v>
      </c>
      <c r="C16" s="40" t="s">
        <v>27</v>
      </c>
      <c r="D16" s="14" t="s">
        <v>28</v>
      </c>
      <c r="E16" s="15" t="s">
        <v>14</v>
      </c>
      <c r="F16" s="41">
        <v>18</v>
      </c>
      <c r="G16" s="42">
        <f>'2.1'!G34</f>
        <v>396851.33999999997</v>
      </c>
      <c r="H16" s="18">
        <f t="shared" ref="H16:H18" si="2">ROUND(F16*G16,0)</f>
        <v>7143324</v>
      </c>
      <c r="I16" s="43"/>
      <c r="J16" s="2"/>
      <c r="K16" s="2"/>
      <c r="R16" s="96" t="s">
        <v>30</v>
      </c>
      <c r="S16" s="97" t="s">
        <v>14</v>
      </c>
      <c r="T16" s="137">
        <v>108.72602000000001</v>
      </c>
    </row>
    <row r="17" spans="1:26" ht="15.75" customHeight="1">
      <c r="B17" s="23">
        <v>2.2000000000000002</v>
      </c>
      <c r="C17" s="23" t="s">
        <v>29</v>
      </c>
      <c r="D17" s="24" t="s">
        <v>30</v>
      </c>
      <c r="E17" s="25" t="s">
        <v>14</v>
      </c>
      <c r="F17" s="123">
        <v>108.72602000000001</v>
      </c>
      <c r="G17" s="111">
        <f>'2.2'!G34</f>
        <v>215620.42857142858</v>
      </c>
      <c r="H17" s="18">
        <f t="shared" si="2"/>
        <v>23443551</v>
      </c>
      <c r="I17" s="43"/>
      <c r="J17" s="2"/>
      <c r="K17" s="2"/>
      <c r="R17" s="96" t="s">
        <v>32</v>
      </c>
      <c r="S17" s="97" t="s">
        <v>11</v>
      </c>
      <c r="T17" s="135">
        <v>8</v>
      </c>
    </row>
    <row r="18" spans="1:26" ht="15.75" customHeight="1">
      <c r="B18" s="23">
        <v>2.2999999999999998</v>
      </c>
      <c r="C18" s="23" t="s">
        <v>31</v>
      </c>
      <c r="D18" s="24" t="s">
        <v>32</v>
      </c>
      <c r="E18" s="25" t="s">
        <v>11</v>
      </c>
      <c r="F18" s="41">
        <v>8</v>
      </c>
      <c r="G18" s="42">
        <f>' 2.3'!G34</f>
        <v>369865</v>
      </c>
      <c r="H18" s="18">
        <f t="shared" si="2"/>
        <v>2958920</v>
      </c>
      <c r="I18" s="43"/>
      <c r="J18" s="2"/>
      <c r="K18" s="2"/>
      <c r="R18" s="95" t="s">
        <v>33</v>
      </c>
      <c r="S18" s="98"/>
      <c r="T18" s="129"/>
    </row>
    <row r="19" spans="1:26" ht="37.200000000000003" customHeight="1">
      <c r="B19" s="161" t="s">
        <v>24</v>
      </c>
      <c r="C19" s="153"/>
      <c r="D19" s="153"/>
      <c r="E19" s="153"/>
      <c r="F19" s="153"/>
      <c r="G19" s="154"/>
      <c r="H19" s="10">
        <f>SUM(H16:H18)</f>
        <v>33545795</v>
      </c>
      <c r="I19" s="43"/>
      <c r="J19" s="44"/>
      <c r="R19" s="99" t="s">
        <v>34</v>
      </c>
      <c r="S19" s="97" t="s">
        <v>14</v>
      </c>
      <c r="T19" s="138">
        <v>36</v>
      </c>
    </row>
    <row r="20" spans="1:26" ht="15.75" customHeight="1">
      <c r="A20" s="37"/>
      <c r="B20" s="3">
        <v>3</v>
      </c>
      <c r="C20" s="3"/>
      <c r="D20" s="7" t="s">
        <v>33</v>
      </c>
      <c r="E20" s="4"/>
      <c r="F20" s="8"/>
      <c r="G20" s="9"/>
      <c r="H20" s="10"/>
      <c r="I20" s="38"/>
      <c r="J20" s="44"/>
      <c r="K20" s="37"/>
      <c r="L20" s="37"/>
      <c r="P20" s="37"/>
      <c r="Q20" s="37"/>
      <c r="R20" s="99" t="s">
        <v>36</v>
      </c>
      <c r="S20" s="97" t="s">
        <v>11</v>
      </c>
      <c r="T20" s="138">
        <v>13</v>
      </c>
      <c r="U20" s="37"/>
      <c r="V20" s="37"/>
      <c r="W20" s="37"/>
      <c r="X20" s="37"/>
      <c r="Y20" s="37"/>
      <c r="Z20" s="37"/>
    </row>
    <row r="21" spans="1:26" ht="27.75" customHeight="1">
      <c r="A21" s="12"/>
      <c r="B21" s="23">
        <v>3.1</v>
      </c>
      <c r="C21" s="13">
        <v>7.2</v>
      </c>
      <c r="D21" s="45" t="s">
        <v>34</v>
      </c>
      <c r="E21" s="15" t="s">
        <v>14</v>
      </c>
      <c r="F21" s="46">
        <v>36</v>
      </c>
      <c r="G21" s="17">
        <v>64741</v>
      </c>
      <c r="H21" s="18">
        <f t="shared" ref="H21:H27" si="3">ROUND(F21*G21,0)</f>
        <v>2330676</v>
      </c>
      <c r="I21" s="19"/>
      <c r="J21" s="30">
        <f>F23+F24</f>
        <v>298</v>
      </c>
      <c r="K21" s="12"/>
      <c r="L21" s="12"/>
      <c r="M21" s="12"/>
      <c r="N21" s="12"/>
      <c r="O21" s="12"/>
      <c r="P21" s="12"/>
      <c r="Q21" s="12"/>
      <c r="R21" s="100" t="s">
        <v>38</v>
      </c>
      <c r="S21" s="97" t="s">
        <v>14</v>
      </c>
      <c r="T21" s="138">
        <v>262</v>
      </c>
      <c r="U21" s="12"/>
      <c r="V21" s="12"/>
      <c r="W21" s="12"/>
      <c r="X21" s="12"/>
      <c r="Y21" s="12"/>
      <c r="Z21" s="12"/>
    </row>
    <row r="22" spans="1:26" ht="15.75" customHeight="1">
      <c r="A22" s="12"/>
      <c r="B22" s="23">
        <v>3.3</v>
      </c>
      <c r="C22" s="23" t="s">
        <v>35</v>
      </c>
      <c r="D22" s="45" t="s">
        <v>36</v>
      </c>
      <c r="E22" s="15" t="s">
        <v>11</v>
      </c>
      <c r="F22" s="47">
        <v>13</v>
      </c>
      <c r="G22" s="48">
        <f>'3.3'!G30</f>
        <v>82403.67333333334</v>
      </c>
      <c r="H22" s="18">
        <f t="shared" si="3"/>
        <v>1071248</v>
      </c>
      <c r="I22" s="19"/>
      <c r="J22" s="20"/>
      <c r="K22" s="12"/>
      <c r="L22" s="12"/>
      <c r="M22" s="12"/>
      <c r="N22" s="12"/>
      <c r="O22" s="12"/>
      <c r="P22" s="12"/>
      <c r="Q22" s="12"/>
      <c r="R22" s="100" t="s">
        <v>204</v>
      </c>
      <c r="S22" s="97" t="s">
        <v>14</v>
      </c>
      <c r="T22" s="138">
        <v>36</v>
      </c>
      <c r="U22" s="12"/>
      <c r="V22" s="12"/>
      <c r="W22" s="12"/>
      <c r="X22" s="12"/>
      <c r="Y22" s="12"/>
      <c r="Z22" s="12"/>
    </row>
    <row r="23" spans="1:26" ht="15.75" customHeight="1">
      <c r="A23" s="12"/>
      <c r="B23" s="23">
        <v>3.4</v>
      </c>
      <c r="C23" s="40" t="s">
        <v>37</v>
      </c>
      <c r="D23" s="49" t="s">
        <v>38</v>
      </c>
      <c r="E23" s="25" t="s">
        <v>14</v>
      </c>
      <c r="F23" s="47">
        <v>262</v>
      </c>
      <c r="G23" s="50">
        <f>'3.4'!G40</f>
        <v>311789.08</v>
      </c>
      <c r="H23" s="18">
        <f t="shared" si="3"/>
        <v>81688739</v>
      </c>
      <c r="J23" s="20"/>
      <c r="K23" s="12"/>
      <c r="L23" s="12"/>
      <c r="M23" s="12"/>
      <c r="N23" s="12"/>
      <c r="O23" s="12"/>
      <c r="P23" s="12"/>
      <c r="Q23" s="12"/>
      <c r="R23" s="100" t="s">
        <v>41</v>
      </c>
      <c r="S23" s="97" t="s">
        <v>14</v>
      </c>
      <c r="T23" s="138">
        <v>36</v>
      </c>
      <c r="U23" s="12"/>
      <c r="V23" s="12"/>
      <c r="W23" s="12"/>
      <c r="X23" s="12"/>
      <c r="Y23" s="12"/>
      <c r="Z23" s="12"/>
    </row>
    <row r="24" spans="1:26" ht="32.25" customHeight="1">
      <c r="A24" s="12"/>
      <c r="B24" s="23">
        <v>3.5</v>
      </c>
      <c r="C24" s="23" t="s">
        <v>39</v>
      </c>
      <c r="D24" s="49" t="s">
        <v>204</v>
      </c>
      <c r="E24" s="25" t="s">
        <v>14</v>
      </c>
      <c r="F24" s="46">
        <v>36</v>
      </c>
      <c r="G24" s="51">
        <f>'3.5'!G44</f>
        <v>580098.09000000008</v>
      </c>
      <c r="H24" s="18">
        <f t="shared" si="3"/>
        <v>20883531</v>
      </c>
      <c r="I24" s="19"/>
      <c r="J24" s="91"/>
      <c r="K24" s="12"/>
      <c r="L24" s="12"/>
      <c r="M24" s="12"/>
      <c r="N24" s="12"/>
      <c r="O24" s="12"/>
      <c r="P24" s="12"/>
      <c r="Q24" s="12"/>
      <c r="R24" s="100" t="s">
        <v>43</v>
      </c>
      <c r="S24" s="97" t="s">
        <v>14</v>
      </c>
      <c r="T24" s="54">
        <v>20</v>
      </c>
      <c r="U24" s="12"/>
      <c r="V24" s="12"/>
      <c r="W24" s="12"/>
      <c r="X24" s="12"/>
      <c r="Y24" s="12"/>
      <c r="Z24" s="12"/>
    </row>
    <row r="25" spans="1:26" ht="32.25" customHeight="1">
      <c r="A25" s="12"/>
      <c r="B25" s="23">
        <v>3.6</v>
      </c>
      <c r="C25" s="23" t="s">
        <v>40</v>
      </c>
      <c r="D25" s="49" t="s">
        <v>41</v>
      </c>
      <c r="E25" s="25" t="s">
        <v>14</v>
      </c>
      <c r="F25" s="46">
        <v>36</v>
      </c>
      <c r="G25" s="51">
        <f>'3.6'!G35</f>
        <v>180544.78</v>
      </c>
      <c r="H25" s="18">
        <f t="shared" si="3"/>
        <v>6499612</v>
      </c>
      <c r="I25" s="19">
        <f>+F24+F23</f>
        <v>298</v>
      </c>
      <c r="J25" s="20"/>
      <c r="K25" s="12"/>
      <c r="L25" s="12"/>
      <c r="M25" s="12"/>
      <c r="N25" s="12"/>
      <c r="O25" s="12"/>
      <c r="P25" s="12"/>
      <c r="Q25" s="12"/>
      <c r="R25" s="100" t="s">
        <v>217</v>
      </c>
      <c r="S25" s="97" t="s">
        <v>11</v>
      </c>
      <c r="T25" s="54">
        <v>15</v>
      </c>
      <c r="U25" s="12"/>
      <c r="V25" s="12"/>
      <c r="W25" s="12"/>
      <c r="X25" s="12"/>
      <c r="Y25" s="12"/>
      <c r="Z25" s="12"/>
    </row>
    <row r="26" spans="1:26" ht="32.25" customHeight="1">
      <c r="A26" s="27"/>
      <c r="B26" s="23">
        <v>3.7</v>
      </c>
      <c r="C26" s="23" t="s">
        <v>42</v>
      </c>
      <c r="D26" s="53" t="s">
        <v>43</v>
      </c>
      <c r="E26" s="25" t="s">
        <v>14</v>
      </c>
      <c r="F26" s="54">
        <v>20</v>
      </c>
      <c r="G26" s="51">
        <f>'3.7'!G32</f>
        <v>173855.88</v>
      </c>
      <c r="H26" s="18">
        <f>ROUND(F26*G26,0)</f>
        <v>3477118</v>
      </c>
      <c r="I26" s="19"/>
      <c r="J26" s="30">
        <f>+F23+F24</f>
        <v>298</v>
      </c>
      <c r="K26" s="27"/>
      <c r="L26" s="27"/>
      <c r="M26" s="27"/>
      <c r="N26" s="27"/>
      <c r="O26" s="27"/>
      <c r="P26" s="27"/>
      <c r="Q26" s="27"/>
      <c r="R26" s="95" t="s">
        <v>44</v>
      </c>
      <c r="S26" s="98"/>
      <c r="T26" s="92"/>
      <c r="U26" s="27"/>
      <c r="V26" s="27"/>
      <c r="W26" s="27"/>
      <c r="X26" s="27"/>
      <c r="Y26" s="27"/>
      <c r="Z26" s="27"/>
    </row>
    <row r="27" spans="1:26" ht="32.25" customHeight="1">
      <c r="A27" s="12"/>
      <c r="B27" s="23">
        <v>3.8</v>
      </c>
      <c r="C27" s="23">
        <v>7.34</v>
      </c>
      <c r="D27" s="49" t="s">
        <v>217</v>
      </c>
      <c r="E27" s="25" t="s">
        <v>11</v>
      </c>
      <c r="F27" s="41">
        <v>15</v>
      </c>
      <c r="G27" s="89">
        <v>37613</v>
      </c>
      <c r="H27" s="18">
        <f t="shared" si="3"/>
        <v>564195</v>
      </c>
      <c r="I27" s="19"/>
      <c r="J27" s="20"/>
      <c r="K27" s="12"/>
      <c r="L27" s="12"/>
      <c r="M27" s="12"/>
      <c r="N27" s="12"/>
      <c r="O27" s="12"/>
      <c r="P27" s="12"/>
      <c r="Q27" s="12"/>
      <c r="R27" s="100" t="s">
        <v>212</v>
      </c>
      <c r="S27" s="97" t="s">
        <v>14</v>
      </c>
      <c r="T27" s="47">
        <v>220</v>
      </c>
      <c r="U27" s="12"/>
      <c r="V27" s="12"/>
      <c r="W27" s="12"/>
      <c r="X27" s="12"/>
      <c r="Y27" s="12"/>
      <c r="Z27" s="12"/>
    </row>
    <row r="28" spans="1:26" ht="15" customHeight="1">
      <c r="A28" s="12"/>
      <c r="B28" s="161" t="s">
        <v>24</v>
      </c>
      <c r="C28" s="153"/>
      <c r="D28" s="153"/>
      <c r="E28" s="153"/>
      <c r="F28" s="153"/>
      <c r="G28" s="154"/>
      <c r="H28" s="10">
        <f>SUM(H21:H27)</f>
        <v>116515119</v>
      </c>
      <c r="I28" s="19"/>
      <c r="J28" s="20"/>
      <c r="K28" s="12"/>
      <c r="L28" s="12"/>
      <c r="M28" s="12"/>
      <c r="N28" s="12"/>
      <c r="O28" s="12"/>
      <c r="P28" s="12"/>
      <c r="Q28" s="12"/>
      <c r="R28" s="100" t="s">
        <v>47</v>
      </c>
      <c r="S28" s="97" t="s">
        <v>11</v>
      </c>
      <c r="T28" s="47">
        <v>10</v>
      </c>
      <c r="U28" s="12"/>
      <c r="V28" s="12"/>
      <c r="W28" s="12"/>
      <c r="X28" s="12"/>
      <c r="Y28" s="12"/>
      <c r="Z28" s="12"/>
    </row>
    <row r="29" spans="1:26" ht="15.75" customHeight="1">
      <c r="A29" s="37"/>
      <c r="B29" s="3">
        <v>4</v>
      </c>
      <c r="C29" s="3"/>
      <c r="D29" s="7" t="s">
        <v>44</v>
      </c>
      <c r="E29" s="4"/>
      <c r="F29" s="8"/>
      <c r="G29" s="9"/>
      <c r="H29" s="10"/>
      <c r="I29" s="52"/>
      <c r="J29" s="44"/>
      <c r="K29" s="37"/>
      <c r="L29" s="37"/>
      <c r="M29" s="37"/>
      <c r="N29" s="37"/>
      <c r="O29" s="37"/>
      <c r="P29" s="37"/>
      <c r="Q29" s="37"/>
      <c r="R29" s="95" t="s">
        <v>48</v>
      </c>
      <c r="S29" s="98"/>
      <c r="T29" s="128"/>
      <c r="U29" s="37"/>
      <c r="V29" s="37"/>
      <c r="W29" s="37"/>
      <c r="X29" s="37"/>
      <c r="Y29" s="37"/>
      <c r="Z29" s="37"/>
    </row>
    <row r="30" spans="1:26" ht="15.6" customHeight="1">
      <c r="B30" s="13" t="s">
        <v>45</v>
      </c>
      <c r="C30" s="13">
        <v>6.15</v>
      </c>
      <c r="D30" s="53" t="s">
        <v>212</v>
      </c>
      <c r="E30" s="15" t="s">
        <v>14</v>
      </c>
      <c r="F30" s="47">
        <v>220</v>
      </c>
      <c r="G30" s="17">
        <v>26158</v>
      </c>
      <c r="H30" s="18">
        <f t="shared" ref="H30:H31" si="4">ROUND(F30*G30,0)</f>
        <v>5754760</v>
      </c>
      <c r="I30" s="1"/>
      <c r="J30" s="2"/>
      <c r="R30" s="96" t="s">
        <v>50</v>
      </c>
      <c r="S30" s="97" t="s">
        <v>3</v>
      </c>
      <c r="T30" s="54">
        <v>3</v>
      </c>
    </row>
    <row r="31" spans="1:26" ht="16.5" customHeight="1">
      <c r="B31" s="13" t="s">
        <v>46</v>
      </c>
      <c r="C31" s="13">
        <v>6.3</v>
      </c>
      <c r="D31" s="53" t="s">
        <v>47</v>
      </c>
      <c r="E31" s="15" t="s">
        <v>11</v>
      </c>
      <c r="F31" s="47">
        <v>10</v>
      </c>
      <c r="G31" s="17">
        <v>7819</v>
      </c>
      <c r="H31" s="18">
        <f t="shared" si="4"/>
        <v>78190</v>
      </c>
      <c r="I31" s="1"/>
      <c r="J31" s="2"/>
      <c r="R31" s="96" t="s">
        <v>52</v>
      </c>
      <c r="S31" s="97" t="s">
        <v>3</v>
      </c>
      <c r="T31" s="54">
        <v>1</v>
      </c>
    </row>
    <row r="32" spans="1:26" ht="15.75" customHeight="1">
      <c r="B32" s="161" t="s">
        <v>24</v>
      </c>
      <c r="C32" s="153"/>
      <c r="D32" s="153"/>
      <c r="E32" s="153"/>
      <c r="F32" s="153"/>
      <c r="G32" s="154"/>
      <c r="H32" s="10">
        <f>SUM(H30:H31)</f>
        <v>5832950</v>
      </c>
      <c r="I32" s="1"/>
      <c r="J32" s="2"/>
      <c r="R32" s="96" t="s">
        <v>54</v>
      </c>
      <c r="S32" s="97" t="s">
        <v>3</v>
      </c>
      <c r="T32" s="54">
        <v>1</v>
      </c>
    </row>
    <row r="33" spans="1:26" ht="15.75" customHeight="1">
      <c r="A33" s="37"/>
      <c r="B33" s="3">
        <v>5</v>
      </c>
      <c r="C33" s="3"/>
      <c r="D33" s="7" t="s">
        <v>48</v>
      </c>
      <c r="E33" s="4"/>
      <c r="F33" s="8"/>
      <c r="G33" s="9"/>
      <c r="H33" s="10"/>
      <c r="I33" s="52"/>
      <c r="J33" s="44"/>
      <c r="K33" s="37"/>
      <c r="L33" s="37"/>
      <c r="M33" s="37"/>
      <c r="N33" s="37"/>
      <c r="O33" s="37"/>
      <c r="P33" s="37"/>
      <c r="Q33" s="37"/>
      <c r="R33" s="96" t="s">
        <v>56</v>
      </c>
      <c r="S33" s="97" t="s">
        <v>3</v>
      </c>
      <c r="T33" s="54">
        <v>1</v>
      </c>
      <c r="U33" s="37"/>
      <c r="V33" s="37"/>
      <c r="W33" s="37"/>
      <c r="X33" s="37"/>
      <c r="Y33" s="37"/>
      <c r="Z33" s="37"/>
    </row>
    <row r="34" spans="1:26" ht="15.75" customHeight="1">
      <c r="B34" s="23">
        <v>5.3</v>
      </c>
      <c r="C34" s="23" t="s">
        <v>49</v>
      </c>
      <c r="D34" s="24" t="s">
        <v>50</v>
      </c>
      <c r="E34" s="25" t="s">
        <v>3</v>
      </c>
      <c r="F34" s="41">
        <v>3</v>
      </c>
      <c r="G34" s="51">
        <f>'5.3'!G31</f>
        <v>555441.2971428571</v>
      </c>
      <c r="H34" s="18">
        <f t="shared" ref="H34:H37" si="5">ROUND(F34*G34,0)</f>
        <v>1666324</v>
      </c>
      <c r="I34" s="1"/>
      <c r="J34" s="2"/>
      <c r="R34" s="96" t="s">
        <v>220</v>
      </c>
      <c r="S34" s="97" t="s">
        <v>14</v>
      </c>
      <c r="T34" s="54">
        <v>3.45</v>
      </c>
    </row>
    <row r="35" spans="1:26" ht="15.75" customHeight="1">
      <c r="B35" s="23">
        <v>5.4</v>
      </c>
      <c r="C35" s="23" t="s">
        <v>51</v>
      </c>
      <c r="D35" s="14" t="s">
        <v>52</v>
      </c>
      <c r="E35" s="15" t="s">
        <v>3</v>
      </c>
      <c r="F35" s="54">
        <v>1</v>
      </c>
      <c r="G35" s="122">
        <f>'5.4'!G31</f>
        <v>3165441.2971428572</v>
      </c>
      <c r="H35" s="18">
        <f t="shared" si="5"/>
        <v>3165441</v>
      </c>
      <c r="I35" s="1"/>
      <c r="J35" s="102"/>
      <c r="R35" s="95" t="s">
        <v>57</v>
      </c>
      <c r="S35" s="98"/>
      <c r="T35" s="129"/>
    </row>
    <row r="36" spans="1:26" ht="15.75" customHeight="1">
      <c r="B36" s="23">
        <v>5.5</v>
      </c>
      <c r="C36" s="23" t="s">
        <v>53</v>
      </c>
      <c r="D36" s="24" t="s">
        <v>54</v>
      </c>
      <c r="E36" s="25" t="s">
        <v>3</v>
      </c>
      <c r="F36" s="54">
        <v>1</v>
      </c>
      <c r="G36" s="48">
        <f>'5.5'!G31</f>
        <v>3466864.5542857139</v>
      </c>
      <c r="H36" s="18">
        <f t="shared" si="5"/>
        <v>3466865</v>
      </c>
      <c r="I36" s="1"/>
      <c r="R36" s="96" t="s">
        <v>59</v>
      </c>
      <c r="S36" s="97" t="s">
        <v>14</v>
      </c>
      <c r="T36" s="90">
        <v>759.87810000000002</v>
      </c>
    </row>
    <row r="37" spans="1:26" ht="15.75" customHeight="1">
      <c r="B37" s="23">
        <v>5.6</v>
      </c>
      <c r="C37" s="23" t="s">
        <v>55</v>
      </c>
      <c r="D37" s="24" t="s">
        <v>56</v>
      </c>
      <c r="E37" s="25" t="s">
        <v>3</v>
      </c>
      <c r="F37" s="54">
        <v>1</v>
      </c>
      <c r="G37" s="48">
        <f>'5.6'!G31</f>
        <v>2786864.5542857139</v>
      </c>
      <c r="H37" s="18">
        <f t="shared" si="5"/>
        <v>2786865</v>
      </c>
      <c r="I37" s="1"/>
      <c r="J37" s="2"/>
      <c r="R37" s="96" t="s">
        <v>61</v>
      </c>
      <c r="S37" s="97" t="s">
        <v>11</v>
      </c>
      <c r="T37" s="54">
        <v>72</v>
      </c>
    </row>
    <row r="38" spans="1:26" ht="15.75" customHeight="1">
      <c r="B38" s="23">
        <v>5.7</v>
      </c>
      <c r="C38" s="23">
        <v>9.2899999999999991</v>
      </c>
      <c r="D38" s="24" t="s">
        <v>220</v>
      </c>
      <c r="E38" s="25" t="s">
        <v>14</v>
      </c>
      <c r="F38" s="54">
        <v>3.45</v>
      </c>
      <c r="G38" s="86">
        <v>58572</v>
      </c>
      <c r="H38" s="18">
        <f t="shared" ref="H38" si="6">ROUND(F38*G38,0)</f>
        <v>202073</v>
      </c>
      <c r="I38" s="1"/>
      <c r="J38" s="2"/>
      <c r="R38" s="96" t="s">
        <v>63</v>
      </c>
      <c r="S38" s="97" t="s">
        <v>14</v>
      </c>
      <c r="T38" s="54">
        <v>120</v>
      </c>
    </row>
    <row r="39" spans="1:26" ht="15.75" customHeight="1">
      <c r="B39" s="161" t="s">
        <v>24</v>
      </c>
      <c r="C39" s="153"/>
      <c r="D39" s="153"/>
      <c r="E39" s="153"/>
      <c r="F39" s="153"/>
      <c r="G39" s="154"/>
      <c r="H39" s="10">
        <f>SUM(H34:H38)</f>
        <v>11287568</v>
      </c>
      <c r="I39" s="1"/>
      <c r="J39" s="2"/>
      <c r="R39" s="100" t="s">
        <v>65</v>
      </c>
      <c r="S39" s="97" t="s">
        <v>11</v>
      </c>
      <c r="T39" s="54">
        <v>100</v>
      </c>
    </row>
    <row r="40" spans="1:26" ht="15.75" customHeight="1">
      <c r="A40" s="37"/>
      <c r="B40" s="3">
        <v>6</v>
      </c>
      <c r="C40" s="3"/>
      <c r="D40" s="7" t="s">
        <v>57</v>
      </c>
      <c r="E40" s="4"/>
      <c r="F40" s="8"/>
      <c r="G40" s="9"/>
      <c r="H40" s="10"/>
      <c r="I40" s="52"/>
      <c r="J40" s="44"/>
      <c r="K40" s="37"/>
      <c r="L40" s="37"/>
      <c r="M40" s="37"/>
      <c r="N40" s="37"/>
      <c r="O40" s="37"/>
      <c r="P40" s="37"/>
      <c r="Q40" s="37"/>
      <c r="R40" s="95" t="s">
        <v>221</v>
      </c>
      <c r="S40" s="98"/>
      <c r="T40" s="93"/>
      <c r="U40" s="37"/>
      <c r="V40" s="37"/>
      <c r="W40" s="37"/>
      <c r="X40" s="37"/>
      <c r="Y40" s="37"/>
      <c r="Z40" s="37"/>
    </row>
    <row r="41" spans="1:26" ht="26.4" customHeight="1">
      <c r="B41" s="13" t="s">
        <v>58</v>
      </c>
      <c r="C41" s="13">
        <v>18.23</v>
      </c>
      <c r="D41" s="14" t="s">
        <v>59</v>
      </c>
      <c r="E41" s="15" t="s">
        <v>14</v>
      </c>
      <c r="F41" s="90">
        <v>759.87810000000002</v>
      </c>
      <c r="G41" s="17">
        <v>18299</v>
      </c>
      <c r="H41" s="18">
        <f t="shared" ref="H41:H43" si="7">ROUND(F41*G41,0)</f>
        <v>13905009</v>
      </c>
      <c r="I41" s="1"/>
      <c r="J41" s="2"/>
      <c r="R41" s="112" t="s">
        <v>226</v>
      </c>
      <c r="S41" s="25" t="s">
        <v>3</v>
      </c>
      <c r="T41" s="54">
        <v>8</v>
      </c>
    </row>
    <row r="42" spans="1:26" ht="37.200000000000003" customHeight="1">
      <c r="B42" s="13" t="s">
        <v>60</v>
      </c>
      <c r="C42" s="13">
        <v>18.8</v>
      </c>
      <c r="D42" s="14" t="s">
        <v>222</v>
      </c>
      <c r="E42" s="15" t="s">
        <v>11</v>
      </c>
      <c r="F42" s="41">
        <v>72</v>
      </c>
      <c r="G42" s="17">
        <v>5081</v>
      </c>
      <c r="H42" s="18">
        <f t="shared" si="7"/>
        <v>365832</v>
      </c>
      <c r="I42" s="1"/>
      <c r="J42" s="2"/>
      <c r="R42" s="112" t="s">
        <v>224</v>
      </c>
      <c r="S42" s="25" t="s">
        <v>3</v>
      </c>
      <c r="T42" s="54">
        <v>4</v>
      </c>
    </row>
    <row r="43" spans="1:26" ht="37.200000000000003" customHeight="1">
      <c r="B43" s="13" t="s">
        <v>62</v>
      </c>
      <c r="C43" s="13">
        <v>18.899999999999999</v>
      </c>
      <c r="D43" s="14" t="s">
        <v>63</v>
      </c>
      <c r="E43" s="15" t="s">
        <v>14</v>
      </c>
      <c r="F43" s="41">
        <v>120</v>
      </c>
      <c r="G43" s="17">
        <v>25097</v>
      </c>
      <c r="H43" s="18">
        <f t="shared" si="7"/>
        <v>3011640</v>
      </c>
      <c r="I43" s="1"/>
      <c r="J43" s="2"/>
      <c r="R43" s="125" t="s">
        <v>223</v>
      </c>
      <c r="S43" s="25" t="s">
        <v>3</v>
      </c>
      <c r="T43" s="54">
        <v>6</v>
      </c>
    </row>
    <row r="44" spans="1:26" ht="28.5" customHeight="1">
      <c r="B44" s="23" t="s">
        <v>64</v>
      </c>
      <c r="C44" s="23">
        <v>18.8</v>
      </c>
      <c r="D44" s="53" t="s">
        <v>65</v>
      </c>
      <c r="E44" s="25" t="s">
        <v>11</v>
      </c>
      <c r="F44" s="54">
        <v>100</v>
      </c>
      <c r="G44" s="17">
        <v>5081</v>
      </c>
      <c r="H44" s="18">
        <f t="shared" ref="H44" si="8">ROUND(F44*G44,0)</f>
        <v>508100</v>
      </c>
      <c r="I44" s="1"/>
      <c r="J44" s="2"/>
      <c r="R44" s="127" t="s">
        <v>210</v>
      </c>
      <c r="S44" s="124" t="s">
        <v>3</v>
      </c>
      <c r="T44" s="54">
        <v>10</v>
      </c>
    </row>
    <row r="45" spans="1:26" ht="31.8" customHeight="1">
      <c r="B45" s="161" t="s">
        <v>24</v>
      </c>
      <c r="C45" s="153"/>
      <c r="D45" s="153"/>
      <c r="E45" s="153"/>
      <c r="F45" s="153"/>
      <c r="G45" s="154"/>
      <c r="H45" s="10">
        <f>SUM(H41:H44)</f>
        <v>17790581</v>
      </c>
      <c r="I45" s="1"/>
      <c r="J45" s="2"/>
      <c r="R45" s="126" t="s">
        <v>227</v>
      </c>
      <c r="S45" s="25" t="s">
        <v>3</v>
      </c>
      <c r="T45" s="85">
        <v>1</v>
      </c>
    </row>
    <row r="46" spans="1:26" ht="15.75" customHeight="1">
      <c r="A46" s="37"/>
      <c r="B46" s="3">
        <v>7</v>
      </c>
      <c r="C46" s="3"/>
      <c r="D46" s="7" t="s">
        <v>221</v>
      </c>
      <c r="E46" s="4"/>
      <c r="F46" s="8"/>
      <c r="G46" s="9"/>
      <c r="H46" s="10"/>
      <c r="I46" s="52"/>
      <c r="J46" s="44"/>
      <c r="K46" s="37"/>
      <c r="L46" s="37"/>
      <c r="M46" s="55"/>
      <c r="N46" s="37"/>
      <c r="O46" s="37"/>
      <c r="P46" s="37"/>
      <c r="Q46" s="37"/>
      <c r="R46" s="114" t="s">
        <v>211</v>
      </c>
      <c r="S46" s="25" t="s">
        <v>11</v>
      </c>
      <c r="T46" s="54">
        <v>80</v>
      </c>
      <c r="U46" s="37"/>
      <c r="V46" s="37"/>
      <c r="W46" s="37"/>
      <c r="X46" s="37"/>
      <c r="Y46" s="37"/>
      <c r="Z46" s="37"/>
    </row>
    <row r="47" spans="1:26" ht="14.4">
      <c r="B47" s="23">
        <v>7.1</v>
      </c>
      <c r="C47" s="103" t="s">
        <v>228</v>
      </c>
      <c r="D47" s="112" t="s">
        <v>226</v>
      </c>
      <c r="E47" s="25" t="s">
        <v>3</v>
      </c>
      <c r="F47" s="54">
        <v>8</v>
      </c>
      <c r="G47" s="17">
        <v>110579</v>
      </c>
      <c r="H47" s="18">
        <f>ROUND(F47*G47,0)</f>
        <v>884632</v>
      </c>
      <c r="I47" s="1"/>
      <c r="J47" s="2"/>
      <c r="R47" s="115" t="s">
        <v>209</v>
      </c>
      <c r="S47" s="117" t="s">
        <v>3</v>
      </c>
      <c r="T47" s="118">
        <v>1</v>
      </c>
    </row>
    <row r="48" spans="1:26" ht="35.4" customHeight="1">
      <c r="B48" s="23">
        <v>7.2</v>
      </c>
      <c r="C48" s="103" t="s">
        <v>225</v>
      </c>
      <c r="D48" s="112" t="s">
        <v>224</v>
      </c>
      <c r="E48" s="25" t="s">
        <v>3</v>
      </c>
      <c r="F48" s="54">
        <v>4</v>
      </c>
      <c r="G48" s="86">
        <v>115053</v>
      </c>
      <c r="H48" s="18">
        <f t="shared" ref="H48:H56" si="9">ROUND(F48*G48,0)</f>
        <v>460212</v>
      </c>
      <c r="I48" s="1"/>
      <c r="J48" s="2"/>
      <c r="R48" s="116" t="s">
        <v>230</v>
      </c>
      <c r="S48" s="107" t="s">
        <v>3</v>
      </c>
      <c r="T48" s="120">
        <v>12</v>
      </c>
    </row>
    <row r="49" spans="1:26" ht="26.4" customHeight="1">
      <c r="B49" s="23">
        <v>7.3</v>
      </c>
      <c r="C49" s="23">
        <v>12.93</v>
      </c>
      <c r="D49" s="112" t="s">
        <v>223</v>
      </c>
      <c r="E49" s="25" t="s">
        <v>3</v>
      </c>
      <c r="F49" s="54">
        <v>6</v>
      </c>
      <c r="G49" s="17">
        <v>134269</v>
      </c>
      <c r="H49" s="18">
        <f t="shared" si="9"/>
        <v>805614</v>
      </c>
      <c r="I49" s="1"/>
      <c r="J49" s="2"/>
      <c r="R49" s="116" t="s">
        <v>232</v>
      </c>
      <c r="S49" s="107" t="s">
        <v>11</v>
      </c>
      <c r="T49" s="121">
        <v>15</v>
      </c>
    </row>
    <row r="50" spans="1:26" ht="15.75" customHeight="1">
      <c r="B50" s="23">
        <v>7.4</v>
      </c>
      <c r="C50" s="25">
        <v>12.1</v>
      </c>
      <c r="D50" s="113" t="s">
        <v>210</v>
      </c>
      <c r="E50" s="25" t="s">
        <v>3</v>
      </c>
      <c r="F50" s="54">
        <v>10</v>
      </c>
      <c r="G50" s="86">
        <v>190193</v>
      </c>
      <c r="H50" s="18">
        <f>ROUND(F50*G50,0)</f>
        <v>1901930</v>
      </c>
      <c r="I50" s="1"/>
      <c r="J50" s="2"/>
      <c r="R50" s="116" t="s">
        <v>234</v>
      </c>
      <c r="T50" s="134">
        <v>150</v>
      </c>
    </row>
    <row r="51" spans="1:26" ht="26.4" customHeight="1">
      <c r="B51" s="23">
        <v>7.5</v>
      </c>
      <c r="C51" s="23">
        <v>12.68</v>
      </c>
      <c r="D51" s="112" t="s">
        <v>227</v>
      </c>
      <c r="E51" s="25" t="s">
        <v>3</v>
      </c>
      <c r="F51" s="85">
        <v>1</v>
      </c>
      <c r="G51" s="87">
        <v>568531</v>
      </c>
      <c r="H51" s="18">
        <f>ROUND(F51*G51,0)</f>
        <v>568531</v>
      </c>
      <c r="I51" s="1"/>
      <c r="J51" s="2"/>
      <c r="R51" s="132" t="s">
        <v>66</v>
      </c>
      <c r="S51" s="133"/>
      <c r="T51" s="101"/>
    </row>
    <row r="52" spans="1:26" ht="30.6" customHeight="1">
      <c r="B52" s="23">
        <v>7.6</v>
      </c>
      <c r="C52" s="23">
        <v>12.17</v>
      </c>
      <c r="D52" s="114" t="s">
        <v>211</v>
      </c>
      <c r="E52" s="25" t="s">
        <v>11</v>
      </c>
      <c r="F52" s="54">
        <v>80</v>
      </c>
      <c r="G52" s="86">
        <v>4146</v>
      </c>
      <c r="H52" s="18">
        <f t="shared" si="9"/>
        <v>331680</v>
      </c>
      <c r="I52" s="1"/>
      <c r="J52" s="2"/>
      <c r="R52" s="100" t="s">
        <v>67</v>
      </c>
      <c r="S52" s="97" t="s">
        <v>68</v>
      </c>
      <c r="T52" s="54">
        <f>(14.3+8.34+16.02+5.5+37.6*0.2)*1.11</f>
        <v>57.364800000000002</v>
      </c>
    </row>
    <row r="53" spans="1:26" ht="30.6" customHeight="1">
      <c r="B53" s="23">
        <v>7.7</v>
      </c>
      <c r="C53" s="25">
        <v>12.2</v>
      </c>
      <c r="D53" s="115" t="s">
        <v>209</v>
      </c>
      <c r="E53" s="117" t="s">
        <v>3</v>
      </c>
      <c r="F53" s="118">
        <v>1</v>
      </c>
      <c r="G53" s="119">
        <v>484962</v>
      </c>
      <c r="H53" s="106">
        <f t="shared" si="9"/>
        <v>484962</v>
      </c>
      <c r="I53" s="1"/>
      <c r="J53" s="2"/>
      <c r="R53" s="96" t="s">
        <v>69</v>
      </c>
      <c r="S53" s="97" t="s">
        <v>14</v>
      </c>
      <c r="T53" s="54">
        <v>50.000376000000003</v>
      </c>
    </row>
    <row r="54" spans="1:26" ht="24" customHeight="1">
      <c r="B54" s="103" t="s">
        <v>229</v>
      </c>
      <c r="C54" s="105">
        <v>12.74</v>
      </c>
      <c r="D54" s="116" t="s">
        <v>230</v>
      </c>
      <c r="E54" s="107" t="s">
        <v>3</v>
      </c>
      <c r="F54" s="120">
        <v>12</v>
      </c>
      <c r="G54" s="108">
        <v>27559</v>
      </c>
      <c r="H54" s="109">
        <f t="shared" si="9"/>
        <v>330708</v>
      </c>
      <c r="I54" s="1"/>
      <c r="J54" s="2"/>
      <c r="R54" s="96" t="s">
        <v>70</v>
      </c>
      <c r="S54" s="97" t="s">
        <v>14</v>
      </c>
      <c r="T54" s="54">
        <v>679</v>
      </c>
    </row>
    <row r="55" spans="1:26" ht="24" customHeight="1">
      <c r="B55" s="103" t="s">
        <v>231</v>
      </c>
      <c r="C55" s="107" t="s">
        <v>233</v>
      </c>
      <c r="D55" s="116" t="s">
        <v>232</v>
      </c>
      <c r="E55" s="107" t="s">
        <v>11</v>
      </c>
      <c r="F55" s="121">
        <v>15</v>
      </c>
      <c r="G55" s="108">
        <v>66256</v>
      </c>
      <c r="H55" s="109">
        <f t="shared" si="9"/>
        <v>993840</v>
      </c>
      <c r="I55" s="1"/>
      <c r="J55" s="2"/>
      <c r="R55" s="130"/>
      <c r="S55" s="131"/>
    </row>
    <row r="56" spans="1:26" ht="15.75" customHeight="1">
      <c r="B56" s="104" t="s">
        <v>231</v>
      </c>
      <c r="C56" s="107" t="s">
        <v>235</v>
      </c>
      <c r="D56" s="116" t="s">
        <v>234</v>
      </c>
      <c r="E56" s="107" t="s">
        <v>11</v>
      </c>
      <c r="F56" s="121">
        <v>150</v>
      </c>
      <c r="G56" s="108">
        <v>10969</v>
      </c>
      <c r="H56" s="109">
        <f t="shared" si="9"/>
        <v>1645350</v>
      </c>
      <c r="I56" s="1"/>
      <c r="J56" s="2"/>
    </row>
    <row r="57" spans="1:26" ht="15.75" customHeight="1">
      <c r="B57" s="161" t="s">
        <v>24</v>
      </c>
      <c r="C57" s="162"/>
      <c r="D57" s="162"/>
      <c r="E57" s="162"/>
      <c r="F57" s="162"/>
      <c r="G57" s="163"/>
      <c r="H57" s="110">
        <f>SUM(H47:H56)</f>
        <v>8407459</v>
      </c>
      <c r="I57" s="1"/>
      <c r="J57" s="2"/>
    </row>
    <row r="58" spans="1:26" ht="15.75" customHeight="1">
      <c r="A58" s="37"/>
      <c r="B58" s="3">
        <v>8</v>
      </c>
      <c r="C58" s="3"/>
      <c r="D58" s="7" t="s">
        <v>66</v>
      </c>
      <c r="E58" s="4"/>
      <c r="F58" s="8"/>
      <c r="G58" s="9"/>
      <c r="H58" s="10"/>
      <c r="I58" s="52"/>
      <c r="J58" s="44"/>
      <c r="K58" s="37"/>
      <c r="L58" s="37"/>
      <c r="M58" s="55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</row>
    <row r="59" spans="1:26" ht="26.4" customHeight="1">
      <c r="B59" s="23">
        <v>8.1</v>
      </c>
      <c r="C59" s="13">
        <v>1.46</v>
      </c>
      <c r="D59" s="53" t="s">
        <v>67</v>
      </c>
      <c r="E59" s="15" t="s">
        <v>68</v>
      </c>
      <c r="F59" s="54">
        <f>(14.3+8.34+16.02+5.5+37.6*0.2)*1.11</f>
        <v>57.364800000000002</v>
      </c>
      <c r="G59" s="17">
        <v>17962</v>
      </c>
      <c r="H59" s="18">
        <f t="shared" ref="H59:H61" si="10">ROUND(F59*G59,0)</f>
        <v>1030387</v>
      </c>
      <c r="I59" s="1"/>
      <c r="J59" s="2"/>
    </row>
    <row r="60" spans="1:26" ht="15.75" customHeight="1">
      <c r="B60" s="23">
        <v>8.1999999999999993</v>
      </c>
      <c r="C60" s="23" t="s">
        <v>218</v>
      </c>
      <c r="D60" s="24" t="s">
        <v>69</v>
      </c>
      <c r="E60" s="15" t="s">
        <v>14</v>
      </c>
      <c r="F60" s="41">
        <v>50.000376000000003</v>
      </c>
      <c r="G60" s="48">
        <f>'8.2'!G31</f>
        <v>66781.706666666665</v>
      </c>
      <c r="H60" s="18">
        <f t="shared" si="10"/>
        <v>3339110</v>
      </c>
      <c r="I60" s="1"/>
      <c r="J60" s="2"/>
    </row>
    <row r="61" spans="1:26" ht="15.75" customHeight="1">
      <c r="B61" s="23">
        <v>8.3000000000000007</v>
      </c>
      <c r="C61" s="23" t="s">
        <v>219</v>
      </c>
      <c r="D61" s="14" t="s">
        <v>70</v>
      </c>
      <c r="E61" s="15" t="s">
        <v>14</v>
      </c>
      <c r="F61" s="54">
        <v>679</v>
      </c>
      <c r="G61" s="50">
        <f>'8.3'!G31</f>
        <v>3870</v>
      </c>
      <c r="H61" s="18">
        <f t="shared" si="10"/>
        <v>2627730</v>
      </c>
      <c r="I61" s="1"/>
      <c r="J61" s="2"/>
    </row>
    <row r="62" spans="1:26" ht="15.75" customHeight="1">
      <c r="B62" s="161" t="s">
        <v>24</v>
      </c>
      <c r="C62" s="153"/>
      <c r="D62" s="153"/>
      <c r="E62" s="153"/>
      <c r="F62" s="153"/>
      <c r="G62" s="154"/>
      <c r="H62" s="10">
        <f>SUM(H59:H61)</f>
        <v>6997227</v>
      </c>
      <c r="I62" s="1"/>
      <c r="J62" s="2"/>
    </row>
    <row r="63" spans="1:26" ht="16.5" customHeight="1">
      <c r="B63" s="155" t="s">
        <v>71</v>
      </c>
      <c r="C63" s="153"/>
      <c r="D63" s="153"/>
      <c r="E63" s="153"/>
      <c r="F63" s="153"/>
      <c r="G63" s="154"/>
      <c r="H63" s="10">
        <f>+H14+H19+H28+H32+H39+H45+H62+H57</f>
        <v>214285714</v>
      </c>
      <c r="I63" s="1"/>
      <c r="J63" s="44"/>
    </row>
    <row r="64" spans="1:26" ht="16.5" customHeight="1">
      <c r="A64" s="37"/>
      <c r="B64" s="152" t="s">
        <v>72</v>
      </c>
      <c r="C64" s="153"/>
      <c r="D64" s="153"/>
      <c r="E64" s="153"/>
      <c r="F64" s="154"/>
      <c r="G64" s="56">
        <v>0.23</v>
      </c>
      <c r="H64" s="10">
        <f>ROUND(H63*G64,0)</f>
        <v>49285714</v>
      </c>
      <c r="I64" s="52"/>
      <c r="J64" s="44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</row>
    <row r="65" spans="1:26" ht="16.5" customHeight="1">
      <c r="A65" s="37"/>
      <c r="B65" s="152" t="s">
        <v>73</v>
      </c>
      <c r="C65" s="153"/>
      <c r="D65" s="153"/>
      <c r="E65" s="153"/>
      <c r="F65" s="154"/>
      <c r="G65" s="57">
        <v>0.05</v>
      </c>
      <c r="H65" s="10">
        <f>ROUND(H63*G65,0)</f>
        <v>10714286</v>
      </c>
      <c r="I65" s="52"/>
      <c r="J65" s="44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</row>
    <row r="66" spans="1:26" ht="16.5" customHeight="1">
      <c r="A66" s="37"/>
      <c r="B66" s="152" t="s">
        <v>74</v>
      </c>
      <c r="C66" s="153"/>
      <c r="D66" s="153"/>
      <c r="E66" s="153"/>
      <c r="F66" s="154"/>
      <c r="G66" s="56">
        <v>0.05</v>
      </c>
      <c r="H66" s="10">
        <f>ROUND(H63*G66,0)</f>
        <v>10714286</v>
      </c>
      <c r="I66" s="52"/>
      <c r="J66" s="44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</row>
    <row r="67" spans="1:26" ht="16.5" customHeight="1">
      <c r="B67" s="155" t="s">
        <v>75</v>
      </c>
      <c r="C67" s="153"/>
      <c r="D67" s="153"/>
      <c r="E67" s="153"/>
      <c r="F67" s="153"/>
      <c r="G67" s="154"/>
      <c r="H67" s="10">
        <f>SUM(H64:H66)</f>
        <v>70714286</v>
      </c>
      <c r="I67" s="1"/>
      <c r="J67" s="58"/>
    </row>
    <row r="68" spans="1:26" ht="18.75" customHeight="1">
      <c r="B68" s="155" t="s">
        <v>76</v>
      </c>
      <c r="C68" s="153"/>
      <c r="D68" s="153"/>
      <c r="E68" s="153"/>
      <c r="F68" s="153"/>
      <c r="G68" s="154"/>
      <c r="H68" s="10">
        <f>+H63+H67</f>
        <v>285000000</v>
      </c>
      <c r="I68" s="1"/>
      <c r="J68" s="58"/>
    </row>
    <row r="69" spans="1:26" ht="15.75" customHeight="1">
      <c r="E69" s="12"/>
      <c r="F69" s="59"/>
      <c r="G69" s="60"/>
      <c r="H69" s="61"/>
      <c r="I69" s="1"/>
      <c r="J69" s="2"/>
    </row>
    <row r="70" spans="1:26" ht="15.75" customHeight="1">
      <c r="E70" s="12"/>
      <c r="F70" s="59"/>
      <c r="G70" s="60"/>
      <c r="H70" s="12"/>
      <c r="I70" s="1"/>
      <c r="J70" s="2"/>
    </row>
    <row r="71" spans="1:26" ht="132.6" customHeight="1">
      <c r="E71" s="12"/>
      <c r="F71" s="59"/>
      <c r="G71" s="60"/>
      <c r="H71" s="12"/>
      <c r="I71" s="1"/>
      <c r="J71" s="2"/>
    </row>
    <row r="72" spans="1:26" ht="15.75" customHeight="1">
      <c r="C72" s="149" t="s">
        <v>237</v>
      </c>
      <c r="D72" s="150"/>
      <c r="E72" s="150"/>
      <c r="F72" s="59"/>
      <c r="G72" s="60"/>
      <c r="H72" s="12"/>
      <c r="I72" s="1"/>
      <c r="J72" s="2"/>
    </row>
    <row r="73" spans="1:26" ht="15.75" customHeight="1">
      <c r="C73" s="150"/>
      <c r="D73" s="150"/>
      <c r="E73" s="150"/>
      <c r="F73" s="59"/>
      <c r="G73" s="60"/>
      <c r="H73" s="12"/>
      <c r="I73" s="1"/>
      <c r="J73" s="2"/>
    </row>
    <row r="74" spans="1:26" s="139" customFormat="1" ht="30.6" customHeight="1">
      <c r="C74" s="145" t="s">
        <v>238</v>
      </c>
      <c r="D74" s="145" t="s">
        <v>239</v>
      </c>
      <c r="E74" s="151" t="s">
        <v>240</v>
      </c>
      <c r="F74" s="151"/>
      <c r="G74" s="146" t="s">
        <v>241</v>
      </c>
      <c r="H74" s="140"/>
      <c r="I74" s="143"/>
      <c r="J74" s="144"/>
    </row>
    <row r="75" spans="1:26" s="139" customFormat="1" ht="15.75" customHeight="1">
      <c r="C75" s="148" t="s">
        <v>244</v>
      </c>
      <c r="D75" s="148" t="s">
        <v>242</v>
      </c>
      <c r="E75" s="151"/>
      <c r="F75" s="151"/>
      <c r="G75" s="147">
        <v>46142</v>
      </c>
      <c r="H75" s="140"/>
      <c r="I75" s="143"/>
      <c r="J75" s="144"/>
    </row>
    <row r="76" spans="1:26" s="139" customFormat="1" ht="15.75" customHeight="1">
      <c r="C76" s="148" t="s">
        <v>245</v>
      </c>
      <c r="D76" s="148" t="s">
        <v>243</v>
      </c>
      <c r="E76" s="151"/>
      <c r="F76" s="151"/>
      <c r="G76" s="147">
        <v>46142</v>
      </c>
      <c r="H76" s="140"/>
      <c r="I76" s="143"/>
      <c r="J76" s="144"/>
    </row>
    <row r="77" spans="1:26" s="139" customFormat="1" ht="15.75" customHeight="1">
      <c r="E77" s="140"/>
      <c r="F77" s="141"/>
      <c r="G77" s="142"/>
      <c r="H77" s="140"/>
      <c r="I77" s="143"/>
      <c r="J77" s="144"/>
    </row>
    <row r="78" spans="1:26" ht="15.75" customHeight="1">
      <c r="E78" s="12"/>
      <c r="F78" s="59"/>
      <c r="G78" s="60"/>
      <c r="H78" s="12"/>
      <c r="I78" s="1"/>
      <c r="J78" s="2"/>
    </row>
    <row r="79" spans="1:26" ht="15.75" customHeight="1">
      <c r="E79" s="12"/>
      <c r="F79" s="59"/>
      <c r="G79" s="60"/>
      <c r="H79" s="12"/>
      <c r="I79" s="1"/>
      <c r="J79" s="2"/>
    </row>
    <row r="80" spans="1:26" ht="15.75" customHeight="1">
      <c r="E80" s="12"/>
      <c r="F80" s="59"/>
      <c r="G80" s="60"/>
      <c r="H80" s="12"/>
      <c r="I80" s="1"/>
      <c r="J80" s="2"/>
    </row>
    <row r="81" spans="5:10" ht="15.75" customHeight="1">
      <c r="E81" s="12"/>
      <c r="F81" s="59"/>
      <c r="G81" s="60"/>
      <c r="H81" s="12"/>
      <c r="I81" s="1"/>
      <c r="J81" s="2"/>
    </row>
    <row r="82" spans="5:10" ht="15.75" customHeight="1">
      <c r="E82" s="12"/>
      <c r="F82" s="59"/>
      <c r="G82" s="60"/>
      <c r="H82" s="12"/>
      <c r="I82" s="1"/>
      <c r="J82" s="2"/>
    </row>
    <row r="83" spans="5:10" ht="15.75" customHeight="1">
      <c r="E83" s="12"/>
      <c r="F83" s="59"/>
      <c r="G83" s="60"/>
      <c r="H83" s="12"/>
      <c r="I83" s="1"/>
      <c r="J83" s="2"/>
    </row>
    <row r="84" spans="5:10" ht="15.75" customHeight="1">
      <c r="E84" s="12"/>
      <c r="F84" s="59"/>
      <c r="G84" s="60"/>
      <c r="H84" s="12"/>
      <c r="I84" s="1"/>
      <c r="J84" s="2"/>
    </row>
    <row r="85" spans="5:10" ht="15.75" customHeight="1">
      <c r="E85" s="12"/>
      <c r="F85" s="59"/>
      <c r="G85" s="60"/>
      <c r="H85" s="12"/>
      <c r="I85" s="1"/>
      <c r="J85" s="2"/>
    </row>
    <row r="86" spans="5:10" ht="15.75" customHeight="1">
      <c r="E86" s="12"/>
      <c r="F86" s="59"/>
      <c r="G86" s="60"/>
      <c r="H86" s="12"/>
      <c r="I86" s="1"/>
      <c r="J86" s="2"/>
    </row>
    <row r="87" spans="5:10" ht="15.75" customHeight="1">
      <c r="E87" s="12"/>
      <c r="F87" s="59"/>
      <c r="G87" s="60"/>
      <c r="H87" s="12"/>
      <c r="I87" s="1"/>
      <c r="J87" s="2"/>
    </row>
    <row r="88" spans="5:10" ht="15.75" customHeight="1">
      <c r="E88" s="12"/>
      <c r="F88" s="59"/>
      <c r="G88" s="60"/>
      <c r="H88" s="12"/>
      <c r="I88" s="1"/>
      <c r="J88" s="2"/>
    </row>
    <row r="89" spans="5:10" ht="15.75" customHeight="1">
      <c r="E89" s="12"/>
      <c r="F89" s="59"/>
      <c r="G89" s="60"/>
      <c r="H89" s="12"/>
      <c r="I89" s="1"/>
      <c r="J89" s="2"/>
    </row>
    <row r="90" spans="5:10" ht="15.75" customHeight="1">
      <c r="E90" s="12"/>
      <c r="F90" s="59"/>
      <c r="G90" s="60"/>
      <c r="H90" s="12"/>
      <c r="I90" s="1"/>
      <c r="J90" s="2"/>
    </row>
    <row r="91" spans="5:10" ht="15.75" customHeight="1">
      <c r="E91" s="12"/>
      <c r="F91" s="59"/>
      <c r="G91" s="60"/>
      <c r="H91" s="12"/>
      <c r="I91" s="1"/>
      <c r="J91" s="2"/>
    </row>
    <row r="92" spans="5:10" ht="15.75" customHeight="1">
      <c r="E92" s="12"/>
      <c r="F92" s="59"/>
      <c r="G92" s="60"/>
      <c r="H92" s="12"/>
      <c r="I92" s="1"/>
      <c r="J92" s="2"/>
    </row>
    <row r="93" spans="5:10" ht="15.75" customHeight="1">
      <c r="E93" s="12"/>
      <c r="F93" s="59"/>
      <c r="G93" s="60"/>
      <c r="H93" s="12"/>
      <c r="I93" s="1"/>
      <c r="J93" s="2"/>
    </row>
    <row r="94" spans="5:10" ht="15.75" customHeight="1">
      <c r="E94" s="12"/>
      <c r="F94" s="59"/>
      <c r="G94" s="60"/>
      <c r="H94" s="12"/>
      <c r="I94" s="1"/>
      <c r="J94" s="2"/>
    </row>
    <row r="95" spans="5:10" ht="15.75" customHeight="1">
      <c r="E95" s="12"/>
      <c r="F95" s="59"/>
      <c r="G95" s="60"/>
      <c r="H95" s="12"/>
      <c r="I95" s="1"/>
      <c r="J95" s="2"/>
    </row>
    <row r="96" spans="5:10" ht="15.75" customHeight="1">
      <c r="E96" s="12"/>
      <c r="F96" s="59"/>
      <c r="G96" s="60"/>
      <c r="H96" s="12"/>
      <c r="I96" s="1"/>
      <c r="J96" s="2"/>
    </row>
    <row r="97" spans="5:10" ht="15.75" customHeight="1">
      <c r="E97" s="12"/>
      <c r="F97" s="59"/>
      <c r="G97" s="60"/>
      <c r="H97" s="12"/>
      <c r="I97" s="1"/>
      <c r="J97" s="2"/>
    </row>
    <row r="98" spans="5:10" ht="15.75" customHeight="1">
      <c r="E98" s="12"/>
      <c r="F98" s="59"/>
      <c r="G98" s="60"/>
      <c r="H98" s="12"/>
      <c r="I98" s="1"/>
      <c r="J98" s="2"/>
    </row>
    <row r="99" spans="5:10" ht="15.75" customHeight="1">
      <c r="E99" s="12"/>
      <c r="F99" s="59"/>
      <c r="G99" s="60"/>
      <c r="H99" s="12"/>
      <c r="I99" s="1"/>
      <c r="J99" s="2"/>
    </row>
    <row r="100" spans="5:10" ht="15.75" customHeight="1">
      <c r="E100" s="12"/>
      <c r="F100" s="59"/>
      <c r="G100" s="60"/>
      <c r="H100" s="12"/>
      <c r="I100" s="1"/>
      <c r="J100" s="2"/>
    </row>
    <row r="101" spans="5:10" ht="15.75" customHeight="1">
      <c r="E101" s="12"/>
      <c r="F101" s="59"/>
      <c r="G101" s="60"/>
      <c r="H101" s="12"/>
      <c r="I101" s="1"/>
      <c r="J101" s="2"/>
    </row>
    <row r="102" spans="5:10" ht="15.75" customHeight="1">
      <c r="E102" s="12"/>
      <c r="F102" s="59"/>
      <c r="G102" s="60"/>
      <c r="H102" s="12"/>
      <c r="I102" s="1"/>
      <c r="J102" s="2"/>
    </row>
    <row r="103" spans="5:10" ht="15.75" customHeight="1">
      <c r="E103" s="12"/>
      <c r="F103" s="59"/>
      <c r="G103" s="60"/>
      <c r="H103" s="12"/>
      <c r="I103" s="1"/>
      <c r="J103" s="2"/>
    </row>
    <row r="104" spans="5:10" ht="15.75" customHeight="1">
      <c r="E104" s="12"/>
      <c r="F104" s="59"/>
      <c r="G104" s="60"/>
      <c r="H104" s="12"/>
      <c r="I104" s="1"/>
      <c r="J104" s="2"/>
    </row>
    <row r="105" spans="5:10" ht="15.75" customHeight="1">
      <c r="E105" s="12"/>
      <c r="F105" s="59"/>
      <c r="G105" s="60"/>
      <c r="H105" s="12"/>
      <c r="I105" s="1"/>
      <c r="J105" s="2"/>
    </row>
    <row r="106" spans="5:10" ht="15.75" customHeight="1">
      <c r="E106" s="12"/>
      <c r="F106" s="59"/>
      <c r="G106" s="60"/>
      <c r="H106" s="12"/>
      <c r="I106" s="1"/>
      <c r="J106" s="2"/>
    </row>
    <row r="107" spans="5:10" ht="15.75" customHeight="1">
      <c r="E107" s="12"/>
      <c r="F107" s="59"/>
      <c r="G107" s="60"/>
      <c r="H107" s="12"/>
      <c r="I107" s="1"/>
      <c r="J107" s="2"/>
    </row>
    <row r="108" spans="5:10" ht="15.75" customHeight="1">
      <c r="E108" s="12"/>
      <c r="F108" s="59"/>
      <c r="G108" s="60"/>
      <c r="H108" s="12"/>
      <c r="I108" s="1"/>
      <c r="J108" s="2"/>
    </row>
    <row r="109" spans="5:10" ht="15.75" customHeight="1">
      <c r="E109" s="12"/>
      <c r="F109" s="59"/>
      <c r="G109" s="60"/>
      <c r="H109" s="12"/>
      <c r="I109" s="1"/>
      <c r="J109" s="2"/>
    </row>
    <row r="110" spans="5:10" ht="15.75" customHeight="1">
      <c r="E110" s="12"/>
      <c r="F110" s="59"/>
      <c r="G110" s="60"/>
      <c r="H110" s="12"/>
      <c r="I110" s="1"/>
      <c r="J110" s="2"/>
    </row>
    <row r="111" spans="5:10" ht="15.75" customHeight="1">
      <c r="E111" s="12"/>
      <c r="F111" s="59"/>
      <c r="G111" s="60"/>
      <c r="H111" s="12"/>
      <c r="I111" s="1"/>
      <c r="J111" s="2"/>
    </row>
    <row r="112" spans="5:10" ht="15.75" customHeight="1">
      <c r="E112" s="12"/>
      <c r="F112" s="59"/>
      <c r="G112" s="60"/>
      <c r="H112" s="12"/>
      <c r="I112" s="1"/>
      <c r="J112" s="2"/>
    </row>
    <row r="113" spans="5:10" ht="15.75" customHeight="1">
      <c r="E113" s="12"/>
      <c r="F113" s="59"/>
      <c r="G113" s="60"/>
      <c r="H113" s="12"/>
      <c r="I113" s="1"/>
      <c r="J113" s="2"/>
    </row>
    <row r="114" spans="5:10" ht="15.75" customHeight="1">
      <c r="E114" s="12"/>
      <c r="F114" s="59"/>
      <c r="G114" s="60"/>
      <c r="H114" s="12"/>
      <c r="I114" s="1"/>
      <c r="J114" s="2"/>
    </row>
    <row r="115" spans="5:10" ht="15.75" customHeight="1">
      <c r="E115" s="12"/>
      <c r="F115" s="59"/>
      <c r="G115" s="60"/>
      <c r="H115" s="12"/>
      <c r="I115" s="1"/>
      <c r="J115" s="2"/>
    </row>
    <row r="116" spans="5:10" ht="15.75" customHeight="1">
      <c r="E116" s="12"/>
      <c r="F116" s="59"/>
      <c r="G116" s="60"/>
      <c r="H116" s="12"/>
      <c r="I116" s="1"/>
      <c r="J116" s="2"/>
    </row>
    <row r="117" spans="5:10" ht="15.75" customHeight="1">
      <c r="E117" s="12"/>
      <c r="F117" s="59"/>
      <c r="G117" s="60"/>
      <c r="H117" s="12"/>
      <c r="I117" s="1"/>
      <c r="J117" s="2"/>
    </row>
    <row r="118" spans="5:10" ht="15.75" customHeight="1">
      <c r="E118" s="12"/>
      <c r="F118" s="59"/>
      <c r="G118" s="60"/>
      <c r="H118" s="12"/>
      <c r="I118" s="1"/>
      <c r="J118" s="2"/>
    </row>
    <row r="119" spans="5:10" ht="15.75" customHeight="1">
      <c r="E119" s="12"/>
      <c r="F119" s="59"/>
      <c r="G119" s="60"/>
      <c r="H119" s="12"/>
      <c r="I119" s="1"/>
      <c r="J119" s="2"/>
    </row>
    <row r="120" spans="5:10" ht="15.75" customHeight="1">
      <c r="E120" s="12"/>
      <c r="F120" s="59"/>
      <c r="G120" s="60"/>
      <c r="H120" s="12"/>
      <c r="I120" s="1"/>
      <c r="J120" s="2"/>
    </row>
    <row r="121" spans="5:10" ht="15.75" customHeight="1">
      <c r="E121" s="12"/>
      <c r="F121" s="59"/>
      <c r="G121" s="60"/>
      <c r="H121" s="12"/>
      <c r="I121" s="1"/>
      <c r="J121" s="2"/>
    </row>
    <row r="122" spans="5:10" ht="15.75" customHeight="1">
      <c r="E122" s="12"/>
      <c r="F122" s="59"/>
      <c r="G122" s="60"/>
      <c r="H122" s="12"/>
      <c r="I122" s="1"/>
      <c r="J122" s="2"/>
    </row>
    <row r="123" spans="5:10" ht="15.75" customHeight="1">
      <c r="E123" s="12"/>
      <c r="F123" s="59"/>
      <c r="G123" s="60"/>
      <c r="H123" s="12"/>
      <c r="I123" s="1"/>
      <c r="J123" s="2"/>
    </row>
    <row r="124" spans="5:10" ht="15.75" customHeight="1">
      <c r="E124" s="12"/>
      <c r="F124" s="59"/>
      <c r="G124" s="60"/>
      <c r="H124" s="12"/>
      <c r="I124" s="1"/>
      <c r="J124" s="2"/>
    </row>
    <row r="125" spans="5:10" ht="15.75" customHeight="1">
      <c r="E125" s="12"/>
      <c r="F125" s="59"/>
      <c r="G125" s="60"/>
      <c r="H125" s="12"/>
      <c r="I125" s="1"/>
      <c r="J125" s="2"/>
    </row>
    <row r="126" spans="5:10" ht="15.75" customHeight="1">
      <c r="E126" s="12"/>
      <c r="F126" s="59"/>
      <c r="G126" s="60"/>
      <c r="H126" s="12"/>
      <c r="I126" s="1"/>
      <c r="J126" s="2"/>
    </row>
    <row r="127" spans="5:10" ht="15.75" customHeight="1">
      <c r="E127" s="12"/>
      <c r="F127" s="59"/>
      <c r="G127" s="60"/>
      <c r="H127" s="12"/>
      <c r="I127" s="1"/>
      <c r="J127" s="2"/>
    </row>
    <row r="128" spans="5:10" ht="15.75" customHeight="1">
      <c r="E128" s="12"/>
      <c r="F128" s="59"/>
      <c r="G128" s="60"/>
      <c r="H128" s="12"/>
      <c r="I128" s="1"/>
      <c r="J128" s="2"/>
    </row>
    <row r="129" spans="5:10" ht="15.75" customHeight="1">
      <c r="E129" s="12"/>
      <c r="F129" s="59"/>
      <c r="G129" s="60"/>
      <c r="H129" s="12"/>
      <c r="I129" s="1"/>
      <c r="J129" s="2"/>
    </row>
    <row r="130" spans="5:10" ht="15.75" customHeight="1">
      <c r="E130" s="12"/>
      <c r="F130" s="59"/>
      <c r="G130" s="60"/>
      <c r="H130" s="12"/>
      <c r="I130" s="1"/>
      <c r="J130" s="2"/>
    </row>
    <row r="131" spans="5:10" ht="15.75" customHeight="1">
      <c r="E131" s="12"/>
      <c r="F131" s="59"/>
      <c r="G131" s="60"/>
      <c r="H131" s="12"/>
      <c r="I131" s="1"/>
      <c r="J131" s="2"/>
    </row>
    <row r="132" spans="5:10" ht="15.75" customHeight="1">
      <c r="E132" s="12"/>
      <c r="F132" s="59"/>
      <c r="G132" s="60"/>
      <c r="H132" s="12"/>
      <c r="I132" s="1"/>
      <c r="J132" s="2"/>
    </row>
    <row r="133" spans="5:10" ht="15.75" customHeight="1">
      <c r="E133" s="12"/>
      <c r="F133" s="59"/>
      <c r="G133" s="60"/>
      <c r="H133" s="12"/>
      <c r="I133" s="1"/>
      <c r="J133" s="2"/>
    </row>
    <row r="134" spans="5:10" ht="15.75" customHeight="1">
      <c r="E134" s="12"/>
      <c r="F134" s="59"/>
      <c r="G134" s="60"/>
      <c r="H134" s="12"/>
      <c r="I134" s="1"/>
      <c r="J134" s="2"/>
    </row>
    <row r="135" spans="5:10" ht="15.75" customHeight="1">
      <c r="E135" s="12"/>
      <c r="F135" s="59"/>
      <c r="G135" s="60"/>
      <c r="H135" s="12"/>
      <c r="I135" s="1"/>
      <c r="J135" s="2"/>
    </row>
    <row r="136" spans="5:10" ht="15.75" customHeight="1">
      <c r="E136" s="12"/>
      <c r="F136" s="59"/>
      <c r="G136" s="60"/>
      <c r="H136" s="12"/>
      <c r="I136" s="1"/>
      <c r="J136" s="2"/>
    </row>
    <row r="137" spans="5:10" ht="15.75" customHeight="1">
      <c r="E137" s="12"/>
      <c r="F137" s="59"/>
      <c r="G137" s="60"/>
      <c r="H137" s="12"/>
      <c r="I137" s="1"/>
      <c r="J137" s="2"/>
    </row>
    <row r="138" spans="5:10" ht="15.75" customHeight="1">
      <c r="E138" s="12"/>
      <c r="F138" s="59"/>
      <c r="G138" s="60"/>
      <c r="H138" s="12"/>
      <c r="I138" s="1"/>
      <c r="J138" s="2"/>
    </row>
    <row r="139" spans="5:10" ht="15.75" customHeight="1">
      <c r="E139" s="12"/>
      <c r="F139" s="59"/>
      <c r="G139" s="60"/>
      <c r="H139" s="12"/>
      <c r="I139" s="1"/>
      <c r="J139" s="2"/>
    </row>
    <row r="140" spans="5:10" ht="15.75" customHeight="1">
      <c r="E140" s="12"/>
      <c r="F140" s="59"/>
      <c r="G140" s="60"/>
      <c r="H140" s="12"/>
      <c r="I140" s="1"/>
      <c r="J140" s="2"/>
    </row>
    <row r="141" spans="5:10" ht="15.75" customHeight="1">
      <c r="E141" s="12"/>
      <c r="F141" s="59"/>
      <c r="G141" s="60"/>
      <c r="H141" s="12"/>
      <c r="I141" s="1"/>
      <c r="J141" s="2"/>
    </row>
    <row r="142" spans="5:10" ht="15.75" customHeight="1">
      <c r="E142" s="12"/>
      <c r="F142" s="59"/>
      <c r="G142" s="60"/>
      <c r="H142" s="12"/>
      <c r="I142" s="1"/>
      <c r="J142" s="2"/>
    </row>
    <row r="143" spans="5:10" ht="15.75" customHeight="1">
      <c r="E143" s="12"/>
      <c r="F143" s="59"/>
      <c r="G143" s="60"/>
      <c r="H143" s="12"/>
      <c r="I143" s="1"/>
      <c r="J143" s="2"/>
    </row>
    <row r="144" spans="5:10" ht="15.75" customHeight="1">
      <c r="E144" s="12"/>
      <c r="F144" s="59"/>
      <c r="G144" s="60"/>
      <c r="H144" s="12"/>
      <c r="I144" s="1"/>
      <c r="J144" s="2"/>
    </row>
    <row r="145" spans="5:10" ht="15.75" customHeight="1">
      <c r="E145" s="12"/>
      <c r="F145" s="59"/>
      <c r="G145" s="60"/>
      <c r="H145" s="12"/>
      <c r="I145" s="1"/>
      <c r="J145" s="2"/>
    </row>
    <row r="146" spans="5:10" ht="15.75" customHeight="1">
      <c r="E146" s="12"/>
      <c r="F146" s="59"/>
      <c r="G146" s="60"/>
      <c r="H146" s="12"/>
      <c r="I146" s="1"/>
      <c r="J146" s="2"/>
    </row>
    <row r="147" spans="5:10" ht="15.75" customHeight="1">
      <c r="E147" s="12"/>
      <c r="F147" s="59"/>
      <c r="G147" s="60"/>
      <c r="H147" s="12"/>
      <c r="I147" s="1"/>
      <c r="J147" s="2"/>
    </row>
    <row r="148" spans="5:10" ht="15.75" customHeight="1">
      <c r="E148" s="12"/>
      <c r="F148" s="59"/>
      <c r="G148" s="60"/>
      <c r="H148" s="12"/>
      <c r="I148" s="1"/>
      <c r="J148" s="2"/>
    </row>
    <row r="149" spans="5:10" ht="15.75" customHeight="1">
      <c r="E149" s="12"/>
      <c r="F149" s="59"/>
      <c r="G149" s="60"/>
      <c r="H149" s="12"/>
      <c r="I149" s="1"/>
      <c r="J149" s="2"/>
    </row>
    <row r="150" spans="5:10" ht="15.75" customHeight="1">
      <c r="E150" s="12"/>
      <c r="F150" s="59"/>
      <c r="G150" s="60"/>
      <c r="H150" s="12"/>
      <c r="I150" s="1"/>
      <c r="J150" s="2"/>
    </row>
    <row r="151" spans="5:10" ht="15.75" customHeight="1">
      <c r="E151" s="12"/>
      <c r="F151" s="59"/>
      <c r="G151" s="60"/>
      <c r="H151" s="12"/>
      <c r="I151" s="1"/>
      <c r="J151" s="2"/>
    </row>
    <row r="152" spans="5:10" ht="15.75" customHeight="1">
      <c r="E152" s="12"/>
      <c r="F152" s="59"/>
      <c r="G152" s="60"/>
      <c r="H152" s="12"/>
      <c r="I152" s="1"/>
      <c r="J152" s="2"/>
    </row>
    <row r="153" spans="5:10" ht="15.75" customHeight="1">
      <c r="E153" s="12"/>
      <c r="F153" s="59"/>
      <c r="G153" s="60"/>
      <c r="H153" s="12"/>
      <c r="I153" s="1"/>
      <c r="J153" s="2"/>
    </row>
    <row r="154" spans="5:10" ht="15.75" customHeight="1">
      <c r="E154" s="12"/>
      <c r="F154" s="59"/>
      <c r="G154" s="60"/>
      <c r="H154" s="12"/>
      <c r="I154" s="1"/>
      <c r="J154" s="2"/>
    </row>
    <row r="155" spans="5:10" ht="15.75" customHeight="1">
      <c r="E155" s="12"/>
      <c r="F155" s="59"/>
      <c r="G155" s="60"/>
      <c r="H155" s="12"/>
      <c r="I155" s="1"/>
      <c r="J155" s="2"/>
    </row>
    <row r="156" spans="5:10" ht="15.75" customHeight="1">
      <c r="E156" s="12"/>
      <c r="F156" s="59"/>
      <c r="G156" s="60"/>
      <c r="H156" s="12"/>
      <c r="I156" s="1"/>
      <c r="J156" s="2"/>
    </row>
    <row r="157" spans="5:10" ht="15.75" customHeight="1">
      <c r="E157" s="12"/>
      <c r="F157" s="59"/>
      <c r="G157" s="60"/>
      <c r="H157" s="12"/>
      <c r="I157" s="1"/>
      <c r="J157" s="2"/>
    </row>
    <row r="158" spans="5:10" ht="15.75" customHeight="1">
      <c r="E158" s="12"/>
      <c r="F158" s="59"/>
      <c r="G158" s="60"/>
      <c r="H158" s="12"/>
      <c r="I158" s="1"/>
      <c r="J158" s="2"/>
    </row>
    <row r="159" spans="5:10" ht="15.75" customHeight="1">
      <c r="E159" s="12"/>
      <c r="F159" s="59"/>
      <c r="G159" s="60"/>
      <c r="H159" s="12"/>
      <c r="I159" s="1"/>
      <c r="J159" s="2"/>
    </row>
    <row r="160" spans="5:10" ht="15.75" customHeight="1">
      <c r="E160" s="12"/>
      <c r="F160" s="59"/>
      <c r="G160" s="60"/>
      <c r="H160" s="12"/>
      <c r="I160" s="1"/>
      <c r="J160" s="2"/>
    </row>
    <row r="161" spans="5:10" ht="15.75" customHeight="1">
      <c r="E161" s="12"/>
      <c r="F161" s="59"/>
      <c r="G161" s="60"/>
      <c r="H161" s="12"/>
      <c r="I161" s="1"/>
      <c r="J161" s="2"/>
    </row>
    <row r="162" spans="5:10" ht="15.75" customHeight="1">
      <c r="E162" s="12"/>
      <c r="F162" s="59"/>
      <c r="G162" s="60"/>
      <c r="H162" s="12"/>
      <c r="I162" s="1"/>
      <c r="J162" s="2"/>
    </row>
    <row r="163" spans="5:10" ht="15.75" customHeight="1">
      <c r="E163" s="12"/>
      <c r="F163" s="59"/>
      <c r="G163" s="60"/>
      <c r="H163" s="12"/>
      <c r="I163" s="1"/>
      <c r="J163" s="2"/>
    </row>
    <row r="164" spans="5:10" ht="15.75" customHeight="1">
      <c r="E164" s="12"/>
      <c r="F164" s="59"/>
      <c r="G164" s="60"/>
      <c r="H164" s="12"/>
      <c r="I164" s="1"/>
      <c r="J164" s="2"/>
    </row>
    <row r="165" spans="5:10" ht="15.75" customHeight="1">
      <c r="E165" s="12"/>
      <c r="F165" s="59"/>
      <c r="G165" s="60"/>
      <c r="H165" s="12"/>
      <c r="I165" s="1"/>
      <c r="J165" s="2"/>
    </row>
    <row r="166" spans="5:10" ht="15.75" customHeight="1">
      <c r="E166" s="12"/>
      <c r="F166" s="59"/>
      <c r="G166" s="60"/>
      <c r="H166" s="12"/>
      <c r="I166" s="1"/>
      <c r="J166" s="2"/>
    </row>
    <row r="167" spans="5:10" ht="15.75" customHeight="1">
      <c r="E167" s="12"/>
      <c r="F167" s="59"/>
      <c r="G167" s="60"/>
      <c r="H167" s="12"/>
      <c r="I167" s="1"/>
      <c r="J167" s="2"/>
    </row>
    <row r="168" spans="5:10" ht="15.75" customHeight="1">
      <c r="E168" s="12"/>
      <c r="F168" s="59"/>
      <c r="G168" s="60"/>
      <c r="H168" s="12"/>
      <c r="I168" s="1"/>
      <c r="J168" s="2"/>
    </row>
    <row r="169" spans="5:10" ht="15.75" customHeight="1">
      <c r="E169" s="12"/>
      <c r="F169" s="59"/>
      <c r="G169" s="60"/>
      <c r="H169" s="12"/>
      <c r="I169" s="1"/>
      <c r="J169" s="2"/>
    </row>
    <row r="170" spans="5:10" ht="15.75" customHeight="1">
      <c r="E170" s="12"/>
      <c r="F170" s="59"/>
      <c r="G170" s="60"/>
      <c r="H170" s="12"/>
      <c r="I170" s="1"/>
      <c r="J170" s="2"/>
    </row>
    <row r="171" spans="5:10" ht="15.75" customHeight="1">
      <c r="E171" s="12"/>
      <c r="F171" s="59"/>
      <c r="G171" s="60"/>
      <c r="H171" s="12"/>
      <c r="I171" s="1"/>
      <c r="J171" s="2"/>
    </row>
    <row r="172" spans="5:10" ht="15.75" customHeight="1">
      <c r="E172" s="12"/>
      <c r="F172" s="59"/>
      <c r="G172" s="60"/>
      <c r="H172" s="12"/>
      <c r="I172" s="1"/>
      <c r="J172" s="2"/>
    </row>
    <row r="173" spans="5:10" ht="15.75" customHeight="1">
      <c r="E173" s="12"/>
      <c r="F173" s="59"/>
      <c r="G173" s="60"/>
      <c r="H173" s="12"/>
      <c r="I173" s="1"/>
      <c r="J173" s="2"/>
    </row>
    <row r="174" spans="5:10" ht="15.75" customHeight="1">
      <c r="E174" s="12"/>
      <c r="F174" s="59"/>
      <c r="G174" s="60"/>
      <c r="H174" s="12"/>
      <c r="I174" s="1"/>
      <c r="J174" s="2"/>
    </row>
    <row r="175" spans="5:10" ht="15.75" customHeight="1">
      <c r="E175" s="12"/>
      <c r="F175" s="59"/>
      <c r="G175" s="60"/>
      <c r="H175" s="12"/>
      <c r="I175" s="1"/>
      <c r="J175" s="2"/>
    </row>
    <row r="176" spans="5:10" ht="15.75" customHeight="1">
      <c r="E176" s="12"/>
      <c r="F176" s="59"/>
      <c r="G176" s="60"/>
      <c r="H176" s="12"/>
      <c r="I176" s="1"/>
      <c r="J176" s="2"/>
    </row>
    <row r="177" spans="5:10" ht="15.75" customHeight="1">
      <c r="E177" s="12"/>
      <c r="F177" s="59"/>
      <c r="G177" s="60"/>
      <c r="H177" s="12"/>
      <c r="I177" s="1"/>
      <c r="J177" s="2"/>
    </row>
    <row r="178" spans="5:10" ht="15.75" customHeight="1">
      <c r="E178" s="12"/>
      <c r="F178" s="59"/>
      <c r="G178" s="60"/>
      <c r="H178" s="12"/>
      <c r="I178" s="1"/>
      <c r="J178" s="2"/>
    </row>
    <row r="179" spans="5:10" ht="15.75" customHeight="1">
      <c r="E179" s="12"/>
      <c r="F179" s="59"/>
      <c r="G179" s="60"/>
      <c r="H179" s="12"/>
      <c r="I179" s="1"/>
      <c r="J179" s="2"/>
    </row>
    <row r="180" spans="5:10" ht="15.75" customHeight="1">
      <c r="E180" s="12"/>
      <c r="F180" s="59"/>
      <c r="G180" s="60"/>
      <c r="H180" s="12"/>
      <c r="I180" s="1"/>
      <c r="J180" s="2"/>
    </row>
    <row r="181" spans="5:10" ht="15.75" customHeight="1">
      <c r="E181" s="12"/>
      <c r="F181" s="59"/>
      <c r="G181" s="60"/>
      <c r="H181" s="12"/>
      <c r="I181" s="1"/>
      <c r="J181" s="2"/>
    </row>
    <row r="182" spans="5:10" ht="15.75" customHeight="1">
      <c r="E182" s="12"/>
      <c r="F182" s="59"/>
      <c r="G182" s="60"/>
      <c r="H182" s="12"/>
      <c r="I182" s="1"/>
      <c r="J182" s="2"/>
    </row>
    <row r="183" spans="5:10" ht="15.75" customHeight="1">
      <c r="E183" s="12"/>
      <c r="F183" s="59"/>
      <c r="G183" s="60"/>
      <c r="H183" s="12"/>
      <c r="I183" s="1"/>
      <c r="J183" s="2"/>
    </row>
    <row r="184" spans="5:10" ht="15.75" customHeight="1">
      <c r="E184" s="12"/>
      <c r="F184" s="59"/>
      <c r="G184" s="60"/>
      <c r="H184" s="12"/>
      <c r="I184" s="1"/>
      <c r="J184" s="2"/>
    </row>
    <row r="185" spans="5:10" ht="15.75" customHeight="1">
      <c r="E185" s="12"/>
      <c r="F185" s="59"/>
      <c r="G185" s="60"/>
      <c r="H185" s="12"/>
      <c r="I185" s="1"/>
      <c r="J185" s="2"/>
    </row>
    <row r="186" spans="5:10" ht="15.75" customHeight="1">
      <c r="E186" s="12"/>
      <c r="F186" s="59"/>
      <c r="G186" s="60"/>
      <c r="H186" s="12"/>
      <c r="I186" s="1"/>
      <c r="J186" s="2"/>
    </row>
    <row r="187" spans="5:10" ht="15.75" customHeight="1">
      <c r="E187" s="12"/>
      <c r="F187" s="59"/>
      <c r="G187" s="60"/>
      <c r="H187" s="12"/>
      <c r="I187" s="1"/>
      <c r="J187" s="2"/>
    </row>
    <row r="188" spans="5:10" ht="15.75" customHeight="1">
      <c r="E188" s="12"/>
      <c r="F188" s="59"/>
      <c r="G188" s="60"/>
      <c r="H188" s="12"/>
      <c r="I188" s="1"/>
      <c r="J188" s="2"/>
    </row>
    <row r="189" spans="5:10" ht="15.75" customHeight="1">
      <c r="E189" s="12"/>
      <c r="F189" s="59"/>
      <c r="G189" s="60"/>
      <c r="H189" s="12"/>
      <c r="I189" s="1"/>
      <c r="J189" s="2"/>
    </row>
    <row r="190" spans="5:10" ht="15.75" customHeight="1">
      <c r="E190" s="12"/>
      <c r="F190" s="59"/>
      <c r="G190" s="60"/>
      <c r="H190" s="12"/>
      <c r="I190" s="1"/>
      <c r="J190" s="2"/>
    </row>
    <row r="191" spans="5:10" ht="15.75" customHeight="1">
      <c r="E191" s="12"/>
      <c r="F191" s="59"/>
      <c r="G191" s="60"/>
      <c r="H191" s="12"/>
      <c r="I191" s="1"/>
      <c r="J191" s="2"/>
    </row>
    <row r="192" spans="5:10" ht="15.75" customHeight="1">
      <c r="E192" s="12"/>
      <c r="F192" s="59"/>
      <c r="G192" s="60"/>
      <c r="H192" s="12"/>
      <c r="I192" s="1"/>
      <c r="J192" s="2"/>
    </row>
    <row r="193" spans="5:10" ht="15.75" customHeight="1">
      <c r="E193" s="12"/>
      <c r="F193" s="59"/>
      <c r="G193" s="60"/>
      <c r="H193" s="12"/>
      <c r="I193" s="1"/>
      <c r="J193" s="2"/>
    </row>
    <row r="194" spans="5:10" ht="15.75" customHeight="1">
      <c r="E194" s="12"/>
      <c r="F194" s="59"/>
      <c r="G194" s="60"/>
      <c r="H194" s="12"/>
      <c r="I194" s="1"/>
      <c r="J194" s="2"/>
    </row>
    <row r="195" spans="5:10" ht="15.75" customHeight="1">
      <c r="E195" s="12"/>
      <c r="F195" s="59"/>
      <c r="G195" s="60"/>
      <c r="H195" s="12"/>
      <c r="I195" s="1"/>
      <c r="J195" s="2"/>
    </row>
    <row r="196" spans="5:10" ht="15.75" customHeight="1">
      <c r="E196" s="12"/>
      <c r="F196" s="59"/>
      <c r="G196" s="60"/>
      <c r="H196" s="12"/>
      <c r="I196" s="1"/>
      <c r="J196" s="2"/>
    </row>
    <row r="197" spans="5:10" ht="15.75" customHeight="1">
      <c r="E197" s="12"/>
      <c r="F197" s="59"/>
      <c r="G197" s="60"/>
      <c r="H197" s="12"/>
      <c r="I197" s="1"/>
      <c r="J197" s="2"/>
    </row>
    <row r="198" spans="5:10" ht="15.75" customHeight="1">
      <c r="E198" s="12"/>
      <c r="F198" s="59"/>
      <c r="G198" s="60"/>
      <c r="H198" s="12"/>
      <c r="I198" s="1"/>
      <c r="J198" s="2"/>
    </row>
    <row r="199" spans="5:10" ht="15.75" customHeight="1">
      <c r="E199" s="12"/>
      <c r="F199" s="59"/>
      <c r="G199" s="60"/>
      <c r="H199" s="12"/>
      <c r="I199" s="1"/>
      <c r="J199" s="2"/>
    </row>
    <row r="200" spans="5:10" ht="15.75" customHeight="1">
      <c r="E200" s="12"/>
      <c r="F200" s="59"/>
      <c r="G200" s="60"/>
      <c r="H200" s="12"/>
      <c r="I200" s="1"/>
      <c r="J200" s="2"/>
    </row>
    <row r="201" spans="5:10" ht="15.75" customHeight="1">
      <c r="E201" s="12"/>
      <c r="F201" s="59"/>
      <c r="G201" s="60"/>
      <c r="H201" s="12"/>
      <c r="I201" s="1"/>
      <c r="J201" s="2"/>
    </row>
    <row r="202" spans="5:10" ht="15.75" customHeight="1">
      <c r="E202" s="12"/>
      <c r="F202" s="59"/>
      <c r="G202" s="60"/>
      <c r="H202" s="12"/>
      <c r="I202" s="1"/>
      <c r="J202" s="2"/>
    </row>
    <row r="203" spans="5:10" ht="15.75" customHeight="1">
      <c r="E203" s="12"/>
      <c r="F203" s="59"/>
      <c r="G203" s="60"/>
      <c r="H203" s="12"/>
      <c r="I203" s="1"/>
      <c r="J203" s="2"/>
    </row>
    <row r="204" spans="5:10" ht="15.75" customHeight="1">
      <c r="E204" s="12"/>
      <c r="F204" s="59"/>
      <c r="G204" s="60"/>
      <c r="H204" s="12"/>
      <c r="I204" s="1"/>
      <c r="J204" s="2"/>
    </row>
    <row r="205" spans="5:10" ht="15.75" customHeight="1">
      <c r="E205" s="12"/>
      <c r="F205" s="59"/>
      <c r="G205" s="60"/>
      <c r="H205" s="12"/>
      <c r="I205" s="1"/>
      <c r="J205" s="2"/>
    </row>
    <row r="206" spans="5:10" ht="15.75" customHeight="1">
      <c r="E206" s="12"/>
      <c r="F206" s="59"/>
      <c r="G206" s="60"/>
      <c r="H206" s="12"/>
      <c r="I206" s="1"/>
      <c r="J206" s="2"/>
    </row>
    <row r="207" spans="5:10" ht="15.75" customHeight="1">
      <c r="E207" s="12"/>
      <c r="F207" s="59"/>
      <c r="G207" s="60"/>
      <c r="H207" s="12"/>
      <c r="I207" s="1"/>
      <c r="J207" s="2"/>
    </row>
    <row r="208" spans="5:10" ht="15.75" customHeight="1">
      <c r="E208" s="12"/>
      <c r="F208" s="59"/>
      <c r="G208" s="60"/>
      <c r="H208" s="12"/>
      <c r="I208" s="1"/>
      <c r="J208" s="2"/>
    </row>
    <row r="209" spans="5:10" ht="15.75" customHeight="1">
      <c r="E209" s="12"/>
      <c r="F209" s="59"/>
      <c r="G209" s="60"/>
      <c r="H209" s="12"/>
      <c r="I209" s="1"/>
      <c r="J209" s="2"/>
    </row>
    <row r="210" spans="5:10" ht="15.75" customHeight="1">
      <c r="E210" s="12"/>
      <c r="F210" s="59"/>
      <c r="G210" s="60"/>
      <c r="H210" s="12"/>
      <c r="I210" s="1"/>
      <c r="J210" s="2"/>
    </row>
    <row r="211" spans="5:10" ht="15.75" customHeight="1">
      <c r="E211" s="12"/>
      <c r="F211" s="59"/>
      <c r="G211" s="60"/>
      <c r="H211" s="12"/>
      <c r="I211" s="1"/>
      <c r="J211" s="2"/>
    </row>
    <row r="212" spans="5:10" ht="15.75" customHeight="1">
      <c r="E212" s="12"/>
      <c r="F212" s="59"/>
      <c r="G212" s="60"/>
      <c r="H212" s="12"/>
      <c r="I212" s="1"/>
      <c r="J212" s="2"/>
    </row>
    <row r="213" spans="5:10" ht="15.75" customHeight="1">
      <c r="E213" s="12"/>
      <c r="F213" s="59"/>
      <c r="G213" s="60"/>
      <c r="H213" s="12"/>
      <c r="I213" s="1"/>
      <c r="J213" s="2"/>
    </row>
    <row r="214" spans="5:10" ht="15.75" customHeight="1">
      <c r="E214" s="12"/>
      <c r="F214" s="59"/>
      <c r="G214" s="60"/>
      <c r="H214" s="12"/>
      <c r="I214" s="1"/>
      <c r="J214" s="2"/>
    </row>
    <row r="215" spans="5:10" ht="15.75" customHeight="1">
      <c r="E215" s="12"/>
      <c r="F215" s="59"/>
      <c r="G215" s="60"/>
      <c r="H215" s="12"/>
      <c r="I215" s="1"/>
      <c r="J215" s="2"/>
    </row>
    <row r="216" spans="5:10" ht="15.75" customHeight="1">
      <c r="E216" s="12"/>
      <c r="F216" s="59"/>
      <c r="G216" s="60"/>
      <c r="H216" s="12"/>
      <c r="I216" s="1"/>
      <c r="J216" s="2"/>
    </row>
    <row r="217" spans="5:10" ht="15.75" customHeight="1">
      <c r="E217" s="12"/>
      <c r="F217" s="59"/>
      <c r="G217" s="60"/>
      <c r="H217" s="12"/>
      <c r="I217" s="1"/>
      <c r="J217" s="2"/>
    </row>
    <row r="218" spans="5:10" ht="15.75" customHeight="1">
      <c r="E218" s="12"/>
      <c r="F218" s="59"/>
      <c r="G218" s="60"/>
      <c r="H218" s="12"/>
      <c r="I218" s="1"/>
      <c r="J218" s="2"/>
    </row>
    <row r="219" spans="5:10" ht="15.75" customHeight="1">
      <c r="E219" s="12"/>
      <c r="F219" s="59"/>
      <c r="G219" s="60"/>
      <c r="H219" s="12"/>
      <c r="I219" s="1"/>
      <c r="J219" s="2"/>
    </row>
    <row r="220" spans="5:10" ht="15.75" customHeight="1">
      <c r="E220" s="12"/>
      <c r="F220" s="59"/>
      <c r="G220" s="60"/>
      <c r="H220" s="12"/>
      <c r="I220" s="1"/>
      <c r="J220" s="2"/>
    </row>
    <row r="221" spans="5:10" ht="15.75" customHeight="1">
      <c r="E221" s="12"/>
      <c r="F221" s="59"/>
      <c r="G221" s="60"/>
      <c r="H221" s="12"/>
      <c r="I221" s="1"/>
      <c r="J221" s="2"/>
    </row>
    <row r="222" spans="5:10" ht="15.75" customHeight="1">
      <c r="E222" s="12"/>
      <c r="F222" s="59"/>
      <c r="G222" s="60"/>
      <c r="H222" s="12"/>
      <c r="I222" s="1"/>
      <c r="J222" s="2"/>
    </row>
    <row r="223" spans="5:10" ht="15.75" customHeight="1">
      <c r="E223" s="12"/>
      <c r="F223" s="59"/>
      <c r="G223" s="60"/>
      <c r="H223" s="12"/>
      <c r="I223" s="1"/>
      <c r="J223" s="2"/>
    </row>
    <row r="224" spans="5:10" ht="15.75" customHeight="1">
      <c r="E224" s="12"/>
      <c r="F224" s="59"/>
      <c r="G224" s="60"/>
      <c r="H224" s="12"/>
      <c r="I224" s="1"/>
      <c r="J224" s="2"/>
    </row>
    <row r="225" spans="5:10" ht="15.75" customHeight="1">
      <c r="E225" s="12"/>
      <c r="F225" s="59"/>
      <c r="G225" s="60"/>
      <c r="H225" s="12"/>
      <c r="I225" s="1"/>
      <c r="J225" s="2"/>
    </row>
    <row r="226" spans="5:10" ht="15.75" customHeight="1">
      <c r="E226" s="12"/>
      <c r="F226" s="59"/>
      <c r="G226" s="60"/>
      <c r="H226" s="12"/>
      <c r="I226" s="1"/>
      <c r="J226" s="2"/>
    </row>
    <row r="227" spans="5:10" ht="15.75" customHeight="1">
      <c r="E227" s="12"/>
      <c r="F227" s="59"/>
      <c r="G227" s="60"/>
      <c r="H227" s="12"/>
      <c r="I227" s="1"/>
      <c r="J227" s="2"/>
    </row>
    <row r="228" spans="5:10" ht="15.75" customHeight="1">
      <c r="E228" s="12"/>
      <c r="F228" s="59"/>
      <c r="G228" s="60"/>
      <c r="H228" s="12"/>
      <c r="I228" s="1"/>
      <c r="J228" s="2"/>
    </row>
    <row r="229" spans="5:10" ht="15.75" customHeight="1">
      <c r="E229" s="12"/>
      <c r="F229" s="59"/>
      <c r="G229" s="60"/>
      <c r="H229" s="12"/>
      <c r="I229" s="1"/>
      <c r="J229" s="2"/>
    </row>
    <row r="230" spans="5:10" ht="15.75" customHeight="1">
      <c r="E230" s="12"/>
      <c r="F230" s="59"/>
      <c r="G230" s="60"/>
      <c r="H230" s="12"/>
      <c r="I230" s="1"/>
      <c r="J230" s="2"/>
    </row>
    <row r="231" spans="5:10" ht="15.75" customHeight="1">
      <c r="E231" s="12"/>
      <c r="F231" s="59"/>
      <c r="G231" s="60"/>
      <c r="H231" s="12"/>
      <c r="I231" s="1"/>
      <c r="J231" s="2"/>
    </row>
    <row r="232" spans="5:10" ht="15.75" customHeight="1">
      <c r="E232" s="12"/>
      <c r="F232" s="59"/>
      <c r="G232" s="60"/>
      <c r="H232" s="12"/>
      <c r="I232" s="1"/>
      <c r="J232" s="2"/>
    </row>
    <row r="233" spans="5:10" ht="15.75" customHeight="1">
      <c r="E233" s="12"/>
      <c r="F233" s="59"/>
      <c r="G233" s="60"/>
      <c r="H233" s="12"/>
      <c r="I233" s="1"/>
      <c r="J233" s="2"/>
    </row>
    <row r="234" spans="5:10" ht="15.75" customHeight="1">
      <c r="E234" s="12"/>
      <c r="F234" s="59"/>
      <c r="G234" s="60"/>
      <c r="H234" s="12"/>
      <c r="I234" s="1"/>
      <c r="J234" s="2"/>
    </row>
    <row r="235" spans="5:10" ht="15.75" customHeight="1">
      <c r="E235" s="12"/>
      <c r="F235" s="59"/>
      <c r="G235" s="60"/>
      <c r="H235" s="12"/>
      <c r="I235" s="1"/>
      <c r="J235" s="2"/>
    </row>
    <row r="236" spans="5:10" ht="15.75" customHeight="1">
      <c r="E236" s="12"/>
      <c r="F236" s="59"/>
      <c r="G236" s="60"/>
      <c r="H236" s="12"/>
      <c r="I236" s="1"/>
      <c r="J236" s="2"/>
    </row>
    <row r="237" spans="5:10" ht="15.75" customHeight="1">
      <c r="E237" s="12"/>
      <c r="F237" s="59"/>
      <c r="G237" s="60"/>
      <c r="H237" s="12"/>
      <c r="I237" s="1"/>
      <c r="J237" s="2"/>
    </row>
    <row r="238" spans="5:10" ht="15.75" customHeight="1">
      <c r="E238" s="12"/>
      <c r="F238" s="59"/>
      <c r="G238" s="60"/>
      <c r="H238" s="12"/>
      <c r="I238" s="1"/>
      <c r="J238" s="2"/>
    </row>
    <row r="239" spans="5:10" ht="15.75" customHeight="1">
      <c r="E239" s="12"/>
      <c r="F239" s="59"/>
      <c r="G239" s="60"/>
      <c r="H239" s="12"/>
      <c r="I239" s="1"/>
      <c r="J239" s="2"/>
    </row>
    <row r="240" spans="5:10" ht="15.75" customHeight="1">
      <c r="E240" s="12"/>
      <c r="F240" s="59"/>
      <c r="G240" s="60"/>
      <c r="H240" s="12"/>
      <c r="I240" s="1"/>
      <c r="J240" s="2"/>
    </row>
    <row r="241" spans="5:10" ht="15.75" customHeight="1">
      <c r="E241" s="12"/>
      <c r="F241" s="59"/>
      <c r="G241" s="60"/>
      <c r="H241" s="12"/>
      <c r="I241" s="1"/>
      <c r="J241" s="2"/>
    </row>
    <row r="242" spans="5:10" ht="15.75" customHeight="1">
      <c r="E242" s="12"/>
      <c r="F242" s="59"/>
      <c r="G242" s="60"/>
      <c r="H242" s="12"/>
      <c r="I242" s="1"/>
      <c r="J242" s="2"/>
    </row>
    <row r="243" spans="5:10" ht="15.75" customHeight="1">
      <c r="E243" s="12"/>
      <c r="F243" s="59"/>
      <c r="G243" s="60"/>
      <c r="H243" s="12"/>
      <c r="I243" s="1"/>
      <c r="J243" s="2"/>
    </row>
    <row r="244" spans="5:10" ht="15.75" customHeight="1">
      <c r="E244" s="12"/>
      <c r="F244" s="59"/>
      <c r="G244" s="60"/>
      <c r="H244" s="12"/>
      <c r="I244" s="1"/>
      <c r="J244" s="2"/>
    </row>
    <row r="245" spans="5:10" ht="15.75" customHeight="1">
      <c r="E245" s="12"/>
      <c r="F245" s="59"/>
      <c r="G245" s="60"/>
      <c r="H245" s="12"/>
      <c r="I245" s="1"/>
      <c r="J245" s="2"/>
    </row>
    <row r="246" spans="5:10" ht="15.75" customHeight="1">
      <c r="E246" s="12"/>
      <c r="F246" s="59"/>
      <c r="G246" s="60"/>
      <c r="H246" s="12"/>
      <c r="I246" s="1"/>
      <c r="J246" s="2"/>
    </row>
    <row r="247" spans="5:10" ht="15.75" customHeight="1">
      <c r="E247" s="12"/>
      <c r="F247" s="59"/>
      <c r="G247" s="60"/>
      <c r="H247" s="12"/>
      <c r="I247" s="1"/>
      <c r="J247" s="2"/>
    </row>
    <row r="248" spans="5:10" ht="15.75" customHeight="1">
      <c r="E248" s="12"/>
      <c r="F248" s="59"/>
      <c r="G248" s="60"/>
      <c r="H248" s="12"/>
      <c r="I248" s="1"/>
      <c r="J248" s="2"/>
    </row>
    <row r="249" spans="5:10" ht="15.75" customHeight="1">
      <c r="E249" s="12"/>
      <c r="F249" s="59"/>
      <c r="G249" s="60"/>
      <c r="H249" s="12"/>
      <c r="I249" s="1"/>
      <c r="J249" s="2"/>
    </row>
    <row r="250" spans="5:10" ht="15.75" customHeight="1">
      <c r="E250" s="12"/>
      <c r="F250" s="59"/>
      <c r="G250" s="60"/>
      <c r="H250" s="12"/>
      <c r="I250" s="1"/>
      <c r="J250" s="2"/>
    </row>
    <row r="251" spans="5:10" ht="15.75" customHeight="1">
      <c r="E251" s="12"/>
      <c r="F251" s="59"/>
      <c r="G251" s="60"/>
      <c r="H251" s="12"/>
      <c r="I251" s="1"/>
      <c r="J251" s="2"/>
    </row>
    <row r="252" spans="5:10" ht="15.75" customHeight="1">
      <c r="E252" s="12"/>
      <c r="F252" s="59"/>
      <c r="G252" s="60"/>
      <c r="H252" s="12"/>
      <c r="I252" s="1"/>
      <c r="J252" s="2"/>
    </row>
    <row r="253" spans="5:10" ht="15.75" customHeight="1">
      <c r="E253" s="12"/>
      <c r="F253" s="59"/>
      <c r="G253" s="60"/>
      <c r="H253" s="12"/>
      <c r="I253" s="1"/>
      <c r="J253" s="2"/>
    </row>
    <row r="254" spans="5:10" ht="15.75" customHeight="1">
      <c r="E254" s="12"/>
      <c r="F254" s="59"/>
      <c r="G254" s="60"/>
      <c r="H254" s="12"/>
      <c r="I254" s="1"/>
      <c r="J254" s="2"/>
    </row>
    <row r="255" spans="5:10" ht="15.75" customHeight="1">
      <c r="E255" s="12"/>
      <c r="F255" s="59"/>
      <c r="G255" s="60"/>
      <c r="H255" s="12"/>
      <c r="I255" s="1"/>
      <c r="J255" s="2"/>
    </row>
    <row r="256" spans="5:10" ht="15.75" customHeight="1">
      <c r="E256" s="12"/>
      <c r="F256" s="59"/>
      <c r="G256" s="60"/>
      <c r="H256" s="12"/>
      <c r="I256" s="1"/>
      <c r="J256" s="2"/>
    </row>
    <row r="257" spans="5:10" ht="15.75" customHeight="1">
      <c r="E257" s="12"/>
      <c r="F257" s="59"/>
      <c r="G257" s="60"/>
      <c r="H257" s="12"/>
      <c r="I257" s="1"/>
      <c r="J257" s="2"/>
    </row>
    <row r="258" spans="5:10" ht="15.75" customHeight="1">
      <c r="E258" s="12"/>
      <c r="F258" s="59"/>
      <c r="G258" s="60"/>
      <c r="H258" s="12"/>
      <c r="I258" s="1"/>
      <c r="J258" s="2"/>
    </row>
    <row r="259" spans="5:10" ht="15.75" customHeight="1">
      <c r="E259" s="12"/>
      <c r="F259" s="59"/>
      <c r="G259" s="60"/>
      <c r="H259" s="12"/>
      <c r="I259" s="1"/>
      <c r="J259" s="2"/>
    </row>
    <row r="260" spans="5:10" ht="15.75" customHeight="1">
      <c r="E260" s="12"/>
      <c r="F260" s="59"/>
      <c r="G260" s="60"/>
      <c r="H260" s="12"/>
      <c r="I260" s="1"/>
      <c r="J260" s="2"/>
    </row>
    <row r="261" spans="5:10" ht="15.75" customHeight="1">
      <c r="E261" s="12"/>
      <c r="F261" s="59"/>
      <c r="G261" s="60"/>
      <c r="H261" s="12"/>
      <c r="I261" s="1"/>
      <c r="J261" s="2"/>
    </row>
    <row r="262" spans="5:10" ht="15.75" customHeight="1">
      <c r="E262" s="12"/>
      <c r="F262" s="59"/>
      <c r="G262" s="60"/>
      <c r="H262" s="12"/>
      <c r="I262" s="1"/>
      <c r="J262" s="2"/>
    </row>
    <row r="263" spans="5:10" ht="15.75" customHeight="1">
      <c r="E263" s="12"/>
      <c r="F263" s="59"/>
      <c r="G263" s="60"/>
      <c r="H263" s="12"/>
      <c r="I263" s="1"/>
      <c r="J263" s="2"/>
    </row>
    <row r="264" spans="5:10" ht="15.75" customHeight="1">
      <c r="E264" s="12"/>
      <c r="F264" s="59"/>
      <c r="G264" s="60"/>
      <c r="H264" s="12"/>
      <c r="I264" s="1"/>
      <c r="J264" s="2"/>
    </row>
    <row r="265" spans="5:10" ht="15.75" customHeight="1">
      <c r="E265" s="12"/>
      <c r="F265" s="59"/>
      <c r="G265" s="60"/>
      <c r="H265" s="12"/>
      <c r="I265" s="1"/>
      <c r="J265" s="2"/>
    </row>
    <row r="266" spans="5:10" ht="15.75" customHeight="1">
      <c r="E266" s="12"/>
      <c r="F266" s="59"/>
      <c r="G266" s="60"/>
      <c r="H266" s="12"/>
      <c r="I266" s="1"/>
      <c r="J266" s="2"/>
    </row>
    <row r="267" spans="5:10" ht="15.75" customHeight="1">
      <c r="E267" s="12"/>
      <c r="F267" s="59"/>
      <c r="G267" s="60"/>
      <c r="H267" s="12"/>
      <c r="I267" s="1"/>
      <c r="J267" s="2"/>
    </row>
    <row r="268" spans="5:10" ht="15.75" customHeight="1">
      <c r="E268" s="12"/>
      <c r="F268" s="59"/>
      <c r="G268" s="60"/>
      <c r="H268" s="12"/>
      <c r="I268" s="1"/>
      <c r="J268" s="2"/>
    </row>
    <row r="269" spans="5:10" ht="14.25" customHeight="1"/>
    <row r="270" spans="5:10" ht="14.25" customHeight="1"/>
    <row r="271" spans="5:10" ht="14.25" customHeight="1"/>
    <row r="272" spans="5:10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</sheetData>
  <mergeCells count="20">
    <mergeCell ref="B63:G63"/>
    <mergeCell ref="B64:F64"/>
    <mergeCell ref="B65:F65"/>
    <mergeCell ref="B32:G32"/>
    <mergeCell ref="B39:G39"/>
    <mergeCell ref="B57:G57"/>
    <mergeCell ref="B45:G45"/>
    <mergeCell ref="B62:G62"/>
    <mergeCell ref="B1:H1"/>
    <mergeCell ref="B2:H2"/>
    <mergeCell ref="B14:G14"/>
    <mergeCell ref="B19:G19"/>
    <mergeCell ref="B28:G28"/>
    <mergeCell ref="C72:E73"/>
    <mergeCell ref="E74:F74"/>
    <mergeCell ref="E75:F75"/>
    <mergeCell ref="E76:F76"/>
    <mergeCell ref="B66:F66"/>
    <mergeCell ref="B67:G67"/>
    <mergeCell ref="B68:G68"/>
  </mergeCells>
  <pageMargins left="0.7" right="0.7" top="0.75" bottom="0.7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00"/>
  <sheetViews>
    <sheetView workbookViewId="0"/>
  </sheetViews>
  <sheetFormatPr baseColWidth="10" defaultColWidth="14.44140625" defaultRowHeight="15" customHeight="1"/>
  <cols>
    <col min="1" max="1" width="25.5546875" customWidth="1"/>
    <col min="2" max="2" width="23.5546875" customWidth="1"/>
    <col min="3" max="3" width="10.6640625" customWidth="1"/>
    <col min="4" max="4" width="15" customWidth="1"/>
    <col min="5" max="26" width="10.6640625" customWidth="1"/>
  </cols>
  <sheetData>
    <row r="1" spans="1:7" ht="14.25" customHeight="1">
      <c r="A1" s="62"/>
      <c r="B1" s="166" t="s">
        <v>77</v>
      </c>
      <c r="C1" s="153"/>
      <c r="D1" s="154"/>
    </row>
    <row r="2" spans="1:7" ht="14.25" customHeight="1">
      <c r="A2" s="63" t="s">
        <v>78</v>
      </c>
      <c r="B2" s="164" t="s">
        <v>79</v>
      </c>
      <c r="C2" s="153"/>
      <c r="D2" s="154"/>
    </row>
    <row r="3" spans="1:7" ht="14.25" customHeight="1">
      <c r="A3" s="62" t="s">
        <v>80</v>
      </c>
      <c r="B3" s="164" t="s">
        <v>14</v>
      </c>
      <c r="C3" s="153"/>
      <c r="D3" s="154"/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63"/>
      <c r="G6" s="63" t="s">
        <v>86</v>
      </c>
    </row>
    <row r="7" spans="1:7" ht="14.25" customHeight="1">
      <c r="A7" s="62" t="s">
        <v>87</v>
      </c>
      <c r="B7" s="62" t="s">
        <v>88</v>
      </c>
      <c r="C7" s="64">
        <v>759</v>
      </c>
      <c r="D7" s="62">
        <v>1</v>
      </c>
      <c r="E7" s="65">
        <f>D7*C7</f>
        <v>759</v>
      </c>
      <c r="F7" s="62"/>
      <c r="G7" s="62"/>
    </row>
    <row r="8" spans="1:7" ht="14.25" customHeight="1">
      <c r="A8" s="164"/>
      <c r="B8" s="153"/>
      <c r="C8" s="153"/>
      <c r="D8" s="153"/>
      <c r="E8" s="153"/>
      <c r="F8" s="154"/>
      <c r="G8" s="62"/>
    </row>
    <row r="9" spans="1:7" ht="14.25" customHeight="1">
      <c r="G9" s="66">
        <f>SUM(E7:E8)</f>
        <v>759</v>
      </c>
    </row>
    <row r="10" spans="1:7" ht="14.25" customHeight="1">
      <c r="A10" s="167" t="s">
        <v>89</v>
      </c>
      <c r="B10" s="159"/>
      <c r="C10" s="159"/>
      <c r="D10" s="159"/>
      <c r="E10" s="159"/>
      <c r="F10" s="159"/>
      <c r="G10" s="160"/>
    </row>
    <row r="11" spans="1:7" ht="14.25" customHeight="1">
      <c r="A11" s="168"/>
      <c r="B11" s="162"/>
      <c r="C11" s="162"/>
      <c r="D11" s="162"/>
      <c r="E11" s="162"/>
      <c r="F11" s="162"/>
      <c r="G11" s="163"/>
    </row>
    <row r="12" spans="1:7" ht="14.25" customHeight="1">
      <c r="A12" s="63" t="s">
        <v>82</v>
      </c>
      <c r="B12" s="63" t="s">
        <v>80</v>
      </c>
      <c r="C12" s="63" t="s">
        <v>83</v>
      </c>
      <c r="D12" s="67" t="s">
        <v>90</v>
      </c>
      <c r="E12" s="63" t="s">
        <v>85</v>
      </c>
      <c r="F12" s="62"/>
      <c r="G12" s="62"/>
    </row>
    <row r="13" spans="1:7" ht="14.25" customHeight="1">
      <c r="A13" s="62" t="s">
        <v>91</v>
      </c>
      <c r="B13" s="62" t="s">
        <v>11</v>
      </c>
      <c r="C13" s="64">
        <v>14000</v>
      </c>
      <c r="D13" s="28">
        <v>2</v>
      </c>
      <c r="E13" s="65">
        <f t="shared" ref="E13:E14" si="0">D13*C13</f>
        <v>28000</v>
      </c>
      <c r="F13" s="62"/>
      <c r="G13" s="62"/>
    </row>
    <row r="14" spans="1:7" ht="14.25" customHeight="1">
      <c r="A14" s="68" t="s">
        <v>92</v>
      </c>
      <c r="B14" s="62" t="s">
        <v>88</v>
      </c>
      <c r="C14" s="65">
        <v>6000</v>
      </c>
      <c r="D14" s="62">
        <v>1</v>
      </c>
      <c r="E14" s="65">
        <f t="shared" si="0"/>
        <v>6000</v>
      </c>
      <c r="F14" s="62"/>
      <c r="G14" s="62"/>
    </row>
    <row r="15" spans="1:7" ht="14.25" customHeight="1">
      <c r="A15" s="62"/>
      <c r="B15" s="62"/>
      <c r="C15" s="62"/>
      <c r="D15" s="62"/>
      <c r="E15" s="62"/>
      <c r="F15" s="62"/>
      <c r="G15" s="62"/>
    </row>
    <row r="16" spans="1:7" ht="14.25" customHeight="1">
      <c r="G16" s="66">
        <f>+SUM(E13:E14)</f>
        <v>34000</v>
      </c>
    </row>
    <row r="17" spans="1:7" ht="14.25" customHeight="1">
      <c r="A17" s="166" t="s">
        <v>93</v>
      </c>
      <c r="B17" s="153"/>
      <c r="C17" s="153"/>
      <c r="D17" s="153"/>
      <c r="E17" s="153"/>
      <c r="F17" s="153"/>
      <c r="G17" s="154"/>
    </row>
    <row r="18" spans="1:7" ht="14.25" customHeight="1">
      <c r="A18" s="63" t="s">
        <v>94</v>
      </c>
      <c r="B18" s="63" t="s">
        <v>95</v>
      </c>
      <c r="C18" s="63" t="s">
        <v>96</v>
      </c>
      <c r="D18" s="63" t="s">
        <v>97</v>
      </c>
      <c r="E18" s="63" t="s">
        <v>83</v>
      </c>
      <c r="F18" s="63" t="s">
        <v>85</v>
      </c>
      <c r="G18" s="62"/>
    </row>
    <row r="19" spans="1:7" ht="14.25" customHeight="1">
      <c r="A19" s="28"/>
      <c r="B19" s="28"/>
      <c r="C19" s="28"/>
      <c r="D19" s="28"/>
      <c r="E19" s="64"/>
      <c r="F19" s="65"/>
      <c r="G19" s="62"/>
    </row>
    <row r="20" spans="1:7" ht="14.25" customHeight="1">
      <c r="G20" s="62"/>
    </row>
    <row r="21" spans="1:7" ht="14.25" customHeight="1">
      <c r="A21" s="164"/>
      <c r="B21" s="153"/>
      <c r="C21" s="153"/>
      <c r="D21" s="153"/>
      <c r="E21" s="153"/>
      <c r="F21" s="154"/>
      <c r="G21" s="66">
        <f>SUM(F19)</f>
        <v>0</v>
      </c>
    </row>
    <row r="22" spans="1:7" ht="14.25" customHeight="1"/>
    <row r="23" spans="1:7" ht="14.25" customHeight="1">
      <c r="A23" s="63" t="s">
        <v>98</v>
      </c>
      <c r="B23" s="62"/>
      <c r="C23" s="62"/>
      <c r="D23" s="62"/>
      <c r="E23" s="62"/>
      <c r="F23" s="62"/>
      <c r="G23" s="62"/>
    </row>
    <row r="24" spans="1:7" ht="14.25" customHeight="1">
      <c r="A24" s="63" t="s">
        <v>99</v>
      </c>
      <c r="B24" s="63" t="s">
        <v>100</v>
      </c>
      <c r="C24" s="63" t="s">
        <v>101</v>
      </c>
      <c r="D24" s="63" t="s">
        <v>102</v>
      </c>
      <c r="E24" s="63" t="s">
        <v>84</v>
      </c>
      <c r="F24" s="63" t="s">
        <v>85</v>
      </c>
      <c r="G24" s="62"/>
    </row>
    <row r="25" spans="1:7" ht="14.25" customHeight="1">
      <c r="A25" s="28" t="s">
        <v>103</v>
      </c>
      <c r="B25" s="64">
        <v>151745</v>
      </c>
      <c r="C25" s="69">
        <v>2</v>
      </c>
      <c r="D25" s="65">
        <f>B25*C25</f>
        <v>303490</v>
      </c>
      <c r="E25" s="28">
        <v>6</v>
      </c>
      <c r="F25" s="65">
        <f>D25/E25</f>
        <v>50581.666666666664</v>
      </c>
      <c r="G25" s="62"/>
    </row>
    <row r="26" spans="1:7" ht="14.25" customHeight="1">
      <c r="A26" s="165"/>
      <c r="B26" s="159"/>
      <c r="C26" s="159"/>
      <c r="D26" s="159"/>
      <c r="E26" s="159"/>
      <c r="F26" s="160"/>
      <c r="G26" s="62"/>
    </row>
    <row r="27" spans="1:7" ht="14.25" customHeight="1">
      <c r="A27" s="70"/>
      <c r="B27" s="70"/>
      <c r="C27" s="70"/>
      <c r="D27" s="70"/>
      <c r="E27" s="70"/>
      <c r="F27" s="70"/>
      <c r="G27" s="66">
        <f>SUM(F25:F26)</f>
        <v>50581.666666666664</v>
      </c>
    </row>
    <row r="28" spans="1:7" ht="14.25" customHeight="1"/>
    <row r="29" spans="1:7" ht="14.25" customHeight="1">
      <c r="F29" s="71" t="s">
        <v>104</v>
      </c>
      <c r="G29" s="66">
        <f>SUM(G9:G27)</f>
        <v>85340.666666666657</v>
      </c>
    </row>
    <row r="30" spans="1:7" ht="14.25" customHeight="1"/>
    <row r="31" spans="1:7" ht="14.25" customHeight="1"/>
    <row r="32" spans="1:7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9">
    <mergeCell ref="A21:F21"/>
    <mergeCell ref="A26:F26"/>
    <mergeCell ref="B1:D1"/>
    <mergeCell ref="B2:D2"/>
    <mergeCell ref="B3:D3"/>
    <mergeCell ref="A5:G5"/>
    <mergeCell ref="A8:F8"/>
    <mergeCell ref="A10:G11"/>
    <mergeCell ref="A17:G17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G1001"/>
  <sheetViews>
    <sheetView workbookViewId="0"/>
  </sheetViews>
  <sheetFormatPr baseColWidth="10" defaultColWidth="14.44140625" defaultRowHeight="15" customHeight="1"/>
  <cols>
    <col min="1" max="1" width="32.109375" customWidth="1"/>
    <col min="2" max="2" width="23.5546875" customWidth="1"/>
    <col min="3" max="3" width="10.6640625" customWidth="1"/>
    <col min="4" max="4" width="15" customWidth="1"/>
    <col min="5" max="26" width="10.6640625" customWidth="1"/>
  </cols>
  <sheetData>
    <row r="1" spans="1:7" ht="14.25" customHeight="1">
      <c r="A1" s="62"/>
      <c r="B1" s="166" t="s">
        <v>77</v>
      </c>
      <c r="C1" s="153"/>
      <c r="D1" s="154"/>
    </row>
    <row r="2" spans="1:7" ht="14.25" customHeight="1">
      <c r="A2" s="63" t="s">
        <v>78</v>
      </c>
      <c r="B2" s="169" t="s">
        <v>105</v>
      </c>
      <c r="C2" s="153"/>
      <c r="D2" s="154"/>
    </row>
    <row r="3" spans="1:7" ht="14.25" customHeight="1">
      <c r="A3" s="62" t="s">
        <v>80</v>
      </c>
      <c r="B3" s="164" t="s">
        <v>14</v>
      </c>
      <c r="C3" s="153"/>
      <c r="D3" s="154"/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63"/>
      <c r="G6" s="63" t="s">
        <v>86</v>
      </c>
    </row>
    <row r="7" spans="1:7" ht="14.25" customHeight="1">
      <c r="A7" s="28" t="s">
        <v>106</v>
      </c>
      <c r="B7" s="28" t="s">
        <v>107</v>
      </c>
      <c r="C7" s="64">
        <f>32822*3</f>
        <v>98466</v>
      </c>
      <c r="D7" s="28">
        <v>20</v>
      </c>
      <c r="E7" s="65">
        <f t="shared" ref="E7:E8" si="0">C7/D7</f>
        <v>4923.3</v>
      </c>
      <c r="F7" s="62"/>
      <c r="G7" s="62"/>
    </row>
    <row r="8" spans="1:7" ht="14.25" customHeight="1">
      <c r="A8" s="62" t="s">
        <v>87</v>
      </c>
      <c r="B8" s="62" t="s">
        <v>88</v>
      </c>
      <c r="C8" s="64">
        <v>759</v>
      </c>
      <c r="D8" s="62">
        <v>1</v>
      </c>
      <c r="E8" s="65">
        <f t="shared" si="0"/>
        <v>759</v>
      </c>
      <c r="F8" s="62"/>
      <c r="G8" s="62"/>
    </row>
    <row r="9" spans="1:7" ht="14.25" customHeight="1">
      <c r="F9" s="71" t="s">
        <v>108</v>
      </c>
      <c r="G9" s="66">
        <f>SUM(E7:E8)</f>
        <v>5682.3</v>
      </c>
    </row>
    <row r="10" spans="1:7" ht="14.25" customHeight="1">
      <c r="A10" s="167" t="s">
        <v>89</v>
      </c>
      <c r="B10" s="159"/>
      <c r="C10" s="159"/>
      <c r="D10" s="159"/>
      <c r="E10" s="159"/>
      <c r="F10" s="159"/>
      <c r="G10" s="160"/>
    </row>
    <row r="11" spans="1:7" ht="14.25" customHeight="1">
      <c r="A11" s="168"/>
      <c r="B11" s="162"/>
      <c r="C11" s="162"/>
      <c r="D11" s="162"/>
      <c r="E11" s="162"/>
      <c r="F11" s="162"/>
      <c r="G11" s="163"/>
    </row>
    <row r="12" spans="1:7" ht="14.25" customHeight="1">
      <c r="A12" s="63" t="s">
        <v>82</v>
      </c>
      <c r="B12" s="63" t="s">
        <v>80</v>
      </c>
      <c r="C12" s="63" t="s">
        <v>83</v>
      </c>
      <c r="D12" s="67" t="s">
        <v>90</v>
      </c>
      <c r="E12" s="63" t="s">
        <v>85</v>
      </c>
      <c r="F12" s="62"/>
      <c r="G12" s="62"/>
    </row>
    <row r="13" spans="1:7" ht="14.25" customHeight="1">
      <c r="A13" s="62" t="s">
        <v>91</v>
      </c>
      <c r="B13" s="62" t="s">
        <v>11</v>
      </c>
      <c r="C13" s="64">
        <v>14000</v>
      </c>
      <c r="D13" s="28">
        <v>2.5</v>
      </c>
      <c r="E13" s="65">
        <f>D13*C13</f>
        <v>35000</v>
      </c>
      <c r="F13" s="62"/>
      <c r="G13" s="62"/>
    </row>
    <row r="14" spans="1:7" ht="14.25" customHeight="1">
      <c r="A14" s="68" t="s">
        <v>92</v>
      </c>
      <c r="B14" s="62" t="s">
        <v>88</v>
      </c>
      <c r="C14" s="64">
        <v>12000</v>
      </c>
      <c r="D14" s="62">
        <v>1</v>
      </c>
      <c r="E14" s="65">
        <f t="shared" ref="E14:E16" si="1">C14/D14</f>
        <v>12000</v>
      </c>
      <c r="F14" s="62"/>
      <c r="G14" s="62"/>
    </row>
    <row r="15" spans="1:7" ht="14.25" customHeight="1">
      <c r="A15" s="28" t="s">
        <v>109</v>
      </c>
      <c r="B15" s="62" t="s">
        <v>11</v>
      </c>
      <c r="C15" s="64">
        <v>1600</v>
      </c>
      <c r="D15" s="28">
        <v>1</v>
      </c>
      <c r="E15" s="65">
        <f t="shared" si="1"/>
        <v>1600</v>
      </c>
      <c r="F15" s="62"/>
      <c r="G15" s="62"/>
    </row>
    <row r="16" spans="1:7" ht="14.25" customHeight="1">
      <c r="A16" s="28" t="s">
        <v>110</v>
      </c>
      <c r="B16" s="28" t="s">
        <v>14</v>
      </c>
      <c r="C16" s="64">
        <v>4000</v>
      </c>
      <c r="D16" s="28">
        <v>1</v>
      </c>
      <c r="E16" s="65">
        <f t="shared" si="1"/>
        <v>4000</v>
      </c>
      <c r="F16" s="62"/>
      <c r="G16" s="62"/>
    </row>
    <row r="17" spans="1:7" ht="14.25" customHeight="1">
      <c r="F17" s="71" t="s">
        <v>108</v>
      </c>
      <c r="G17" s="66">
        <f>+SUM(E13:E17)</f>
        <v>52600</v>
      </c>
    </row>
    <row r="18" spans="1:7" ht="14.25" customHeight="1">
      <c r="A18" s="166" t="s">
        <v>93</v>
      </c>
      <c r="B18" s="153"/>
      <c r="C18" s="153"/>
      <c r="D18" s="153"/>
      <c r="E18" s="153"/>
      <c r="F18" s="153"/>
      <c r="G18" s="154"/>
    </row>
    <row r="19" spans="1:7" ht="14.25" customHeight="1">
      <c r="A19" s="63" t="s">
        <v>94</v>
      </c>
      <c r="B19" s="63" t="s">
        <v>95</v>
      </c>
      <c r="C19" s="63" t="s">
        <v>96</v>
      </c>
      <c r="D19" s="63" t="s">
        <v>97</v>
      </c>
      <c r="E19" s="63" t="s">
        <v>83</v>
      </c>
      <c r="F19" s="66" t="s">
        <v>85</v>
      </c>
      <c r="G19" s="62"/>
    </row>
    <row r="20" spans="1:7" ht="14.25" customHeight="1">
      <c r="A20" s="28"/>
      <c r="B20" s="28"/>
      <c r="C20" s="72"/>
      <c r="D20" s="28"/>
      <c r="E20" s="64"/>
      <c r="F20" s="65"/>
      <c r="G20" s="62"/>
    </row>
    <row r="21" spans="1:7" ht="14.25" customHeight="1">
      <c r="A21" s="28"/>
      <c r="B21" s="28"/>
      <c r="C21" s="72"/>
      <c r="E21" s="64"/>
      <c r="F21" s="65"/>
      <c r="G21" s="62"/>
    </row>
    <row r="22" spans="1:7" ht="14.25" customHeight="1">
      <c r="A22" s="62"/>
      <c r="B22" s="73"/>
      <c r="C22" s="73"/>
      <c r="D22" s="73"/>
      <c r="E22" s="73"/>
      <c r="F22" s="74" t="s">
        <v>108</v>
      </c>
      <c r="G22" s="66">
        <f>SUM(F20:F21)</f>
        <v>0</v>
      </c>
    </row>
    <row r="23" spans="1:7" ht="14.25" customHeight="1"/>
    <row r="24" spans="1:7" ht="14.25" customHeight="1">
      <c r="A24" s="166" t="s">
        <v>98</v>
      </c>
      <c r="B24" s="153"/>
      <c r="C24" s="153"/>
      <c r="D24" s="153"/>
      <c r="E24" s="153"/>
      <c r="F24" s="153"/>
      <c r="G24" s="154"/>
    </row>
    <row r="25" spans="1:7" ht="14.25" customHeight="1">
      <c r="A25" s="63" t="s">
        <v>99</v>
      </c>
      <c r="B25" s="63" t="s">
        <v>100</v>
      </c>
      <c r="C25" s="63" t="s">
        <v>101</v>
      </c>
      <c r="D25" s="63" t="s">
        <v>102</v>
      </c>
      <c r="E25" s="63" t="s">
        <v>84</v>
      </c>
      <c r="F25" s="63" t="s">
        <v>85</v>
      </c>
      <c r="G25" s="62"/>
    </row>
    <row r="26" spans="1:7" ht="14.25" customHeight="1">
      <c r="A26" s="28" t="s">
        <v>103</v>
      </c>
      <c r="B26" s="64">
        <v>151745</v>
      </c>
      <c r="C26" s="69">
        <v>2</v>
      </c>
      <c r="D26" s="65">
        <f>B26*C26</f>
        <v>303490</v>
      </c>
      <c r="E26" s="28">
        <v>6</v>
      </c>
      <c r="F26" s="65">
        <f>D26/E26</f>
        <v>50581.666666666664</v>
      </c>
      <c r="G26" s="62"/>
    </row>
    <row r="27" spans="1:7" ht="14.25" customHeight="1">
      <c r="A27" s="165"/>
      <c r="B27" s="159"/>
      <c r="C27" s="159"/>
      <c r="D27" s="159"/>
      <c r="E27" s="159"/>
      <c r="F27" s="160"/>
      <c r="G27" s="62"/>
    </row>
    <row r="28" spans="1:7" ht="14.25" customHeight="1">
      <c r="A28" s="70"/>
      <c r="B28" s="70"/>
      <c r="C28" s="70"/>
      <c r="D28" s="70"/>
      <c r="E28" s="70"/>
      <c r="F28" s="71" t="s">
        <v>108</v>
      </c>
      <c r="G28" s="66">
        <f>SUM(F26:F27)</f>
        <v>50581.666666666664</v>
      </c>
    </row>
    <row r="29" spans="1:7" ht="14.25" customHeight="1"/>
    <row r="30" spans="1:7" ht="14.25" customHeight="1">
      <c r="F30" s="71" t="s">
        <v>104</v>
      </c>
      <c r="G30" s="66">
        <f>SUM(G9:G28)</f>
        <v>108863.96666666667</v>
      </c>
    </row>
    <row r="31" spans="1:7" ht="14.25" customHeight="1"/>
    <row r="32" spans="1:7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8">
    <mergeCell ref="A18:G18"/>
    <mergeCell ref="A24:G24"/>
    <mergeCell ref="A27:F27"/>
    <mergeCell ref="B1:D1"/>
    <mergeCell ref="B2:D2"/>
    <mergeCell ref="B3:D3"/>
    <mergeCell ref="A5:G5"/>
    <mergeCell ref="A10:G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G1001"/>
  <sheetViews>
    <sheetView workbookViewId="0"/>
  </sheetViews>
  <sheetFormatPr baseColWidth="10" defaultColWidth="14.44140625" defaultRowHeight="15" customHeight="1"/>
  <cols>
    <col min="1" max="1" width="32.109375" customWidth="1"/>
    <col min="2" max="2" width="23.5546875" customWidth="1"/>
    <col min="3" max="3" width="10.6640625" customWidth="1"/>
    <col min="4" max="4" width="15" customWidth="1"/>
    <col min="5" max="26" width="10.6640625" customWidth="1"/>
  </cols>
  <sheetData>
    <row r="1" spans="1:7" ht="14.25" customHeight="1">
      <c r="A1" s="62"/>
      <c r="B1" s="166" t="s">
        <v>77</v>
      </c>
      <c r="C1" s="153"/>
      <c r="D1" s="154"/>
    </row>
    <row r="2" spans="1:7" ht="14.25" customHeight="1">
      <c r="A2" s="63" t="s">
        <v>78</v>
      </c>
      <c r="B2" s="169" t="s">
        <v>111</v>
      </c>
      <c r="C2" s="153"/>
      <c r="D2" s="154"/>
    </row>
    <row r="3" spans="1:7" ht="14.25" customHeight="1">
      <c r="A3" s="62" t="s">
        <v>80</v>
      </c>
      <c r="B3" s="164" t="s">
        <v>14</v>
      </c>
      <c r="C3" s="153"/>
      <c r="D3" s="154"/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63"/>
      <c r="G6" s="63" t="s">
        <v>86</v>
      </c>
    </row>
    <row r="7" spans="1:7" ht="14.25" customHeight="1">
      <c r="A7" s="28" t="s">
        <v>106</v>
      </c>
      <c r="B7" s="28" t="s">
        <v>107</v>
      </c>
      <c r="C7" s="64">
        <f>32822*3</f>
        <v>98466</v>
      </c>
      <c r="D7" s="28">
        <v>20</v>
      </c>
      <c r="E7" s="65">
        <f t="shared" ref="E7:E10" si="0">C7/D7</f>
        <v>4923.3</v>
      </c>
      <c r="F7" s="62"/>
      <c r="G7" s="62"/>
    </row>
    <row r="8" spans="1:7" ht="14.25" customHeight="1">
      <c r="A8" s="62" t="s">
        <v>87</v>
      </c>
      <c r="B8" s="62" t="s">
        <v>88</v>
      </c>
      <c r="C8" s="64">
        <v>758.73</v>
      </c>
      <c r="D8" s="62">
        <v>1</v>
      </c>
      <c r="E8" s="65">
        <f t="shared" si="0"/>
        <v>758.73</v>
      </c>
      <c r="F8" s="62"/>
      <c r="G8" s="62"/>
    </row>
    <row r="9" spans="1:7" ht="14.25" customHeight="1">
      <c r="A9" s="28" t="s">
        <v>112</v>
      </c>
      <c r="B9" s="62" t="s">
        <v>88</v>
      </c>
      <c r="C9" s="64">
        <v>500</v>
      </c>
      <c r="D9" s="62">
        <v>1</v>
      </c>
      <c r="E9" s="65">
        <f t="shared" si="0"/>
        <v>500</v>
      </c>
      <c r="F9" s="62"/>
      <c r="G9" s="62"/>
    </row>
    <row r="10" spans="1:7" ht="14.25" customHeight="1">
      <c r="A10" s="28" t="s">
        <v>113</v>
      </c>
      <c r="B10" s="28" t="s">
        <v>114</v>
      </c>
      <c r="C10" s="64">
        <v>83867</v>
      </c>
      <c r="D10" s="28">
        <v>15</v>
      </c>
      <c r="E10" s="65">
        <f t="shared" si="0"/>
        <v>5591.1333333333332</v>
      </c>
      <c r="F10" s="62"/>
      <c r="G10" s="62"/>
    </row>
    <row r="11" spans="1:7" ht="14.25" customHeight="1">
      <c r="F11" s="71" t="s">
        <v>108</v>
      </c>
      <c r="G11" s="66">
        <f>SUM(E7:E10)</f>
        <v>11773.163333333334</v>
      </c>
    </row>
    <row r="12" spans="1:7" ht="14.25" customHeight="1">
      <c r="A12" s="167" t="s">
        <v>89</v>
      </c>
      <c r="B12" s="159"/>
      <c r="C12" s="159"/>
      <c r="D12" s="159"/>
      <c r="E12" s="159"/>
      <c r="F12" s="159"/>
      <c r="G12" s="160"/>
    </row>
    <row r="13" spans="1:7" ht="14.25" customHeight="1">
      <c r="A13" s="168"/>
      <c r="B13" s="162"/>
      <c r="C13" s="162"/>
      <c r="D13" s="162"/>
      <c r="E13" s="162"/>
      <c r="F13" s="162"/>
      <c r="G13" s="163"/>
    </row>
    <row r="14" spans="1:7" ht="14.25" customHeight="1">
      <c r="A14" s="63" t="s">
        <v>82</v>
      </c>
      <c r="B14" s="63" t="s">
        <v>80</v>
      </c>
      <c r="C14" s="63" t="s">
        <v>83</v>
      </c>
      <c r="D14" s="63" t="s">
        <v>84</v>
      </c>
      <c r="E14" s="63" t="s">
        <v>85</v>
      </c>
      <c r="F14" s="62"/>
      <c r="G14" s="62"/>
    </row>
    <row r="15" spans="1:7" ht="14.25" customHeight="1">
      <c r="A15" s="28" t="s">
        <v>115</v>
      </c>
      <c r="B15" s="28" t="s">
        <v>14</v>
      </c>
      <c r="C15" s="64">
        <v>3500</v>
      </c>
      <c r="D15" s="28">
        <v>2.5</v>
      </c>
      <c r="E15" s="65">
        <f t="shared" ref="E15:E16" si="1">C15/D15</f>
        <v>1400</v>
      </c>
      <c r="F15" s="62"/>
      <c r="G15" s="62"/>
    </row>
    <row r="16" spans="1:7" ht="14.25" customHeight="1">
      <c r="A16" s="75" t="s">
        <v>116</v>
      </c>
      <c r="B16" s="28" t="s">
        <v>117</v>
      </c>
      <c r="C16" s="64">
        <v>1200</v>
      </c>
      <c r="D16" s="28">
        <v>1</v>
      </c>
      <c r="E16" s="65">
        <f t="shared" si="1"/>
        <v>1200</v>
      </c>
      <c r="F16" s="62"/>
      <c r="G16" s="62"/>
    </row>
    <row r="17" spans="1:7" ht="14.25" customHeight="1">
      <c r="F17" s="71" t="s">
        <v>108</v>
      </c>
      <c r="G17" s="66">
        <f>+SUM(E15:E17)</f>
        <v>2600</v>
      </c>
    </row>
    <row r="18" spans="1:7" ht="14.25" customHeight="1">
      <c r="A18" s="166" t="s">
        <v>93</v>
      </c>
      <c r="B18" s="153"/>
      <c r="C18" s="153"/>
      <c r="D18" s="153"/>
      <c r="E18" s="153"/>
      <c r="F18" s="153"/>
      <c r="G18" s="154"/>
    </row>
    <row r="19" spans="1:7" ht="14.25" customHeight="1">
      <c r="A19" s="63" t="s">
        <v>94</v>
      </c>
      <c r="B19" s="63" t="s">
        <v>95</v>
      </c>
      <c r="C19" s="63" t="s">
        <v>96</v>
      </c>
      <c r="D19" s="63" t="s">
        <v>97</v>
      </c>
      <c r="E19" s="63" t="s">
        <v>83</v>
      </c>
      <c r="F19" s="66" t="s">
        <v>85</v>
      </c>
      <c r="G19" s="62"/>
    </row>
    <row r="20" spans="1:7" ht="14.25" customHeight="1">
      <c r="A20" s="28"/>
      <c r="B20" s="28"/>
      <c r="C20" s="72"/>
      <c r="D20" s="28"/>
      <c r="E20" s="64"/>
      <c r="F20" s="65"/>
      <c r="G20" s="62"/>
    </row>
    <row r="21" spans="1:7" ht="14.25" customHeight="1">
      <c r="A21" s="28"/>
      <c r="B21" s="28"/>
      <c r="C21" s="72"/>
      <c r="E21" s="64"/>
      <c r="F21" s="65"/>
      <c r="G21" s="62"/>
    </row>
    <row r="22" spans="1:7" ht="14.25" customHeight="1">
      <c r="A22" s="62"/>
      <c r="B22" s="73"/>
      <c r="C22" s="73"/>
      <c r="D22" s="73"/>
      <c r="E22" s="73"/>
      <c r="F22" s="74" t="s">
        <v>108</v>
      </c>
      <c r="G22" s="66">
        <f>SUM(F20:F21)</f>
        <v>0</v>
      </c>
    </row>
    <row r="23" spans="1:7" ht="14.25" customHeight="1"/>
    <row r="24" spans="1:7" ht="14.25" customHeight="1">
      <c r="A24" s="166" t="s">
        <v>98</v>
      </c>
      <c r="B24" s="153"/>
      <c r="C24" s="153"/>
      <c r="D24" s="153"/>
      <c r="E24" s="153"/>
      <c r="F24" s="153"/>
      <c r="G24" s="154"/>
    </row>
    <row r="25" spans="1:7" ht="14.25" customHeight="1">
      <c r="A25" s="63" t="s">
        <v>99</v>
      </c>
      <c r="B25" s="63" t="s">
        <v>100</v>
      </c>
      <c r="C25" s="63" t="s">
        <v>101</v>
      </c>
      <c r="D25" s="63" t="s">
        <v>102</v>
      </c>
      <c r="E25" s="63" t="s">
        <v>84</v>
      </c>
      <c r="F25" s="63" t="s">
        <v>85</v>
      </c>
      <c r="G25" s="62"/>
    </row>
    <row r="26" spans="1:7" ht="14.25" customHeight="1">
      <c r="A26" s="28" t="s">
        <v>118</v>
      </c>
      <c r="B26" s="64">
        <f>151745*2</f>
        <v>303490</v>
      </c>
      <c r="C26" s="69">
        <v>2</v>
      </c>
      <c r="D26" s="65">
        <f>B26*C26</f>
        <v>606980</v>
      </c>
      <c r="E26" s="28">
        <v>5</v>
      </c>
      <c r="F26" s="65">
        <f>D26/E26</f>
        <v>121396</v>
      </c>
      <c r="G26" s="62"/>
    </row>
    <row r="27" spans="1:7" ht="14.25" customHeight="1">
      <c r="A27" s="165"/>
      <c r="B27" s="159"/>
      <c r="C27" s="159"/>
      <c r="D27" s="159"/>
      <c r="E27" s="159"/>
      <c r="F27" s="160"/>
      <c r="G27" s="62"/>
    </row>
    <row r="28" spans="1:7" ht="14.25" customHeight="1">
      <c r="A28" s="70"/>
      <c r="B28" s="70"/>
      <c r="C28" s="70"/>
      <c r="D28" s="70"/>
      <c r="E28" s="70"/>
      <c r="F28" s="71" t="s">
        <v>108</v>
      </c>
      <c r="G28" s="66">
        <f>SUM(F26:F27)</f>
        <v>121396</v>
      </c>
    </row>
    <row r="29" spans="1:7" ht="14.25" customHeight="1"/>
    <row r="30" spans="1:7" ht="14.25" customHeight="1">
      <c r="F30" s="71" t="s">
        <v>104</v>
      </c>
      <c r="G30" s="66">
        <f>SUM(G11:G28)</f>
        <v>135769.16333333333</v>
      </c>
    </row>
    <row r="31" spans="1:7" ht="14.25" customHeight="1"/>
    <row r="32" spans="1:7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8">
    <mergeCell ref="A18:G18"/>
    <mergeCell ref="A24:G24"/>
    <mergeCell ref="A27:F27"/>
    <mergeCell ref="B1:D1"/>
    <mergeCell ref="B2:D2"/>
    <mergeCell ref="B3:D3"/>
    <mergeCell ref="A5:G5"/>
    <mergeCell ref="A12:G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45290-C641-46EC-8F59-19BD02838EEA}">
  <sheetPr>
    <outlinePr summaryBelow="0" summaryRight="0"/>
  </sheetPr>
  <dimension ref="A1:G998"/>
  <sheetViews>
    <sheetView topLeftCell="B4" workbookViewId="0">
      <selection activeCell="A13" sqref="A13:XFD13"/>
    </sheetView>
  </sheetViews>
  <sheetFormatPr baseColWidth="10" defaultColWidth="14.44140625" defaultRowHeight="15" customHeight="1"/>
  <cols>
    <col min="1" max="1" width="32.109375" customWidth="1"/>
    <col min="2" max="2" width="23.5546875" customWidth="1"/>
    <col min="3" max="3" width="10.6640625" customWidth="1"/>
    <col min="4" max="4" width="15" customWidth="1"/>
    <col min="5" max="26" width="10.6640625" customWidth="1"/>
  </cols>
  <sheetData>
    <row r="1" spans="1:7" ht="14.25" customHeight="1">
      <c r="A1" s="62"/>
      <c r="B1" s="166" t="s">
        <v>77</v>
      </c>
      <c r="C1" s="153"/>
      <c r="D1" s="154"/>
    </row>
    <row r="2" spans="1:7" ht="14.25" customHeight="1">
      <c r="A2" s="63" t="s">
        <v>78</v>
      </c>
      <c r="B2" s="169" t="s">
        <v>111</v>
      </c>
      <c r="C2" s="153"/>
      <c r="D2" s="154"/>
    </row>
    <row r="3" spans="1:7" ht="14.25" customHeight="1">
      <c r="A3" s="62" t="s">
        <v>80</v>
      </c>
      <c r="B3" s="164" t="s">
        <v>14</v>
      </c>
      <c r="C3" s="153"/>
      <c r="D3" s="154"/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63"/>
      <c r="G6" s="63" t="s">
        <v>86</v>
      </c>
    </row>
    <row r="7" spans="1:7" ht="14.25" customHeight="1">
      <c r="A7" s="28" t="s">
        <v>106</v>
      </c>
      <c r="B7" s="28" t="s">
        <v>107</v>
      </c>
      <c r="C7" s="64">
        <f>32822*1</f>
        <v>32822</v>
      </c>
      <c r="D7" s="28">
        <v>20</v>
      </c>
      <c r="E7" s="65">
        <f t="shared" ref="E7:E8" si="0">C7/D7</f>
        <v>1641.1</v>
      </c>
      <c r="F7" s="62"/>
      <c r="G7" s="62"/>
    </row>
    <row r="8" spans="1:7" ht="14.25" customHeight="1">
      <c r="A8" s="62" t="s">
        <v>87</v>
      </c>
      <c r="B8" s="62" t="s">
        <v>88</v>
      </c>
      <c r="C8" s="64">
        <v>758.73</v>
      </c>
      <c r="D8" s="62">
        <v>1</v>
      </c>
      <c r="E8" s="65">
        <f t="shared" si="0"/>
        <v>758.73</v>
      </c>
      <c r="F8" s="62"/>
      <c r="G8" s="62"/>
    </row>
    <row r="9" spans="1:7" ht="14.25" customHeight="1">
      <c r="F9" s="71" t="s">
        <v>108</v>
      </c>
      <c r="G9" s="66">
        <f>SUM(E7:E8)</f>
        <v>2399.83</v>
      </c>
    </row>
    <row r="10" spans="1:7" ht="14.25" customHeight="1">
      <c r="A10" s="167" t="s">
        <v>89</v>
      </c>
      <c r="B10" s="159"/>
      <c r="C10" s="159"/>
      <c r="D10" s="159"/>
      <c r="E10" s="159"/>
      <c r="F10" s="159"/>
      <c r="G10" s="160"/>
    </row>
    <row r="11" spans="1:7" ht="14.25" customHeight="1">
      <c r="A11" s="168"/>
      <c r="B11" s="162"/>
      <c r="C11" s="162"/>
      <c r="D11" s="162"/>
      <c r="E11" s="162"/>
      <c r="F11" s="162"/>
      <c r="G11" s="163"/>
    </row>
    <row r="12" spans="1:7" ht="14.25" customHeight="1">
      <c r="A12" s="63" t="s">
        <v>82</v>
      </c>
      <c r="B12" s="63" t="s">
        <v>80</v>
      </c>
      <c r="C12" s="63" t="s">
        <v>83</v>
      </c>
      <c r="D12" s="63" t="s">
        <v>84</v>
      </c>
      <c r="E12" s="63" t="s">
        <v>85</v>
      </c>
      <c r="F12" s="62"/>
      <c r="G12" s="62"/>
    </row>
    <row r="13" spans="1:7" ht="14.25" customHeight="1">
      <c r="A13" s="75" t="s">
        <v>116</v>
      </c>
      <c r="B13" s="28" t="s">
        <v>117</v>
      </c>
      <c r="C13" s="64">
        <v>1200</v>
      </c>
      <c r="D13" s="28">
        <v>1</v>
      </c>
      <c r="E13" s="65">
        <f t="shared" ref="E13" si="1">C13/D13</f>
        <v>1200</v>
      </c>
      <c r="F13" s="62"/>
      <c r="G13" s="62"/>
    </row>
    <row r="14" spans="1:7" ht="14.25" customHeight="1">
      <c r="F14" s="71" t="s">
        <v>108</v>
      </c>
      <c r="G14" s="66">
        <f>+SUM(E13:E14)</f>
        <v>1200</v>
      </c>
    </row>
    <row r="15" spans="1:7" ht="14.25" customHeight="1">
      <c r="A15" s="166" t="s">
        <v>93</v>
      </c>
      <c r="B15" s="153"/>
      <c r="C15" s="153"/>
      <c r="D15" s="153"/>
      <c r="E15" s="153"/>
      <c r="F15" s="153"/>
      <c r="G15" s="154"/>
    </row>
    <row r="16" spans="1:7" ht="14.25" customHeight="1">
      <c r="A16" s="63" t="s">
        <v>94</v>
      </c>
      <c r="B16" s="63" t="s">
        <v>95</v>
      </c>
      <c r="C16" s="63" t="s">
        <v>96</v>
      </c>
      <c r="D16" s="63" t="s">
        <v>97</v>
      </c>
      <c r="E16" s="63" t="s">
        <v>83</v>
      </c>
      <c r="F16" s="66" t="s">
        <v>85</v>
      </c>
      <c r="G16" s="62"/>
    </row>
    <row r="17" spans="1:7" ht="14.25" customHeight="1">
      <c r="A17" s="28"/>
      <c r="B17" s="28"/>
      <c r="C17" s="72"/>
      <c r="D17" s="28"/>
      <c r="E17" s="64"/>
      <c r="F17" s="65"/>
      <c r="G17" s="62"/>
    </row>
    <row r="18" spans="1:7" ht="14.25" customHeight="1">
      <c r="A18" s="28"/>
      <c r="B18" s="28"/>
      <c r="C18" s="72"/>
      <c r="E18" s="64"/>
      <c r="F18" s="65"/>
      <c r="G18" s="62"/>
    </row>
    <row r="19" spans="1:7" ht="14.25" customHeight="1">
      <c r="A19" s="62"/>
      <c r="B19" s="73"/>
      <c r="C19" s="73"/>
      <c r="D19" s="73"/>
      <c r="E19" s="73"/>
      <c r="F19" s="74" t="s">
        <v>108</v>
      </c>
      <c r="G19" s="66">
        <f>SUM(F17:F18)</f>
        <v>0</v>
      </c>
    </row>
    <row r="20" spans="1:7" ht="14.25" customHeight="1"/>
    <row r="21" spans="1:7" ht="14.25" customHeight="1">
      <c r="A21" s="166" t="s">
        <v>98</v>
      </c>
      <c r="B21" s="153"/>
      <c r="C21" s="153"/>
      <c r="D21" s="153"/>
      <c r="E21" s="153"/>
      <c r="F21" s="153"/>
      <c r="G21" s="154"/>
    </row>
    <row r="22" spans="1:7" ht="14.25" customHeight="1">
      <c r="A22" s="63" t="s">
        <v>99</v>
      </c>
      <c r="B22" s="63" t="s">
        <v>100</v>
      </c>
      <c r="C22" s="63" t="s">
        <v>101</v>
      </c>
      <c r="D22" s="63" t="s">
        <v>102</v>
      </c>
      <c r="E22" s="63" t="s">
        <v>84</v>
      </c>
      <c r="F22" s="63" t="s">
        <v>85</v>
      </c>
      <c r="G22" s="62"/>
    </row>
    <row r="23" spans="1:7" ht="14.25" customHeight="1">
      <c r="A23" s="28" t="s">
        <v>103</v>
      </c>
      <c r="B23" s="64">
        <v>151754</v>
      </c>
      <c r="C23" s="69">
        <v>2</v>
      </c>
      <c r="D23" s="65">
        <f>B23*C23</f>
        <v>303508</v>
      </c>
      <c r="E23" s="28">
        <v>25</v>
      </c>
      <c r="F23" s="65">
        <f>D23/E23</f>
        <v>12140.32</v>
      </c>
      <c r="G23" s="62"/>
    </row>
    <row r="24" spans="1:7" ht="14.25" customHeight="1">
      <c r="A24" s="165"/>
      <c r="B24" s="159"/>
      <c r="C24" s="159"/>
      <c r="D24" s="159"/>
      <c r="E24" s="159"/>
      <c r="F24" s="160"/>
      <c r="G24" s="62"/>
    </row>
    <row r="25" spans="1:7" ht="14.25" customHeight="1">
      <c r="A25" s="70"/>
      <c r="B25" s="70"/>
      <c r="C25" s="70"/>
      <c r="D25" s="70"/>
      <c r="E25" s="70"/>
      <c r="F25" s="71" t="s">
        <v>108</v>
      </c>
      <c r="G25" s="66">
        <f>SUM(F23:F24)</f>
        <v>12140.32</v>
      </c>
    </row>
    <row r="26" spans="1:7" ht="14.25" customHeight="1"/>
    <row r="27" spans="1:7" ht="14.25" customHeight="1">
      <c r="F27" s="71" t="s">
        <v>104</v>
      </c>
      <c r="G27" s="66">
        <f>SUM(G9:G25)</f>
        <v>15740.15</v>
      </c>
    </row>
    <row r="28" spans="1:7" ht="14.25" customHeight="1"/>
    <row r="29" spans="1:7" ht="14.25" customHeight="1"/>
    <row r="30" spans="1:7" ht="14.25" customHeight="1"/>
    <row r="31" spans="1:7" ht="14.25" customHeight="1"/>
    <row r="32" spans="1:7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8">
    <mergeCell ref="A21:G21"/>
    <mergeCell ref="A24:F24"/>
    <mergeCell ref="B1:D1"/>
    <mergeCell ref="B2:D2"/>
    <mergeCell ref="B3:D3"/>
    <mergeCell ref="A5:G5"/>
    <mergeCell ref="A10:G11"/>
    <mergeCell ref="A15:G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FF00"/>
  </sheetPr>
  <dimension ref="A1:G998"/>
  <sheetViews>
    <sheetView workbookViewId="0">
      <selection activeCell="A31" sqref="A31"/>
    </sheetView>
  </sheetViews>
  <sheetFormatPr baseColWidth="10" defaultColWidth="14.44140625" defaultRowHeight="15" customHeight="1"/>
  <cols>
    <col min="1" max="1" width="25.5546875" customWidth="1"/>
    <col min="2" max="2" width="22.5546875" customWidth="1"/>
    <col min="3" max="3" width="15.6640625" customWidth="1"/>
    <col min="4" max="4" width="15" customWidth="1"/>
    <col min="5" max="26" width="10.6640625" customWidth="1"/>
  </cols>
  <sheetData>
    <row r="1" spans="1:7" ht="14.25" customHeight="1">
      <c r="B1" s="37" t="s">
        <v>77</v>
      </c>
    </row>
    <row r="2" spans="1:7" ht="14.25" customHeight="1">
      <c r="A2" s="37" t="s">
        <v>78</v>
      </c>
      <c r="B2" s="33" t="s">
        <v>119</v>
      </c>
    </row>
    <row r="3" spans="1:7" ht="14.25" customHeight="1">
      <c r="A3" s="33" t="s">
        <v>80</v>
      </c>
      <c r="B3" s="33" t="s">
        <v>14</v>
      </c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166" t="s">
        <v>86</v>
      </c>
      <c r="G6" s="154"/>
    </row>
    <row r="7" spans="1:7" ht="14.25" customHeight="1">
      <c r="A7" s="62" t="s">
        <v>87</v>
      </c>
      <c r="B7" s="62" t="s">
        <v>88</v>
      </c>
      <c r="C7" s="64">
        <f>G32*0.1</f>
        <v>10645.520000000002</v>
      </c>
      <c r="D7" s="62">
        <v>1</v>
      </c>
      <c r="E7" s="65">
        <f>D7*C7</f>
        <v>10645.520000000002</v>
      </c>
      <c r="F7" s="165"/>
      <c r="G7" s="160"/>
    </row>
    <row r="8" spans="1:7" ht="14.25" customHeight="1">
      <c r="A8" s="62" t="s">
        <v>113</v>
      </c>
      <c r="B8" s="62" t="s">
        <v>114</v>
      </c>
      <c r="C8" s="65">
        <v>83867</v>
      </c>
      <c r="D8" s="62">
        <v>10</v>
      </c>
      <c r="E8" s="65">
        <f>C8*0.05</f>
        <v>4193.3500000000004</v>
      </c>
      <c r="F8" s="168"/>
      <c r="G8" s="163"/>
    </row>
    <row r="9" spans="1:7" ht="14.25" customHeight="1">
      <c r="G9" s="76">
        <f>SUM(E7:E8)</f>
        <v>14838.870000000003</v>
      </c>
    </row>
    <row r="10" spans="1:7" ht="14.25" customHeight="1"/>
    <row r="11" spans="1:7" ht="14.25" customHeight="1">
      <c r="A11" s="166" t="s">
        <v>89</v>
      </c>
      <c r="B11" s="153"/>
      <c r="C11" s="153"/>
      <c r="D11" s="153"/>
      <c r="E11" s="153"/>
      <c r="F11" s="153"/>
      <c r="G11" s="154"/>
    </row>
    <row r="12" spans="1:7" ht="14.25" customHeight="1">
      <c r="A12" s="63" t="s">
        <v>82</v>
      </c>
      <c r="B12" s="63" t="s">
        <v>80</v>
      </c>
      <c r="C12" s="63" t="s">
        <v>83</v>
      </c>
      <c r="D12" s="63" t="s">
        <v>84</v>
      </c>
      <c r="E12" s="63" t="s">
        <v>85</v>
      </c>
      <c r="F12" s="166" t="s">
        <v>86</v>
      </c>
      <c r="G12" s="154"/>
    </row>
    <row r="13" spans="1:7" ht="14.25" customHeight="1">
      <c r="A13" s="62" t="s">
        <v>120</v>
      </c>
      <c r="B13" s="62" t="s">
        <v>68</v>
      </c>
      <c r="C13" s="65"/>
      <c r="D13" s="62">
        <v>0.24</v>
      </c>
      <c r="E13" s="65">
        <f t="shared" ref="E13:E20" si="0">D13*C13</f>
        <v>0</v>
      </c>
      <c r="F13" s="165"/>
      <c r="G13" s="160"/>
    </row>
    <row r="14" spans="1:7" ht="14.25" customHeight="1">
      <c r="A14" s="68" t="s">
        <v>121</v>
      </c>
      <c r="B14" s="62" t="s">
        <v>68</v>
      </c>
      <c r="C14" s="65">
        <v>153317</v>
      </c>
      <c r="D14" s="62">
        <v>0.36</v>
      </c>
      <c r="E14" s="65">
        <f t="shared" si="0"/>
        <v>55194.119999999995</v>
      </c>
      <c r="F14" s="172"/>
      <c r="G14" s="173"/>
    </row>
    <row r="15" spans="1:7" ht="14.25" customHeight="1">
      <c r="A15" s="68" t="s">
        <v>122</v>
      </c>
      <c r="B15" s="62" t="s">
        <v>123</v>
      </c>
      <c r="C15" s="65">
        <v>3805.35</v>
      </c>
      <c r="D15" s="62">
        <v>10</v>
      </c>
      <c r="E15" s="65">
        <f t="shared" si="0"/>
        <v>38053.5</v>
      </c>
      <c r="F15" s="172"/>
      <c r="G15" s="173"/>
    </row>
    <row r="16" spans="1:7" ht="14.25" customHeight="1">
      <c r="A16" s="68" t="s">
        <v>124</v>
      </c>
      <c r="B16" s="62" t="s">
        <v>88</v>
      </c>
      <c r="C16" s="65">
        <v>27575</v>
      </c>
      <c r="D16" s="62">
        <v>1</v>
      </c>
      <c r="E16" s="65">
        <f t="shared" si="0"/>
        <v>27575</v>
      </c>
      <c r="F16" s="172"/>
      <c r="G16" s="173"/>
    </row>
    <row r="17" spans="1:7" ht="14.25" customHeight="1">
      <c r="A17" s="68" t="s">
        <v>125</v>
      </c>
      <c r="B17" s="62" t="s">
        <v>126</v>
      </c>
      <c r="C17" s="65">
        <v>41031.599999999999</v>
      </c>
      <c r="D17" s="28">
        <v>3</v>
      </c>
      <c r="E17" s="65">
        <f t="shared" si="0"/>
        <v>123094.79999999999</v>
      </c>
      <c r="F17" s="172"/>
      <c r="G17" s="173"/>
    </row>
    <row r="18" spans="1:7" ht="14.25" customHeight="1">
      <c r="A18" s="68" t="s">
        <v>127</v>
      </c>
      <c r="B18" s="62" t="s">
        <v>126</v>
      </c>
      <c r="C18" s="65">
        <f>11000*1.19</f>
        <v>13090</v>
      </c>
      <c r="D18" s="28">
        <v>2</v>
      </c>
      <c r="E18" s="65">
        <f t="shared" si="0"/>
        <v>26180</v>
      </c>
      <c r="F18" s="172"/>
      <c r="G18" s="173"/>
    </row>
    <row r="19" spans="1:7" ht="14.25" customHeight="1">
      <c r="A19" s="68" t="s">
        <v>128</v>
      </c>
      <c r="B19" s="62" t="s">
        <v>129</v>
      </c>
      <c r="C19" s="65">
        <v>5956.2</v>
      </c>
      <c r="D19" s="62">
        <v>0.5</v>
      </c>
      <c r="E19" s="65">
        <f t="shared" si="0"/>
        <v>2978.1</v>
      </c>
      <c r="F19" s="172"/>
      <c r="G19" s="173"/>
    </row>
    <row r="20" spans="1:7" ht="14.25" customHeight="1">
      <c r="A20" s="68" t="s">
        <v>130</v>
      </c>
      <c r="B20" s="62" t="s">
        <v>123</v>
      </c>
      <c r="C20" s="65">
        <v>8272.5</v>
      </c>
      <c r="D20" s="62">
        <v>0.3</v>
      </c>
      <c r="E20" s="65">
        <f t="shared" si="0"/>
        <v>2481.75</v>
      </c>
      <c r="F20" s="168"/>
      <c r="G20" s="163"/>
    </row>
    <row r="21" spans="1:7" ht="14.25" customHeight="1">
      <c r="G21" s="66">
        <f>+SUM(E13:E20)</f>
        <v>275557.26999999996</v>
      </c>
    </row>
    <row r="22" spans="1:7" ht="14.25" customHeight="1">
      <c r="A22" s="166" t="s">
        <v>93</v>
      </c>
      <c r="B22" s="153"/>
      <c r="C22" s="153"/>
      <c r="D22" s="153"/>
      <c r="E22" s="153"/>
      <c r="F22" s="153"/>
      <c r="G22" s="154"/>
    </row>
    <row r="23" spans="1:7" ht="14.25" customHeight="1">
      <c r="A23" s="63" t="s">
        <v>94</v>
      </c>
      <c r="B23" s="63" t="s">
        <v>95</v>
      </c>
      <c r="C23" s="63" t="s">
        <v>96</v>
      </c>
      <c r="D23" s="63" t="s">
        <v>97</v>
      </c>
      <c r="E23" s="63" t="s">
        <v>83</v>
      </c>
      <c r="F23" s="63" t="s">
        <v>85</v>
      </c>
      <c r="G23" s="77" t="s">
        <v>86</v>
      </c>
    </row>
    <row r="24" spans="1:7" ht="14.25" customHeight="1">
      <c r="A24" s="62"/>
      <c r="B24" s="62"/>
      <c r="C24" s="62"/>
      <c r="D24" s="62"/>
      <c r="E24" s="62"/>
      <c r="F24" s="62"/>
      <c r="G24" s="170"/>
    </row>
    <row r="25" spans="1:7" ht="14.25" customHeight="1">
      <c r="A25" s="62"/>
      <c r="B25" s="62"/>
      <c r="C25" s="62"/>
      <c r="D25" s="62"/>
      <c r="E25" s="62"/>
      <c r="F25" s="62"/>
      <c r="G25" s="171"/>
    </row>
    <row r="26" spans="1:7" ht="14.25" customHeight="1">
      <c r="G26" s="76">
        <f>SUM(F24)</f>
        <v>0</v>
      </c>
    </row>
    <row r="27" spans="1:7" ht="14.25" customHeight="1"/>
    <row r="28" spans="1:7" ht="14.25" customHeight="1">
      <c r="A28" s="166" t="s">
        <v>98</v>
      </c>
      <c r="B28" s="153"/>
      <c r="C28" s="153"/>
      <c r="D28" s="153"/>
      <c r="E28" s="153"/>
      <c r="F28" s="153"/>
      <c r="G28" s="154"/>
    </row>
    <row r="29" spans="1:7" ht="14.25" customHeight="1">
      <c r="A29" s="63" t="s">
        <v>99</v>
      </c>
      <c r="B29" s="63" t="s">
        <v>100</v>
      </c>
      <c r="C29" s="63" t="s">
        <v>101</v>
      </c>
      <c r="D29" s="63" t="s">
        <v>102</v>
      </c>
      <c r="E29" s="63" t="s">
        <v>84</v>
      </c>
      <c r="F29" s="63" t="s">
        <v>85</v>
      </c>
      <c r="G29" s="77" t="s">
        <v>86</v>
      </c>
    </row>
    <row r="30" spans="1:7" ht="14.25" customHeight="1">
      <c r="A30" s="28" t="s">
        <v>131</v>
      </c>
      <c r="B30" s="64">
        <v>114392</v>
      </c>
      <c r="C30" s="78">
        <v>2</v>
      </c>
      <c r="D30" s="65">
        <f t="shared" ref="D30:D31" si="1">B30*C30</f>
        <v>228784</v>
      </c>
      <c r="E30" s="28">
        <v>5</v>
      </c>
      <c r="F30" s="65">
        <f t="shared" ref="F30:F31" si="2">D30/E30</f>
        <v>45756.800000000003</v>
      </c>
      <c r="G30" s="170"/>
    </row>
    <row r="31" spans="1:7" ht="14.25" customHeight="1">
      <c r="A31" s="28" t="s">
        <v>132</v>
      </c>
      <c r="B31" s="28">
        <f>75873*2</f>
        <v>151746</v>
      </c>
      <c r="C31" s="78">
        <v>2</v>
      </c>
      <c r="D31" s="65">
        <f t="shared" si="1"/>
        <v>303492</v>
      </c>
      <c r="E31" s="28">
        <v>5</v>
      </c>
      <c r="F31" s="65">
        <f t="shared" si="2"/>
        <v>60698.400000000001</v>
      </c>
      <c r="G31" s="171"/>
    </row>
    <row r="32" spans="1:7" ht="14.25" customHeight="1">
      <c r="G32" s="76">
        <f>SUM(F30:F31)</f>
        <v>106455.20000000001</v>
      </c>
    </row>
    <row r="33" spans="7:7" ht="14.25" customHeight="1"/>
    <row r="34" spans="7:7" ht="14.25" customHeight="1">
      <c r="G34" s="76">
        <f>SUM(G9:G32)</f>
        <v>396851.33999999997</v>
      </c>
    </row>
    <row r="35" spans="7:7" ht="14.25" customHeight="1"/>
    <row r="36" spans="7:7" ht="14.25" customHeight="1"/>
    <row r="37" spans="7:7" ht="14.25" customHeight="1"/>
    <row r="38" spans="7:7" ht="14.25" customHeight="1"/>
    <row r="39" spans="7:7" ht="14.25" customHeight="1"/>
    <row r="40" spans="7:7" ht="14.25" customHeight="1"/>
    <row r="41" spans="7:7" ht="14.25" customHeight="1"/>
    <row r="42" spans="7:7" ht="14.25" customHeight="1"/>
    <row r="43" spans="7:7" ht="14.25" customHeight="1"/>
    <row r="44" spans="7:7" ht="14.25" customHeight="1"/>
    <row r="45" spans="7:7" ht="14.25" customHeight="1"/>
    <row r="46" spans="7:7" ht="14.25" customHeight="1"/>
    <row r="47" spans="7:7" ht="14.25" customHeight="1"/>
    <row r="48" spans="7:7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10">
    <mergeCell ref="G24:G25"/>
    <mergeCell ref="A28:G28"/>
    <mergeCell ref="G30:G31"/>
    <mergeCell ref="A5:G5"/>
    <mergeCell ref="F6:G6"/>
    <mergeCell ref="F7:G8"/>
    <mergeCell ref="A11:G11"/>
    <mergeCell ref="F12:G12"/>
    <mergeCell ref="F13:G20"/>
    <mergeCell ref="A22:G22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998"/>
  <sheetViews>
    <sheetView workbookViewId="0"/>
  </sheetViews>
  <sheetFormatPr baseColWidth="10" defaultColWidth="14.44140625" defaultRowHeight="15" customHeight="1"/>
  <cols>
    <col min="1" max="1" width="33.109375" customWidth="1"/>
    <col min="2" max="2" width="22.5546875" customWidth="1"/>
    <col min="3" max="3" width="15.6640625" customWidth="1"/>
    <col min="4" max="4" width="15" customWidth="1"/>
    <col min="5" max="26" width="10.6640625" customWidth="1"/>
  </cols>
  <sheetData>
    <row r="1" spans="1:10" ht="14.25" customHeight="1">
      <c r="B1" s="37" t="s">
        <v>77</v>
      </c>
    </row>
    <row r="2" spans="1:10" ht="14.25" customHeight="1">
      <c r="A2" s="37" t="s">
        <v>78</v>
      </c>
      <c r="B2" s="31" t="s">
        <v>133</v>
      </c>
    </row>
    <row r="3" spans="1:10" ht="14.25" customHeight="1">
      <c r="A3" s="33" t="s">
        <v>80</v>
      </c>
      <c r="B3" s="33" t="s">
        <v>14</v>
      </c>
    </row>
    <row r="4" spans="1:10" ht="14.25" customHeight="1"/>
    <row r="5" spans="1:10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10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166" t="s">
        <v>86</v>
      </c>
      <c r="G6" s="154"/>
    </row>
    <row r="7" spans="1:10" ht="14.25" customHeight="1">
      <c r="A7" s="62" t="s">
        <v>87</v>
      </c>
      <c r="B7" s="62" t="s">
        <v>88</v>
      </c>
      <c r="C7" s="64">
        <v>759</v>
      </c>
      <c r="D7" s="62">
        <v>1</v>
      </c>
      <c r="E7" s="65">
        <f t="shared" ref="E7:E8" si="0">D7*C7</f>
        <v>759</v>
      </c>
      <c r="F7" s="165"/>
      <c r="G7" s="160"/>
    </row>
    <row r="8" spans="1:10" ht="14.25" customHeight="1">
      <c r="A8" s="28" t="s">
        <v>134</v>
      </c>
      <c r="B8" s="28" t="s">
        <v>88</v>
      </c>
      <c r="C8" s="64">
        <v>60000</v>
      </c>
      <c r="D8" s="28">
        <v>1</v>
      </c>
      <c r="E8" s="65">
        <f t="shared" si="0"/>
        <v>60000</v>
      </c>
      <c r="F8" s="168"/>
      <c r="G8" s="163"/>
    </row>
    <row r="9" spans="1:10" ht="14.25" customHeight="1">
      <c r="G9" s="76">
        <f>SUM(E7:E8)</f>
        <v>60759</v>
      </c>
    </row>
    <row r="10" spans="1:10" ht="14.25" customHeight="1"/>
    <row r="11" spans="1:10" ht="14.25" customHeight="1">
      <c r="A11" s="166" t="s">
        <v>89</v>
      </c>
      <c r="B11" s="153"/>
      <c r="C11" s="153"/>
      <c r="D11" s="153"/>
      <c r="E11" s="153"/>
      <c r="F11" s="153"/>
      <c r="G11" s="154"/>
      <c r="I11" s="33">
        <f>1200000/34</f>
        <v>35294.117647058825</v>
      </c>
      <c r="J11" s="79">
        <f>I11/3</f>
        <v>11764.705882352942</v>
      </c>
    </row>
    <row r="12" spans="1:10" ht="14.25" customHeight="1">
      <c r="A12" s="63" t="s">
        <v>82</v>
      </c>
      <c r="B12" s="63" t="s">
        <v>80</v>
      </c>
      <c r="C12" s="63" t="s">
        <v>83</v>
      </c>
      <c r="D12" s="67" t="s">
        <v>90</v>
      </c>
      <c r="E12" s="63" t="s">
        <v>85</v>
      </c>
      <c r="F12" s="166" t="s">
        <v>86</v>
      </c>
      <c r="G12" s="154"/>
    </row>
    <row r="13" spans="1:10" ht="14.25" customHeight="1">
      <c r="A13" s="28" t="s">
        <v>135</v>
      </c>
      <c r="B13" s="28" t="s">
        <v>11</v>
      </c>
      <c r="C13" s="64">
        <v>15000</v>
      </c>
      <c r="D13" s="28">
        <v>2</v>
      </c>
      <c r="E13" s="65">
        <f t="shared" ref="E13:E17" si="1">D13*C13</f>
        <v>30000</v>
      </c>
      <c r="F13" s="165"/>
      <c r="G13" s="160"/>
    </row>
    <row r="14" spans="1:10" ht="14.25" customHeight="1">
      <c r="A14" s="75" t="s">
        <v>136</v>
      </c>
      <c r="B14" s="28" t="s">
        <v>88</v>
      </c>
      <c r="C14" s="64">
        <v>15000</v>
      </c>
      <c r="D14" s="28">
        <v>0.25</v>
      </c>
      <c r="E14" s="65">
        <f t="shared" si="1"/>
        <v>3750</v>
      </c>
      <c r="F14" s="172"/>
      <c r="G14" s="173"/>
    </row>
    <row r="15" spans="1:10" ht="14.25" customHeight="1">
      <c r="A15" s="75" t="s">
        <v>137</v>
      </c>
      <c r="B15" s="28" t="s">
        <v>117</v>
      </c>
      <c r="C15" s="64">
        <v>4500</v>
      </c>
      <c r="D15" s="28">
        <v>6</v>
      </c>
      <c r="E15" s="65">
        <f t="shared" si="1"/>
        <v>27000</v>
      </c>
      <c r="F15" s="172"/>
      <c r="G15" s="173"/>
    </row>
    <row r="16" spans="1:10" ht="14.25" customHeight="1">
      <c r="A16" s="75" t="s">
        <v>138</v>
      </c>
      <c r="B16" s="28" t="s">
        <v>139</v>
      </c>
      <c r="C16" s="64">
        <v>18000</v>
      </c>
      <c r="D16" s="28">
        <v>2</v>
      </c>
      <c r="E16" s="65">
        <f t="shared" si="1"/>
        <v>36000</v>
      </c>
      <c r="F16" s="172"/>
      <c r="G16" s="173"/>
    </row>
    <row r="17" spans="1:7" ht="14.25" customHeight="1">
      <c r="A17" s="75" t="s">
        <v>140</v>
      </c>
      <c r="B17" s="28" t="s">
        <v>88</v>
      </c>
      <c r="C17" s="64">
        <v>25000</v>
      </c>
      <c r="D17" s="28">
        <v>0.15</v>
      </c>
      <c r="E17" s="65">
        <f t="shared" si="1"/>
        <v>3750</v>
      </c>
      <c r="F17" s="172"/>
      <c r="G17" s="173"/>
    </row>
    <row r="18" spans="1:7" ht="14.25" customHeight="1">
      <c r="A18" s="68"/>
      <c r="B18" s="62"/>
      <c r="C18" s="65"/>
      <c r="D18" s="62"/>
      <c r="E18" s="65"/>
      <c r="F18" s="172"/>
      <c r="G18" s="173"/>
    </row>
    <row r="19" spans="1:7" ht="14.25" customHeight="1">
      <c r="A19" s="68"/>
      <c r="B19" s="62"/>
      <c r="C19" s="65"/>
      <c r="D19" s="62"/>
      <c r="E19" s="65"/>
      <c r="F19" s="172"/>
      <c r="G19" s="173"/>
    </row>
    <row r="20" spans="1:7" ht="14.25" customHeight="1">
      <c r="A20" s="68"/>
      <c r="B20" s="62"/>
      <c r="C20" s="65"/>
      <c r="D20" s="62"/>
      <c r="E20" s="65"/>
      <c r="F20" s="168"/>
      <c r="G20" s="163"/>
    </row>
    <row r="21" spans="1:7" ht="14.25" customHeight="1">
      <c r="G21" s="66">
        <f>+SUM(E13:E20)</f>
        <v>100500</v>
      </c>
    </row>
    <row r="22" spans="1:7" ht="14.25" customHeight="1">
      <c r="A22" s="166" t="s">
        <v>93</v>
      </c>
      <c r="B22" s="153"/>
      <c r="C22" s="153"/>
      <c r="D22" s="153"/>
      <c r="E22" s="153"/>
      <c r="F22" s="153"/>
      <c r="G22" s="154"/>
    </row>
    <row r="23" spans="1:7" ht="14.25" customHeight="1">
      <c r="A23" s="63" t="s">
        <v>94</v>
      </c>
      <c r="B23" s="63" t="s">
        <v>95</v>
      </c>
      <c r="C23" s="63" t="s">
        <v>96</v>
      </c>
      <c r="D23" s="63" t="s">
        <v>97</v>
      </c>
      <c r="E23" s="63" t="s">
        <v>83</v>
      </c>
      <c r="F23" s="63" t="s">
        <v>85</v>
      </c>
      <c r="G23" s="77" t="s">
        <v>86</v>
      </c>
    </row>
    <row r="24" spans="1:7" ht="14.25" customHeight="1">
      <c r="A24" s="62"/>
      <c r="B24" s="62"/>
      <c r="C24" s="62"/>
      <c r="D24" s="62"/>
      <c r="E24" s="62"/>
      <c r="F24" s="62"/>
      <c r="G24" s="170"/>
    </row>
    <row r="25" spans="1:7" ht="14.25" customHeight="1">
      <c r="A25" s="62"/>
      <c r="B25" s="62"/>
      <c r="C25" s="62"/>
      <c r="D25" s="62"/>
      <c r="E25" s="62"/>
      <c r="F25" s="62"/>
      <c r="G25" s="171"/>
    </row>
    <row r="26" spans="1:7" ht="14.25" customHeight="1">
      <c r="G26" s="76">
        <f>SUM(F24)</f>
        <v>0</v>
      </c>
    </row>
    <row r="27" spans="1:7" ht="14.25" customHeight="1"/>
    <row r="28" spans="1:7" ht="14.25" customHeight="1">
      <c r="A28" s="166" t="s">
        <v>98</v>
      </c>
      <c r="B28" s="153"/>
      <c r="C28" s="153"/>
      <c r="D28" s="153"/>
      <c r="E28" s="153"/>
      <c r="F28" s="153"/>
      <c r="G28" s="154"/>
    </row>
    <row r="29" spans="1:7" ht="14.25" customHeight="1">
      <c r="A29" s="63" t="s">
        <v>99</v>
      </c>
      <c r="B29" s="63" t="s">
        <v>100</v>
      </c>
      <c r="C29" s="63" t="s">
        <v>101</v>
      </c>
      <c r="D29" s="63" t="s">
        <v>102</v>
      </c>
      <c r="E29" s="63" t="s">
        <v>84</v>
      </c>
      <c r="F29" s="63" t="s">
        <v>85</v>
      </c>
      <c r="G29" s="77" t="s">
        <v>86</v>
      </c>
    </row>
    <row r="30" spans="1:7" ht="14.25" customHeight="1">
      <c r="A30" s="28" t="s">
        <v>141</v>
      </c>
      <c r="B30" s="64">
        <v>190265</v>
      </c>
      <c r="C30" s="78">
        <v>2</v>
      </c>
      <c r="D30" s="65">
        <f>B30*C30</f>
        <v>380530</v>
      </c>
      <c r="E30" s="28">
        <v>7</v>
      </c>
      <c r="F30" s="65">
        <f>D30/E30</f>
        <v>54361.428571428572</v>
      </c>
      <c r="G30" s="170"/>
    </row>
    <row r="31" spans="1:7" ht="14.25" customHeight="1">
      <c r="A31" s="62"/>
      <c r="B31" s="62"/>
      <c r="C31" s="62"/>
      <c r="D31" s="62"/>
      <c r="E31" s="62"/>
      <c r="F31" s="62"/>
      <c r="G31" s="171"/>
    </row>
    <row r="32" spans="1:7" ht="14.25" customHeight="1">
      <c r="G32" s="76">
        <f>SUM(F30:F31)</f>
        <v>54361.428571428572</v>
      </c>
    </row>
    <row r="33" spans="7:7" ht="14.25" customHeight="1"/>
    <row r="34" spans="7:7" ht="14.25" customHeight="1">
      <c r="G34" s="76">
        <f>SUM(G9:G32)</f>
        <v>215620.42857142858</v>
      </c>
    </row>
    <row r="35" spans="7:7" ht="14.25" customHeight="1"/>
    <row r="36" spans="7:7" ht="14.25" customHeight="1"/>
    <row r="37" spans="7:7" ht="14.25" customHeight="1"/>
    <row r="38" spans="7:7" ht="14.25" customHeight="1"/>
    <row r="39" spans="7:7" ht="14.25" customHeight="1"/>
    <row r="40" spans="7:7" ht="14.25" customHeight="1"/>
    <row r="41" spans="7:7" ht="14.25" customHeight="1"/>
    <row r="42" spans="7:7" ht="14.25" customHeight="1"/>
    <row r="43" spans="7:7" ht="14.25" customHeight="1"/>
    <row r="44" spans="7:7" ht="14.25" customHeight="1"/>
    <row r="45" spans="7:7" ht="14.25" customHeight="1"/>
    <row r="46" spans="7:7" ht="14.25" customHeight="1"/>
    <row r="47" spans="7:7" ht="14.25" customHeight="1"/>
    <row r="48" spans="7:7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10">
    <mergeCell ref="G24:G25"/>
    <mergeCell ref="A28:G28"/>
    <mergeCell ref="G30:G31"/>
    <mergeCell ref="A5:G5"/>
    <mergeCell ref="F6:G6"/>
    <mergeCell ref="F7:G8"/>
    <mergeCell ref="A11:G11"/>
    <mergeCell ref="F12:G12"/>
    <mergeCell ref="F13:G20"/>
    <mergeCell ref="A22:G22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998"/>
  <sheetViews>
    <sheetView workbookViewId="0"/>
  </sheetViews>
  <sheetFormatPr baseColWidth="10" defaultColWidth="14.44140625" defaultRowHeight="15" customHeight="1"/>
  <cols>
    <col min="1" max="1" width="33.109375" customWidth="1"/>
    <col min="2" max="2" width="22.5546875" customWidth="1"/>
    <col min="3" max="3" width="15.6640625" customWidth="1"/>
    <col min="4" max="4" width="15" customWidth="1"/>
    <col min="5" max="26" width="10.6640625" customWidth="1"/>
  </cols>
  <sheetData>
    <row r="1" spans="1:7" ht="14.25" customHeight="1">
      <c r="B1" s="37" t="s">
        <v>77</v>
      </c>
    </row>
    <row r="2" spans="1:7" ht="14.25" customHeight="1">
      <c r="A2" s="37" t="s">
        <v>78</v>
      </c>
      <c r="B2" s="31" t="s">
        <v>142</v>
      </c>
    </row>
    <row r="3" spans="1:7" ht="14.25" customHeight="1">
      <c r="A3" s="33" t="s">
        <v>80</v>
      </c>
      <c r="B3" s="33" t="s">
        <v>14</v>
      </c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166" t="s">
        <v>86</v>
      </c>
      <c r="G6" s="154"/>
    </row>
    <row r="7" spans="1:7" ht="14.25" customHeight="1">
      <c r="A7" s="62" t="s">
        <v>87</v>
      </c>
      <c r="B7" s="62" t="s">
        <v>88</v>
      </c>
      <c r="C7" s="64">
        <v>759</v>
      </c>
      <c r="D7" s="62">
        <v>1</v>
      </c>
      <c r="E7" s="65">
        <f t="shared" ref="E7:E8" si="0">D7*C7</f>
        <v>759</v>
      </c>
      <c r="F7" s="165"/>
      <c r="G7" s="160"/>
    </row>
    <row r="8" spans="1:7" ht="14.25" customHeight="1">
      <c r="A8" s="28" t="s">
        <v>134</v>
      </c>
      <c r="B8" s="28" t="s">
        <v>88</v>
      </c>
      <c r="C8" s="64">
        <v>60000</v>
      </c>
      <c r="D8" s="28">
        <v>1</v>
      </c>
      <c r="E8" s="65">
        <f t="shared" si="0"/>
        <v>60000</v>
      </c>
      <c r="F8" s="168"/>
      <c r="G8" s="163"/>
    </row>
    <row r="9" spans="1:7" ht="14.25" customHeight="1">
      <c r="G9" s="76">
        <f>SUM(E7:E8)</f>
        <v>60759</v>
      </c>
    </row>
    <row r="10" spans="1:7" ht="14.25" customHeight="1"/>
    <row r="11" spans="1:7" ht="14.25" customHeight="1">
      <c r="A11" s="166" t="s">
        <v>89</v>
      </c>
      <c r="B11" s="153"/>
      <c r="C11" s="153"/>
      <c r="D11" s="153"/>
      <c r="E11" s="153"/>
      <c r="F11" s="153"/>
      <c r="G11" s="154"/>
    </row>
    <row r="12" spans="1:7" ht="14.25" customHeight="1">
      <c r="A12" s="63" t="s">
        <v>82</v>
      </c>
      <c r="B12" s="63" t="s">
        <v>80</v>
      </c>
      <c r="C12" s="63" t="s">
        <v>83</v>
      </c>
      <c r="D12" s="67" t="s">
        <v>90</v>
      </c>
      <c r="E12" s="63" t="s">
        <v>85</v>
      </c>
      <c r="F12" s="166" t="s">
        <v>86</v>
      </c>
      <c r="G12" s="154"/>
    </row>
    <row r="13" spans="1:7" ht="14.25" customHeight="1">
      <c r="A13" s="28" t="s">
        <v>143</v>
      </c>
      <c r="B13" s="28" t="s">
        <v>117</v>
      </c>
      <c r="C13" s="64">
        <v>125000</v>
      </c>
      <c r="D13" s="28">
        <v>1</v>
      </c>
      <c r="E13" s="65">
        <f t="shared" ref="E13:E17" si="1">D13*C13</f>
        <v>125000</v>
      </c>
      <c r="F13" s="165"/>
      <c r="G13" s="160"/>
    </row>
    <row r="14" spans="1:7" ht="14.25" customHeight="1">
      <c r="A14" s="75" t="s">
        <v>136</v>
      </c>
      <c r="B14" s="28" t="s">
        <v>88</v>
      </c>
      <c r="C14" s="64">
        <v>80000</v>
      </c>
      <c r="D14" s="28">
        <v>0.25</v>
      </c>
      <c r="E14" s="65">
        <f t="shared" si="1"/>
        <v>20000</v>
      </c>
      <c r="F14" s="172"/>
      <c r="G14" s="173"/>
    </row>
    <row r="15" spans="1:7" ht="14.25" customHeight="1">
      <c r="A15" s="75" t="s">
        <v>137</v>
      </c>
      <c r="B15" s="28" t="s">
        <v>117</v>
      </c>
      <c r="C15" s="64">
        <v>4500</v>
      </c>
      <c r="D15" s="28">
        <v>6</v>
      </c>
      <c r="E15" s="65">
        <f t="shared" si="1"/>
        <v>27000</v>
      </c>
      <c r="F15" s="172"/>
      <c r="G15" s="173"/>
    </row>
    <row r="16" spans="1:7" ht="14.25" customHeight="1">
      <c r="A16" s="75" t="s">
        <v>138</v>
      </c>
      <c r="B16" s="28" t="s">
        <v>139</v>
      </c>
      <c r="C16" s="64">
        <v>18000</v>
      </c>
      <c r="D16" s="28">
        <v>2</v>
      </c>
      <c r="E16" s="65">
        <f t="shared" si="1"/>
        <v>36000</v>
      </c>
      <c r="F16" s="172"/>
      <c r="G16" s="173"/>
    </row>
    <row r="17" spans="1:7" ht="14.25" customHeight="1">
      <c r="A17" s="75" t="s">
        <v>140</v>
      </c>
      <c r="B17" s="28" t="s">
        <v>88</v>
      </c>
      <c r="C17" s="64">
        <v>25000</v>
      </c>
      <c r="D17" s="28">
        <v>1</v>
      </c>
      <c r="E17" s="65">
        <f t="shared" si="1"/>
        <v>25000</v>
      </c>
      <c r="F17" s="172"/>
      <c r="G17" s="173"/>
    </row>
    <row r="18" spans="1:7" ht="14.25" customHeight="1">
      <c r="A18" s="68"/>
      <c r="B18" s="62"/>
      <c r="C18" s="65"/>
      <c r="D18" s="62"/>
      <c r="E18" s="65"/>
      <c r="F18" s="172"/>
      <c r="G18" s="173"/>
    </row>
    <row r="19" spans="1:7" ht="14.25" customHeight="1">
      <c r="A19" s="68"/>
      <c r="B19" s="62"/>
      <c r="C19" s="65"/>
      <c r="D19" s="62"/>
      <c r="E19" s="65"/>
      <c r="F19" s="172"/>
      <c r="G19" s="173"/>
    </row>
    <row r="20" spans="1:7" ht="14.25" customHeight="1">
      <c r="A20" s="68"/>
      <c r="B20" s="62"/>
      <c r="C20" s="65"/>
      <c r="D20" s="62"/>
      <c r="E20" s="65"/>
      <c r="F20" s="168"/>
      <c r="G20" s="163"/>
    </row>
    <row r="21" spans="1:7" ht="14.25" customHeight="1">
      <c r="G21" s="66">
        <f>+SUM(E13:E20)</f>
        <v>233000</v>
      </c>
    </row>
    <row r="22" spans="1:7" ht="14.25" customHeight="1">
      <c r="A22" s="166" t="s">
        <v>93</v>
      </c>
      <c r="B22" s="153"/>
      <c r="C22" s="153"/>
      <c r="D22" s="153"/>
      <c r="E22" s="153"/>
      <c r="F22" s="153"/>
      <c r="G22" s="154"/>
    </row>
    <row r="23" spans="1:7" ht="14.25" customHeight="1">
      <c r="A23" s="63" t="s">
        <v>94</v>
      </c>
      <c r="B23" s="63" t="s">
        <v>95</v>
      </c>
      <c r="C23" s="63" t="s">
        <v>96</v>
      </c>
      <c r="D23" s="63" t="s">
        <v>97</v>
      </c>
      <c r="E23" s="63" t="s">
        <v>83</v>
      </c>
      <c r="F23" s="63" t="s">
        <v>85</v>
      </c>
      <c r="G23" s="77" t="s">
        <v>86</v>
      </c>
    </row>
    <row r="24" spans="1:7" ht="14.25" customHeight="1">
      <c r="A24" s="62"/>
      <c r="B24" s="62"/>
      <c r="C24" s="62"/>
      <c r="D24" s="62"/>
      <c r="E24" s="62"/>
      <c r="F24" s="62"/>
      <c r="G24" s="170"/>
    </row>
    <row r="25" spans="1:7" ht="14.25" customHeight="1">
      <c r="A25" s="62"/>
      <c r="B25" s="62"/>
      <c r="C25" s="62"/>
      <c r="D25" s="62"/>
      <c r="E25" s="62"/>
      <c r="F25" s="62"/>
      <c r="G25" s="171"/>
    </row>
    <row r="26" spans="1:7" ht="14.25" customHeight="1">
      <c r="G26" s="76">
        <f>SUM(F24)</f>
        <v>0</v>
      </c>
    </row>
    <row r="27" spans="1:7" ht="14.25" customHeight="1"/>
    <row r="28" spans="1:7" ht="14.25" customHeight="1">
      <c r="A28" s="166" t="s">
        <v>98</v>
      </c>
      <c r="B28" s="153"/>
      <c r="C28" s="153"/>
      <c r="D28" s="153"/>
      <c r="E28" s="153"/>
      <c r="F28" s="153"/>
      <c r="G28" s="154"/>
    </row>
    <row r="29" spans="1:7" ht="14.25" customHeight="1">
      <c r="A29" s="63" t="s">
        <v>99</v>
      </c>
      <c r="B29" s="63" t="s">
        <v>100</v>
      </c>
      <c r="C29" s="63" t="s">
        <v>101</v>
      </c>
      <c r="D29" s="63" t="s">
        <v>102</v>
      </c>
      <c r="E29" s="63" t="s">
        <v>84</v>
      </c>
      <c r="F29" s="63" t="s">
        <v>85</v>
      </c>
      <c r="G29" s="77" t="s">
        <v>86</v>
      </c>
    </row>
    <row r="30" spans="1:7" ht="14.25" customHeight="1">
      <c r="A30" s="28" t="s">
        <v>141</v>
      </c>
      <c r="B30" s="64">
        <v>190265</v>
      </c>
      <c r="C30" s="78">
        <v>2</v>
      </c>
      <c r="D30" s="65">
        <f>B30*C30</f>
        <v>380530</v>
      </c>
      <c r="E30" s="28">
        <v>5</v>
      </c>
      <c r="F30" s="65">
        <f>D30/E30</f>
        <v>76106</v>
      </c>
      <c r="G30" s="170"/>
    </row>
    <row r="31" spans="1:7" ht="14.25" customHeight="1">
      <c r="A31" s="62"/>
      <c r="B31" s="62"/>
      <c r="C31" s="62"/>
      <c r="D31" s="62"/>
      <c r="E31" s="62"/>
      <c r="F31" s="62"/>
      <c r="G31" s="171"/>
    </row>
    <row r="32" spans="1:7" ht="14.25" customHeight="1">
      <c r="G32" s="76">
        <f>SUM(F30:F31)</f>
        <v>76106</v>
      </c>
    </row>
    <row r="33" spans="7:7" ht="14.25" customHeight="1"/>
    <row r="34" spans="7:7" ht="14.25" customHeight="1">
      <c r="G34" s="76">
        <f>SUM(G9:G32)</f>
        <v>369865</v>
      </c>
    </row>
    <row r="35" spans="7:7" ht="14.25" customHeight="1"/>
    <row r="36" spans="7:7" ht="14.25" customHeight="1"/>
    <row r="37" spans="7:7" ht="14.25" customHeight="1"/>
    <row r="38" spans="7:7" ht="14.25" customHeight="1"/>
    <row r="39" spans="7:7" ht="14.25" customHeight="1"/>
    <row r="40" spans="7:7" ht="14.25" customHeight="1"/>
    <row r="41" spans="7:7" ht="14.25" customHeight="1"/>
    <row r="42" spans="7:7" ht="14.25" customHeight="1"/>
    <row r="43" spans="7:7" ht="14.25" customHeight="1"/>
    <row r="44" spans="7:7" ht="14.25" customHeight="1"/>
    <row r="45" spans="7:7" ht="14.25" customHeight="1"/>
    <row r="46" spans="7:7" ht="14.25" customHeight="1"/>
    <row r="47" spans="7:7" ht="14.25" customHeight="1"/>
    <row r="48" spans="7:7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10">
    <mergeCell ref="G24:G25"/>
    <mergeCell ref="A28:G28"/>
    <mergeCell ref="G30:G31"/>
    <mergeCell ref="A5:G5"/>
    <mergeCell ref="F6:G6"/>
    <mergeCell ref="F7:G8"/>
    <mergeCell ref="A11:G11"/>
    <mergeCell ref="F12:G12"/>
    <mergeCell ref="F13:G20"/>
    <mergeCell ref="A22:G22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G1001"/>
  <sheetViews>
    <sheetView workbookViewId="0"/>
  </sheetViews>
  <sheetFormatPr baseColWidth="10" defaultColWidth="14.44140625" defaultRowHeight="15" customHeight="1"/>
  <cols>
    <col min="1" max="1" width="32.109375" customWidth="1"/>
    <col min="2" max="2" width="23.5546875" customWidth="1"/>
    <col min="3" max="3" width="10.6640625" customWidth="1"/>
    <col min="4" max="4" width="15" customWidth="1"/>
    <col min="5" max="26" width="10.6640625" customWidth="1"/>
  </cols>
  <sheetData>
    <row r="1" spans="1:7" ht="14.25" customHeight="1">
      <c r="A1" s="62"/>
      <c r="B1" s="166" t="s">
        <v>77</v>
      </c>
      <c r="C1" s="153"/>
      <c r="D1" s="154"/>
    </row>
    <row r="2" spans="1:7" ht="14.25" customHeight="1">
      <c r="A2" s="63" t="s">
        <v>78</v>
      </c>
      <c r="B2" s="169" t="s">
        <v>144</v>
      </c>
      <c r="C2" s="153"/>
      <c r="D2" s="154"/>
    </row>
    <row r="3" spans="1:7" ht="14.25" customHeight="1">
      <c r="A3" s="62" t="s">
        <v>80</v>
      </c>
      <c r="B3" s="169" t="s">
        <v>11</v>
      </c>
      <c r="C3" s="153"/>
      <c r="D3" s="154"/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63"/>
      <c r="G6" s="63" t="s">
        <v>86</v>
      </c>
    </row>
    <row r="7" spans="1:7" ht="14.25" customHeight="1">
      <c r="A7" s="28" t="s">
        <v>106</v>
      </c>
      <c r="B7" s="28" t="s">
        <v>107</v>
      </c>
      <c r="C7" s="64">
        <v>32822</v>
      </c>
      <c r="D7" s="28">
        <v>10</v>
      </c>
      <c r="E7" s="65">
        <f t="shared" ref="E7:E9" si="0">C7/D7</f>
        <v>3282.2</v>
      </c>
      <c r="F7" s="62"/>
      <c r="G7" s="62"/>
    </row>
    <row r="8" spans="1:7" ht="14.25" customHeight="1">
      <c r="A8" s="62" t="s">
        <v>87</v>
      </c>
      <c r="B8" s="62" t="s">
        <v>88</v>
      </c>
      <c r="C8" s="64">
        <v>758.73</v>
      </c>
      <c r="D8" s="62">
        <v>1</v>
      </c>
      <c r="E8" s="65">
        <f t="shared" si="0"/>
        <v>758.73</v>
      </c>
      <c r="F8" s="62"/>
      <c r="G8" s="62"/>
    </row>
    <row r="9" spans="1:7" ht="14.25" customHeight="1">
      <c r="A9" s="28" t="s">
        <v>112</v>
      </c>
      <c r="B9" s="62" t="s">
        <v>88</v>
      </c>
      <c r="C9" s="64">
        <v>500</v>
      </c>
      <c r="D9" s="62">
        <v>1</v>
      </c>
      <c r="E9" s="65">
        <f t="shared" si="0"/>
        <v>500</v>
      </c>
      <c r="F9" s="62"/>
      <c r="G9" s="62"/>
    </row>
    <row r="10" spans="1:7" ht="14.25" customHeight="1">
      <c r="A10" s="28"/>
      <c r="B10" s="28"/>
      <c r="C10" s="64"/>
      <c r="D10" s="28"/>
      <c r="E10" s="62"/>
      <c r="F10" s="62"/>
      <c r="G10" s="62"/>
    </row>
    <row r="11" spans="1:7" ht="14.25" customHeight="1">
      <c r="F11" s="71" t="s">
        <v>108</v>
      </c>
      <c r="G11" s="66">
        <f>SUM(E7:E10)</f>
        <v>4540.93</v>
      </c>
    </row>
    <row r="12" spans="1:7" ht="14.25" customHeight="1">
      <c r="A12" s="167" t="s">
        <v>89</v>
      </c>
      <c r="B12" s="159"/>
      <c r="C12" s="159"/>
      <c r="D12" s="159"/>
      <c r="E12" s="159"/>
      <c r="F12" s="159"/>
      <c r="G12" s="160"/>
    </row>
    <row r="13" spans="1:7" ht="14.25" customHeight="1">
      <c r="A13" s="168"/>
      <c r="B13" s="162"/>
      <c r="C13" s="162"/>
      <c r="D13" s="162"/>
      <c r="E13" s="162"/>
      <c r="F13" s="162"/>
      <c r="G13" s="163"/>
    </row>
    <row r="14" spans="1:7" ht="14.25" customHeight="1">
      <c r="A14" s="63" t="s">
        <v>82</v>
      </c>
      <c r="B14" s="63" t="s">
        <v>80</v>
      </c>
      <c r="C14" s="63" t="s">
        <v>83</v>
      </c>
      <c r="D14" s="63" t="s">
        <v>84</v>
      </c>
      <c r="E14" s="63" t="s">
        <v>85</v>
      </c>
      <c r="F14" s="62"/>
      <c r="G14" s="62"/>
    </row>
    <row r="15" spans="1:7" ht="14.25" customHeight="1">
      <c r="A15" s="28" t="s">
        <v>145</v>
      </c>
      <c r="B15" s="28" t="s">
        <v>117</v>
      </c>
      <c r="C15" s="64">
        <v>6300</v>
      </c>
      <c r="D15" s="28">
        <v>0.5</v>
      </c>
      <c r="E15" s="65">
        <f t="shared" ref="E15:E16" si="1">C15/D15</f>
        <v>12600</v>
      </c>
      <c r="F15" s="62"/>
      <c r="G15" s="62"/>
    </row>
    <row r="16" spans="1:7" ht="14.25" customHeight="1">
      <c r="A16" s="75" t="s">
        <v>146</v>
      </c>
      <c r="B16" s="28" t="s">
        <v>68</v>
      </c>
      <c r="C16" s="64">
        <v>816292.3</v>
      </c>
      <c r="D16" s="28">
        <v>30</v>
      </c>
      <c r="E16" s="65">
        <f t="shared" si="1"/>
        <v>27209.743333333336</v>
      </c>
      <c r="F16" s="62"/>
      <c r="G16" s="62"/>
    </row>
    <row r="17" spans="1:7" ht="14.25" customHeight="1">
      <c r="F17" s="71" t="s">
        <v>108</v>
      </c>
      <c r="G17" s="66">
        <f>+SUM(E15:E17)</f>
        <v>39809.743333333332</v>
      </c>
    </row>
    <row r="18" spans="1:7" ht="14.25" customHeight="1">
      <c r="A18" s="166" t="s">
        <v>93</v>
      </c>
      <c r="B18" s="153"/>
      <c r="C18" s="153"/>
      <c r="D18" s="153"/>
      <c r="E18" s="153"/>
      <c r="F18" s="153"/>
      <c r="G18" s="154"/>
    </row>
    <row r="19" spans="1:7" ht="14.25" customHeight="1">
      <c r="A19" s="63" t="s">
        <v>94</v>
      </c>
      <c r="B19" s="63" t="s">
        <v>95</v>
      </c>
      <c r="C19" s="63" t="s">
        <v>96</v>
      </c>
      <c r="D19" s="63" t="s">
        <v>97</v>
      </c>
      <c r="E19" s="63" t="s">
        <v>83</v>
      </c>
      <c r="F19" s="66" t="s">
        <v>85</v>
      </c>
      <c r="G19" s="62"/>
    </row>
    <row r="20" spans="1:7" ht="14.25" customHeight="1">
      <c r="A20" s="28"/>
      <c r="B20" s="28"/>
      <c r="C20" s="72"/>
      <c r="D20" s="28"/>
      <c r="E20" s="64"/>
      <c r="F20" s="65"/>
      <c r="G20" s="62"/>
    </row>
    <row r="21" spans="1:7" ht="14.25" customHeight="1">
      <c r="A21" s="28"/>
      <c r="B21" s="28"/>
      <c r="C21" s="72"/>
      <c r="E21" s="64"/>
      <c r="F21" s="65"/>
      <c r="G21" s="62"/>
    </row>
    <row r="22" spans="1:7" ht="14.25" customHeight="1">
      <c r="A22" s="62"/>
      <c r="B22" s="73"/>
      <c r="C22" s="73"/>
      <c r="D22" s="73"/>
      <c r="E22" s="73"/>
      <c r="F22" s="74" t="s">
        <v>108</v>
      </c>
      <c r="G22" s="66">
        <f>SUM(F20:F21)</f>
        <v>0</v>
      </c>
    </row>
    <row r="23" spans="1:7" ht="14.25" customHeight="1"/>
    <row r="24" spans="1:7" ht="14.25" customHeight="1">
      <c r="A24" s="166" t="s">
        <v>98</v>
      </c>
      <c r="B24" s="153"/>
      <c r="C24" s="153"/>
      <c r="D24" s="153"/>
      <c r="E24" s="153"/>
      <c r="F24" s="153"/>
      <c r="G24" s="154"/>
    </row>
    <row r="25" spans="1:7" ht="14.25" customHeight="1">
      <c r="A25" s="63" t="s">
        <v>99</v>
      </c>
      <c r="B25" s="63" t="s">
        <v>100</v>
      </c>
      <c r="C25" s="63" t="s">
        <v>101</v>
      </c>
      <c r="D25" s="63" t="s">
        <v>102</v>
      </c>
      <c r="E25" s="63" t="s">
        <v>84</v>
      </c>
      <c r="F25" s="63" t="s">
        <v>85</v>
      </c>
      <c r="G25" s="62"/>
    </row>
    <row r="26" spans="1:7" ht="14.25" customHeight="1">
      <c r="A26" s="28" t="s">
        <v>141</v>
      </c>
      <c r="B26" s="64">
        <v>190265</v>
      </c>
      <c r="C26" s="69">
        <v>2</v>
      </c>
      <c r="D26" s="65">
        <f>B26*C26</f>
        <v>380530</v>
      </c>
      <c r="E26" s="28">
        <v>10</v>
      </c>
      <c r="F26" s="65">
        <f>D26/E26</f>
        <v>38053</v>
      </c>
      <c r="G26" s="62"/>
    </row>
    <row r="27" spans="1:7" ht="14.25" customHeight="1">
      <c r="A27" s="165"/>
      <c r="B27" s="159"/>
      <c r="C27" s="159"/>
      <c r="D27" s="159"/>
      <c r="E27" s="159"/>
      <c r="F27" s="160"/>
      <c r="G27" s="62"/>
    </row>
    <row r="28" spans="1:7" ht="14.25" customHeight="1">
      <c r="A28" s="70"/>
      <c r="B28" s="70"/>
      <c r="C28" s="70"/>
      <c r="D28" s="70"/>
      <c r="E28" s="70"/>
      <c r="F28" s="71" t="s">
        <v>108</v>
      </c>
      <c r="G28" s="66">
        <f>SUM(F26:F27)</f>
        <v>38053</v>
      </c>
    </row>
    <row r="29" spans="1:7" ht="14.25" customHeight="1"/>
    <row r="30" spans="1:7" ht="14.25" customHeight="1">
      <c r="F30" s="71" t="s">
        <v>104</v>
      </c>
      <c r="G30" s="66">
        <f>SUM(G11:G28)</f>
        <v>82403.67333333334</v>
      </c>
    </row>
    <row r="31" spans="1:7" ht="14.25" customHeight="1"/>
    <row r="32" spans="1:7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8">
    <mergeCell ref="A18:G18"/>
    <mergeCell ref="A24:G24"/>
    <mergeCell ref="A27:F27"/>
    <mergeCell ref="B1:D1"/>
    <mergeCell ref="B2:D2"/>
    <mergeCell ref="B3:D3"/>
    <mergeCell ref="A5:G5"/>
    <mergeCell ref="A12:G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FF00"/>
    <outlinePr summaryBelow="0" summaryRight="0"/>
  </sheetPr>
  <dimension ref="A1:G1011"/>
  <sheetViews>
    <sheetView workbookViewId="0">
      <selection activeCell="D29" sqref="D29"/>
    </sheetView>
  </sheetViews>
  <sheetFormatPr baseColWidth="10" defaultColWidth="14.44140625" defaultRowHeight="15" customHeight="1"/>
  <cols>
    <col min="1" max="1" width="41.6640625" customWidth="1"/>
    <col min="2" max="2" width="23.5546875" customWidth="1"/>
    <col min="3" max="3" width="10.6640625" customWidth="1"/>
    <col min="4" max="4" width="32.109375" customWidth="1"/>
    <col min="5" max="26" width="10.6640625" customWidth="1"/>
  </cols>
  <sheetData>
    <row r="1" spans="1:7" ht="14.25" customHeight="1">
      <c r="A1" s="62"/>
      <c r="B1" s="166" t="s">
        <v>77</v>
      </c>
      <c r="C1" s="153"/>
      <c r="D1" s="154"/>
    </row>
    <row r="2" spans="1:7" ht="14.25" customHeight="1">
      <c r="A2" s="63" t="s">
        <v>78</v>
      </c>
      <c r="B2" s="169" t="s">
        <v>147</v>
      </c>
      <c r="C2" s="153"/>
      <c r="D2" s="154"/>
    </row>
    <row r="3" spans="1:7" ht="14.25" customHeight="1">
      <c r="A3" s="62" t="s">
        <v>80</v>
      </c>
      <c r="B3" s="169" t="s">
        <v>14</v>
      </c>
      <c r="C3" s="153"/>
      <c r="D3" s="154"/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63"/>
      <c r="G6" s="63" t="s">
        <v>86</v>
      </c>
    </row>
    <row r="7" spans="1:7" ht="14.25" customHeight="1">
      <c r="A7" s="28" t="s">
        <v>148</v>
      </c>
      <c r="B7" s="28" t="s">
        <v>107</v>
      </c>
      <c r="C7" s="80">
        <f>32822*3</f>
        <v>98466</v>
      </c>
      <c r="D7" s="28">
        <v>15</v>
      </c>
      <c r="E7" s="65">
        <f t="shared" ref="E7:E9" si="0">C7/D7</f>
        <v>6564.4</v>
      </c>
      <c r="F7" s="62"/>
      <c r="G7" s="62"/>
    </row>
    <row r="8" spans="1:7" ht="14.25" customHeight="1">
      <c r="A8" s="62" t="s">
        <v>87</v>
      </c>
      <c r="B8" s="62" t="s">
        <v>88</v>
      </c>
      <c r="C8" s="64">
        <v>758.73</v>
      </c>
      <c r="D8" s="62">
        <v>1</v>
      </c>
      <c r="E8" s="65">
        <f t="shared" si="0"/>
        <v>758.73</v>
      </c>
      <c r="F8" s="62"/>
      <c r="G8" s="62"/>
    </row>
    <row r="9" spans="1:7" ht="14.25" customHeight="1">
      <c r="A9" s="28" t="s">
        <v>112</v>
      </c>
      <c r="B9" s="62" t="s">
        <v>88</v>
      </c>
      <c r="C9" s="64">
        <v>500</v>
      </c>
      <c r="D9" s="62">
        <v>1</v>
      </c>
      <c r="E9" s="65">
        <f t="shared" si="0"/>
        <v>500</v>
      </c>
      <c r="F9" s="62"/>
      <c r="G9" s="62"/>
    </row>
    <row r="10" spans="1:7" ht="14.25" customHeight="1">
      <c r="A10" s="28"/>
      <c r="B10" s="28"/>
      <c r="C10" s="64"/>
      <c r="D10" s="28"/>
      <c r="E10" s="62"/>
      <c r="F10" s="62"/>
      <c r="G10" s="62"/>
    </row>
    <row r="11" spans="1:7" ht="14.25" customHeight="1">
      <c r="F11" s="71" t="s">
        <v>108</v>
      </c>
      <c r="G11" s="66">
        <f>SUM(E7:E10)</f>
        <v>7823.1299999999992</v>
      </c>
    </row>
    <row r="12" spans="1:7" ht="14.25" customHeight="1">
      <c r="A12" s="167" t="s">
        <v>89</v>
      </c>
      <c r="B12" s="159"/>
      <c r="C12" s="159"/>
      <c r="D12" s="159"/>
      <c r="E12" s="159"/>
      <c r="F12" s="159"/>
      <c r="G12" s="160"/>
    </row>
    <row r="13" spans="1:7" ht="14.25" customHeight="1">
      <c r="A13" s="168"/>
      <c r="B13" s="162"/>
      <c r="C13" s="162"/>
      <c r="D13" s="162"/>
      <c r="E13" s="162"/>
      <c r="F13" s="162"/>
      <c r="G13" s="163"/>
    </row>
    <row r="14" spans="1:7" ht="14.25" customHeight="1">
      <c r="A14" s="63" t="s">
        <v>82</v>
      </c>
      <c r="B14" s="63" t="s">
        <v>80</v>
      </c>
      <c r="C14" s="63" t="s">
        <v>83</v>
      </c>
      <c r="D14" s="67" t="s">
        <v>90</v>
      </c>
      <c r="E14" s="63" t="s">
        <v>85</v>
      </c>
      <c r="F14" s="62"/>
      <c r="G14" s="62"/>
    </row>
    <row r="15" spans="1:7" ht="14.25" customHeight="1">
      <c r="A15" s="28" t="s">
        <v>149</v>
      </c>
      <c r="B15" s="28" t="s">
        <v>117</v>
      </c>
      <c r="C15" s="64">
        <v>5500</v>
      </c>
      <c r="D15" s="84">
        <v>20</v>
      </c>
      <c r="E15" s="65">
        <f t="shared" ref="E15:E16" si="1">C15*D15</f>
        <v>110000</v>
      </c>
      <c r="F15" s="62"/>
      <c r="G15" s="62"/>
    </row>
    <row r="16" spans="1:7" ht="14.25" customHeight="1">
      <c r="A16" s="75" t="s">
        <v>150</v>
      </c>
      <c r="B16" s="28" t="s">
        <v>68</v>
      </c>
      <c r="C16" s="64">
        <v>280000</v>
      </c>
      <c r="D16" s="28">
        <v>0.02</v>
      </c>
      <c r="E16" s="65">
        <f t="shared" si="1"/>
        <v>5600</v>
      </c>
      <c r="F16" s="62"/>
      <c r="G16" s="62"/>
    </row>
    <row r="17" spans="1:7" ht="14.25" customHeight="1">
      <c r="A17" s="28" t="s">
        <v>151</v>
      </c>
      <c r="B17" s="28" t="s">
        <v>11</v>
      </c>
      <c r="C17" s="80">
        <v>15000</v>
      </c>
      <c r="D17" s="81">
        <v>1.1000000000000001</v>
      </c>
      <c r="E17" s="65">
        <f>D17*C17</f>
        <v>16500</v>
      </c>
      <c r="F17" s="62"/>
      <c r="G17" s="62"/>
    </row>
    <row r="18" spans="1:7" ht="14.25" customHeight="1">
      <c r="A18" s="28" t="s">
        <v>207</v>
      </c>
      <c r="B18" s="28" t="s">
        <v>208</v>
      </c>
      <c r="C18" s="80">
        <v>13725</v>
      </c>
      <c r="D18" s="81">
        <v>0.02</v>
      </c>
      <c r="E18" s="65">
        <f>C18*D18</f>
        <v>274.5</v>
      </c>
      <c r="F18" s="62"/>
      <c r="G18" s="62"/>
    </row>
    <row r="19" spans="1:7" ht="14.25" customHeight="1">
      <c r="A19" s="75" t="s">
        <v>205</v>
      </c>
      <c r="B19" s="28" t="s">
        <v>208</v>
      </c>
      <c r="C19" s="64">
        <v>6000</v>
      </c>
      <c r="D19" s="28">
        <v>1.02</v>
      </c>
      <c r="E19" s="65">
        <f t="shared" ref="E19:E26" si="2">C19*D19</f>
        <v>6120</v>
      </c>
      <c r="F19" s="62"/>
      <c r="G19" s="62"/>
    </row>
    <row r="20" spans="1:7" ht="14.25" customHeight="1">
      <c r="A20" s="75" t="s">
        <v>206</v>
      </c>
      <c r="B20" s="28" t="s">
        <v>68</v>
      </c>
      <c r="C20" s="64">
        <v>507539</v>
      </c>
      <c r="D20" s="28">
        <v>0.05</v>
      </c>
      <c r="E20" s="65">
        <f t="shared" si="2"/>
        <v>25376.95</v>
      </c>
      <c r="F20" s="62"/>
      <c r="G20" s="62"/>
    </row>
    <row r="21" spans="1:7" ht="14.25" customHeight="1">
      <c r="A21" s="28" t="s">
        <v>152</v>
      </c>
      <c r="B21" s="28" t="s">
        <v>88</v>
      </c>
      <c r="C21" s="64">
        <v>8000</v>
      </c>
      <c r="D21" s="28">
        <v>0.3</v>
      </c>
      <c r="E21" s="65">
        <f t="shared" si="2"/>
        <v>2400</v>
      </c>
      <c r="F21" s="71"/>
      <c r="G21" s="63"/>
    </row>
    <row r="22" spans="1:7" ht="14.25" customHeight="1">
      <c r="A22" s="28" t="s">
        <v>153</v>
      </c>
      <c r="B22" s="28" t="s">
        <v>14</v>
      </c>
      <c r="C22" s="64">
        <v>28000</v>
      </c>
      <c r="D22" s="28">
        <v>1</v>
      </c>
      <c r="E22" s="65">
        <f t="shared" si="2"/>
        <v>28000</v>
      </c>
      <c r="F22" s="71"/>
      <c r="G22" s="63"/>
    </row>
    <row r="23" spans="1:7" ht="14.25" customHeight="1">
      <c r="A23" s="28" t="s">
        <v>154</v>
      </c>
      <c r="B23" s="28" t="s">
        <v>117</v>
      </c>
      <c r="C23" s="64">
        <v>180</v>
      </c>
      <c r="D23" s="28">
        <v>18</v>
      </c>
      <c r="E23" s="65">
        <f t="shared" si="2"/>
        <v>3240</v>
      </c>
      <c r="F23" s="71"/>
      <c r="G23" s="63"/>
    </row>
    <row r="24" spans="1:7" ht="14.25" customHeight="1">
      <c r="A24" s="28" t="s">
        <v>155</v>
      </c>
      <c r="B24" s="28" t="s">
        <v>88</v>
      </c>
      <c r="C24" s="64">
        <v>6000</v>
      </c>
      <c r="D24" s="28">
        <v>0.4</v>
      </c>
      <c r="E24" s="65">
        <f t="shared" si="2"/>
        <v>2400</v>
      </c>
      <c r="F24" s="71"/>
      <c r="G24" s="63"/>
    </row>
    <row r="25" spans="1:7" ht="14.25" customHeight="1">
      <c r="A25" s="28" t="s">
        <v>156</v>
      </c>
      <c r="B25" s="28" t="s">
        <v>14</v>
      </c>
      <c r="C25" s="80">
        <v>6400</v>
      </c>
      <c r="D25" s="28">
        <v>1</v>
      </c>
      <c r="E25" s="65">
        <f t="shared" si="2"/>
        <v>6400</v>
      </c>
      <c r="F25" s="71"/>
      <c r="G25" s="63"/>
    </row>
    <row r="26" spans="1:7" ht="14.25" customHeight="1">
      <c r="A26" s="28" t="s">
        <v>157</v>
      </c>
      <c r="B26" s="28" t="s">
        <v>14</v>
      </c>
      <c r="C26" s="64">
        <v>2522</v>
      </c>
      <c r="D26" s="28">
        <v>1</v>
      </c>
      <c r="E26" s="65">
        <f t="shared" si="2"/>
        <v>2522</v>
      </c>
      <c r="F26" s="71"/>
      <c r="G26" s="63"/>
    </row>
    <row r="27" spans="1:7" ht="14.25" customHeight="1">
      <c r="F27" s="71" t="s">
        <v>108</v>
      </c>
      <c r="G27" s="66">
        <f>+SUM(E15:E27)</f>
        <v>208833.45</v>
      </c>
    </row>
    <row r="28" spans="1:7" ht="14.25" customHeight="1">
      <c r="A28" s="166" t="s">
        <v>93</v>
      </c>
      <c r="B28" s="153"/>
      <c r="C28" s="153"/>
      <c r="D28" s="153"/>
      <c r="E28" s="153"/>
      <c r="F28" s="153"/>
      <c r="G28" s="154"/>
    </row>
    <row r="29" spans="1:7" ht="14.25" customHeight="1">
      <c r="A29" s="63" t="s">
        <v>94</v>
      </c>
      <c r="B29" s="63" t="s">
        <v>95</v>
      </c>
      <c r="C29" s="63" t="s">
        <v>96</v>
      </c>
      <c r="D29" s="63" t="s">
        <v>97</v>
      </c>
      <c r="E29" s="63" t="s">
        <v>83</v>
      </c>
      <c r="F29" s="66" t="s">
        <v>85</v>
      </c>
      <c r="G29" s="62"/>
    </row>
    <row r="30" spans="1:7" ht="14.25" customHeight="1">
      <c r="A30" s="28"/>
      <c r="B30" s="28"/>
      <c r="C30" s="72"/>
      <c r="D30" s="28"/>
      <c r="E30" s="64"/>
      <c r="F30" s="65"/>
      <c r="G30" s="62"/>
    </row>
    <row r="31" spans="1:7" ht="14.25" customHeight="1">
      <c r="A31" s="28"/>
      <c r="B31" s="28"/>
      <c r="C31" s="72"/>
      <c r="E31" s="64"/>
      <c r="F31" s="65"/>
      <c r="G31" s="62"/>
    </row>
    <row r="32" spans="1:7" ht="14.25" customHeight="1">
      <c r="A32" s="62"/>
      <c r="B32" s="73"/>
      <c r="C32" s="73"/>
      <c r="D32" s="73"/>
      <c r="E32" s="73"/>
      <c r="F32" s="74" t="s">
        <v>108</v>
      </c>
      <c r="G32" s="66">
        <f>SUM(F30:F31)</f>
        <v>0</v>
      </c>
    </row>
    <row r="33" spans="1:7" ht="14.25" customHeight="1"/>
    <row r="34" spans="1:7" ht="14.25" customHeight="1">
      <c r="A34" s="166" t="s">
        <v>98</v>
      </c>
      <c r="B34" s="153"/>
      <c r="C34" s="153"/>
      <c r="D34" s="153"/>
      <c r="E34" s="153"/>
      <c r="F34" s="153"/>
      <c r="G34" s="154"/>
    </row>
    <row r="35" spans="1:7" ht="14.25" customHeight="1">
      <c r="A35" s="63" t="s">
        <v>99</v>
      </c>
      <c r="B35" s="63" t="s">
        <v>100</v>
      </c>
      <c r="C35" s="63" t="s">
        <v>101</v>
      </c>
      <c r="D35" s="63" t="s">
        <v>102</v>
      </c>
      <c r="E35" s="63" t="s">
        <v>84</v>
      </c>
      <c r="F35" s="63" t="s">
        <v>85</v>
      </c>
      <c r="G35" s="62"/>
    </row>
    <row r="36" spans="1:7" ht="14.25" customHeight="1">
      <c r="A36" s="28" t="s">
        <v>141</v>
      </c>
      <c r="B36" s="64">
        <v>190265</v>
      </c>
      <c r="C36" s="69">
        <v>2</v>
      </c>
      <c r="D36" s="65">
        <f>B36*C36</f>
        <v>380530</v>
      </c>
      <c r="E36" s="81">
        <v>4</v>
      </c>
      <c r="F36" s="65">
        <f>D36/E36</f>
        <v>95132.5</v>
      </c>
      <c r="G36" s="62"/>
    </row>
    <row r="37" spans="1:7" ht="14.25" customHeight="1">
      <c r="A37" s="165"/>
      <c r="B37" s="159"/>
      <c r="C37" s="159"/>
      <c r="D37" s="159"/>
      <c r="E37" s="159"/>
      <c r="F37" s="160"/>
      <c r="G37" s="62"/>
    </row>
    <row r="38" spans="1:7" ht="14.25" customHeight="1">
      <c r="A38" s="70"/>
      <c r="B38" s="70"/>
      <c r="C38" s="70"/>
      <c r="D38" s="70"/>
      <c r="E38" s="70"/>
      <c r="F38" s="71" t="s">
        <v>108</v>
      </c>
      <c r="G38" s="66">
        <f>SUM(F36:F37)</f>
        <v>95132.5</v>
      </c>
    </row>
    <row r="39" spans="1:7" ht="14.25" customHeight="1">
      <c r="D39" s="83"/>
    </row>
    <row r="40" spans="1:7" ht="14.25" customHeight="1">
      <c r="F40" s="71" t="s">
        <v>104</v>
      </c>
      <c r="G40" s="66">
        <f>SUM(G11:G38)</f>
        <v>311789.08</v>
      </c>
    </row>
    <row r="41" spans="1:7" ht="14.25" customHeight="1"/>
    <row r="42" spans="1:7" ht="14.25" customHeight="1"/>
    <row r="43" spans="1:7" ht="14.25" customHeight="1"/>
    <row r="44" spans="1:7" ht="14.25" customHeight="1"/>
    <row r="45" spans="1:7" ht="14.25" customHeight="1"/>
    <row r="46" spans="1:7" ht="14.25" customHeight="1"/>
    <row r="47" spans="1:7" ht="14.25" customHeight="1"/>
    <row r="48" spans="1:7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  <row r="1008" ht="14.25" customHeight="1"/>
    <row r="1009" ht="14.25" customHeight="1"/>
    <row r="1010" ht="14.25" customHeight="1"/>
    <row r="1011" ht="14.25" customHeight="1"/>
  </sheetData>
  <mergeCells count="8">
    <mergeCell ref="A28:G28"/>
    <mergeCell ref="A34:G34"/>
    <mergeCell ref="A37:F37"/>
    <mergeCell ref="B1:D1"/>
    <mergeCell ref="B2:D2"/>
    <mergeCell ref="B3:D3"/>
    <mergeCell ref="A5:G5"/>
    <mergeCell ref="A12:G1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G1015"/>
  <sheetViews>
    <sheetView topLeftCell="A13" workbookViewId="0">
      <selection activeCell="A16" sqref="A16"/>
    </sheetView>
  </sheetViews>
  <sheetFormatPr baseColWidth="10" defaultColWidth="14.44140625" defaultRowHeight="15" customHeight="1"/>
  <cols>
    <col min="1" max="1" width="41.88671875" customWidth="1"/>
    <col min="2" max="2" width="23.5546875" customWidth="1"/>
    <col min="3" max="3" width="10.6640625" customWidth="1"/>
    <col min="4" max="4" width="32.109375" customWidth="1"/>
    <col min="5" max="26" width="10.6640625" customWidth="1"/>
  </cols>
  <sheetData>
    <row r="1" spans="1:7" ht="14.25" customHeight="1">
      <c r="A1" s="62"/>
      <c r="B1" s="166" t="s">
        <v>77</v>
      </c>
      <c r="C1" s="153"/>
      <c r="D1" s="154"/>
    </row>
    <row r="2" spans="1:7" ht="14.25" customHeight="1">
      <c r="A2" s="63" t="s">
        <v>78</v>
      </c>
      <c r="B2" s="169" t="s">
        <v>158</v>
      </c>
      <c r="C2" s="153"/>
      <c r="D2" s="154"/>
    </row>
    <row r="3" spans="1:7" ht="14.25" customHeight="1">
      <c r="A3" s="62" t="s">
        <v>80</v>
      </c>
      <c r="B3" s="169" t="s">
        <v>14</v>
      </c>
      <c r="C3" s="153"/>
      <c r="D3" s="154"/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63"/>
      <c r="G6" s="63" t="s">
        <v>86</v>
      </c>
    </row>
    <row r="7" spans="1:7" ht="14.25" customHeight="1">
      <c r="A7" s="28" t="s">
        <v>159</v>
      </c>
      <c r="B7" s="28" t="s">
        <v>107</v>
      </c>
      <c r="C7" s="80">
        <f>32822*3</f>
        <v>98466</v>
      </c>
      <c r="D7" s="28">
        <v>20</v>
      </c>
      <c r="E7" s="65">
        <f t="shared" ref="E7:E9" si="0">C7/D7</f>
        <v>4923.3</v>
      </c>
      <c r="F7" s="62"/>
      <c r="G7" s="62"/>
    </row>
    <row r="8" spans="1:7" ht="14.25" customHeight="1">
      <c r="A8" s="62" t="s">
        <v>87</v>
      </c>
      <c r="B8" s="62" t="s">
        <v>88</v>
      </c>
      <c r="C8" s="64">
        <v>758.73</v>
      </c>
      <c r="D8" s="62">
        <v>1</v>
      </c>
      <c r="E8" s="65">
        <f t="shared" si="0"/>
        <v>758.73</v>
      </c>
      <c r="F8" s="62"/>
      <c r="G8" s="62"/>
    </row>
    <row r="9" spans="1:7" ht="14.25" customHeight="1">
      <c r="A9" s="28" t="s">
        <v>112</v>
      </c>
      <c r="B9" s="62" t="s">
        <v>88</v>
      </c>
      <c r="C9" s="64">
        <v>500</v>
      </c>
      <c r="D9" s="62">
        <v>1</v>
      </c>
      <c r="E9" s="65">
        <f t="shared" si="0"/>
        <v>500</v>
      </c>
      <c r="F9" s="62"/>
      <c r="G9" s="62"/>
    </row>
    <row r="10" spans="1:7" ht="14.25" customHeight="1">
      <c r="A10" s="28"/>
      <c r="B10" s="28"/>
      <c r="C10" s="64"/>
      <c r="D10" s="28"/>
      <c r="E10" s="62"/>
      <c r="F10" s="62"/>
      <c r="G10" s="62"/>
    </row>
    <row r="11" spans="1:7" ht="14.25" customHeight="1">
      <c r="F11" s="71" t="s">
        <v>108</v>
      </c>
      <c r="G11" s="66">
        <f>SUM(E7:E10)</f>
        <v>6182.0300000000007</v>
      </c>
    </row>
    <row r="12" spans="1:7" ht="14.25" customHeight="1">
      <c r="A12" s="167" t="s">
        <v>89</v>
      </c>
      <c r="B12" s="159"/>
      <c r="C12" s="159"/>
      <c r="D12" s="159"/>
      <c r="E12" s="159"/>
      <c r="F12" s="159"/>
      <c r="G12" s="160"/>
    </row>
    <row r="13" spans="1:7" ht="14.25" customHeight="1">
      <c r="A13" s="168"/>
      <c r="B13" s="162"/>
      <c r="C13" s="162"/>
      <c r="D13" s="162"/>
      <c r="E13" s="162"/>
      <c r="F13" s="162"/>
      <c r="G13" s="163"/>
    </row>
    <row r="14" spans="1:7" ht="14.25" customHeight="1">
      <c r="A14" s="63" t="s">
        <v>82</v>
      </c>
      <c r="B14" s="63" t="s">
        <v>80</v>
      </c>
      <c r="C14" s="63" t="s">
        <v>83</v>
      </c>
      <c r="D14" s="67" t="s">
        <v>90</v>
      </c>
      <c r="E14" s="63" t="s">
        <v>85</v>
      </c>
      <c r="F14" s="62"/>
      <c r="G14" s="62"/>
    </row>
    <row r="15" spans="1:7" ht="14.25" customHeight="1">
      <c r="A15" s="28" t="s">
        <v>160</v>
      </c>
      <c r="B15" s="28" t="s">
        <v>11</v>
      </c>
      <c r="C15" s="64">
        <v>180000</v>
      </c>
      <c r="D15" s="28">
        <v>0.2</v>
      </c>
      <c r="E15" s="65">
        <f t="shared" ref="E15:E19" si="1">C15*D15</f>
        <v>36000</v>
      </c>
      <c r="F15" s="62"/>
      <c r="G15" s="62"/>
    </row>
    <row r="16" spans="1:7" ht="14.25" customHeight="1">
      <c r="A16" s="28" t="s">
        <v>161</v>
      </c>
      <c r="B16" s="28" t="s">
        <v>11</v>
      </c>
      <c r="C16" s="64">
        <v>14000</v>
      </c>
      <c r="D16" s="28">
        <v>1.2</v>
      </c>
      <c r="E16" s="65">
        <f t="shared" si="1"/>
        <v>16800</v>
      </c>
      <c r="F16" s="62"/>
      <c r="G16" s="62"/>
    </row>
    <row r="17" spans="1:7" ht="14.25" customHeight="1">
      <c r="A17" s="28" t="s">
        <v>162</v>
      </c>
      <c r="B17" s="28" t="s">
        <v>11</v>
      </c>
      <c r="C17" s="64">
        <v>7000</v>
      </c>
      <c r="D17" s="28">
        <v>3</v>
      </c>
      <c r="E17" s="65">
        <f t="shared" si="1"/>
        <v>21000</v>
      </c>
      <c r="F17" s="62"/>
      <c r="G17" s="62"/>
    </row>
    <row r="18" spans="1:7" ht="14.25" customHeight="1">
      <c r="A18" s="28" t="s">
        <v>216</v>
      </c>
      <c r="B18" s="28" t="s">
        <v>180</v>
      </c>
      <c r="C18" s="64">
        <v>7178</v>
      </c>
      <c r="D18" s="28">
        <v>0.32</v>
      </c>
      <c r="E18" s="65">
        <f t="shared" si="1"/>
        <v>2296.96</v>
      </c>
      <c r="F18" s="62"/>
      <c r="G18" s="62"/>
    </row>
    <row r="19" spans="1:7" ht="14.25" customHeight="1">
      <c r="A19" s="28" t="s">
        <v>215</v>
      </c>
      <c r="B19" s="28" t="s">
        <v>11</v>
      </c>
      <c r="C19" s="64">
        <v>3672</v>
      </c>
      <c r="D19" s="28">
        <v>1.05</v>
      </c>
      <c r="E19" s="65">
        <f t="shared" si="1"/>
        <v>3855.6000000000004</v>
      </c>
      <c r="F19" s="62"/>
      <c r="G19" s="62"/>
    </row>
    <row r="20" spans="1:7" ht="14.25" customHeight="1">
      <c r="A20" s="28" t="s">
        <v>181</v>
      </c>
      <c r="B20" s="28" t="s">
        <v>11</v>
      </c>
      <c r="C20" s="80">
        <v>8600</v>
      </c>
      <c r="D20" s="81">
        <v>2.67</v>
      </c>
      <c r="E20" s="65">
        <f>D20*C20</f>
        <v>22962</v>
      </c>
      <c r="F20" s="62"/>
      <c r="G20" s="62"/>
    </row>
    <row r="21" spans="1:7" ht="14.25" customHeight="1">
      <c r="A21" s="28" t="s">
        <v>163</v>
      </c>
      <c r="B21" s="28" t="s">
        <v>3</v>
      </c>
      <c r="C21" s="80">
        <v>5000</v>
      </c>
      <c r="D21" s="81">
        <v>30</v>
      </c>
      <c r="E21" s="65">
        <f t="shared" ref="E21:E28" si="2">C21*D21</f>
        <v>150000</v>
      </c>
      <c r="F21" s="62"/>
      <c r="G21" s="62"/>
    </row>
    <row r="22" spans="1:7" ht="14.25" customHeight="1">
      <c r="A22" s="28" t="s">
        <v>164</v>
      </c>
      <c r="B22" s="28" t="s">
        <v>3</v>
      </c>
      <c r="C22" s="64">
        <v>25000</v>
      </c>
      <c r="D22" s="28">
        <v>0.4</v>
      </c>
      <c r="E22" s="65">
        <f t="shared" si="2"/>
        <v>10000</v>
      </c>
      <c r="F22" s="62"/>
      <c r="G22" s="62"/>
    </row>
    <row r="23" spans="1:7" ht="14.25" customHeight="1">
      <c r="A23" s="28" t="s">
        <v>165</v>
      </c>
      <c r="B23" s="28" t="s">
        <v>11</v>
      </c>
      <c r="C23" s="64">
        <v>48000</v>
      </c>
      <c r="D23" s="28">
        <v>1</v>
      </c>
      <c r="E23" s="65">
        <f t="shared" si="2"/>
        <v>48000</v>
      </c>
      <c r="F23" s="62"/>
      <c r="G23" s="62"/>
    </row>
    <row r="24" spans="1:7" ht="14.25" customHeight="1">
      <c r="A24" s="75" t="s">
        <v>166</v>
      </c>
      <c r="B24" s="28" t="s">
        <v>3</v>
      </c>
      <c r="C24" s="64">
        <v>9000</v>
      </c>
      <c r="D24" s="28">
        <v>0.8</v>
      </c>
      <c r="E24" s="65">
        <f t="shared" si="2"/>
        <v>7200</v>
      </c>
      <c r="F24" s="62"/>
      <c r="G24" s="62"/>
    </row>
    <row r="25" spans="1:7" ht="14.25" customHeight="1">
      <c r="A25" s="75" t="s">
        <v>167</v>
      </c>
      <c r="B25" s="28" t="s">
        <v>68</v>
      </c>
      <c r="C25" s="64">
        <v>280000</v>
      </c>
      <c r="D25" s="28">
        <v>0.02</v>
      </c>
      <c r="E25" s="65">
        <f t="shared" si="2"/>
        <v>5600</v>
      </c>
      <c r="F25" s="62"/>
      <c r="G25" s="62"/>
    </row>
    <row r="26" spans="1:7" ht="14.25" customHeight="1">
      <c r="A26" s="75" t="s">
        <v>168</v>
      </c>
      <c r="B26" s="28" t="s">
        <v>88</v>
      </c>
      <c r="C26" s="64">
        <v>120000</v>
      </c>
      <c r="D26" s="28">
        <v>0.1</v>
      </c>
      <c r="E26" s="65">
        <f t="shared" si="2"/>
        <v>12000</v>
      </c>
      <c r="F26" s="62"/>
      <c r="G26" s="62"/>
    </row>
    <row r="27" spans="1:7" ht="14.25" customHeight="1">
      <c r="A27" s="75" t="s">
        <v>169</v>
      </c>
      <c r="B27" s="28" t="s">
        <v>3</v>
      </c>
      <c r="C27" s="64">
        <v>8000</v>
      </c>
      <c r="D27" s="28">
        <v>1</v>
      </c>
      <c r="E27" s="65">
        <f t="shared" si="2"/>
        <v>8000</v>
      </c>
      <c r="F27" s="62"/>
      <c r="G27" s="62"/>
    </row>
    <row r="28" spans="1:7" ht="14.25" customHeight="1">
      <c r="A28" s="28" t="s">
        <v>170</v>
      </c>
      <c r="B28" s="28" t="s">
        <v>3</v>
      </c>
      <c r="C28" s="64">
        <v>2000</v>
      </c>
      <c r="D28" s="28">
        <v>1</v>
      </c>
      <c r="E28" s="65">
        <f t="shared" si="2"/>
        <v>2000</v>
      </c>
      <c r="F28" s="71"/>
      <c r="G28" s="63"/>
    </row>
    <row r="29" spans="1:7" ht="14.25" customHeight="1">
      <c r="A29" s="28"/>
      <c r="B29" s="28"/>
      <c r="C29" s="64"/>
      <c r="D29" s="28"/>
      <c r="E29" s="65"/>
      <c r="F29" s="71"/>
      <c r="G29" s="63"/>
    </row>
    <row r="30" spans="1:7" ht="14.25" customHeight="1">
      <c r="F30" s="71" t="s">
        <v>108</v>
      </c>
      <c r="G30" s="66">
        <f>+SUM(E15:E30)</f>
        <v>345714.56</v>
      </c>
    </row>
    <row r="31" spans="1:7" ht="14.25" customHeight="1">
      <c r="A31" s="166" t="s">
        <v>93</v>
      </c>
      <c r="B31" s="153"/>
      <c r="C31" s="153"/>
      <c r="D31" s="153"/>
      <c r="E31" s="153"/>
      <c r="F31" s="153"/>
      <c r="G31" s="154"/>
    </row>
    <row r="32" spans="1:7" ht="14.25" customHeight="1">
      <c r="A32" s="63" t="s">
        <v>94</v>
      </c>
      <c r="B32" s="63" t="s">
        <v>95</v>
      </c>
      <c r="C32" s="63" t="s">
        <v>96</v>
      </c>
      <c r="D32" s="63" t="s">
        <v>97</v>
      </c>
      <c r="E32" s="63" t="s">
        <v>83</v>
      </c>
      <c r="F32" s="66" t="s">
        <v>85</v>
      </c>
      <c r="G32" s="62"/>
    </row>
    <row r="33" spans="1:7" ht="14.25" customHeight="1">
      <c r="A33" s="28"/>
      <c r="B33" s="28"/>
      <c r="C33" s="72"/>
      <c r="D33" s="28"/>
      <c r="E33" s="64"/>
      <c r="F33" s="65"/>
      <c r="G33" s="62"/>
    </row>
    <row r="34" spans="1:7" ht="14.25" customHeight="1">
      <c r="A34" s="28"/>
      <c r="B34" s="28"/>
      <c r="C34" s="72"/>
      <c r="E34" s="64"/>
      <c r="F34" s="65"/>
      <c r="G34" s="62"/>
    </row>
    <row r="35" spans="1:7" ht="14.25" customHeight="1">
      <c r="A35" s="62"/>
      <c r="B35" s="73"/>
      <c r="C35" s="73"/>
      <c r="D35" s="73"/>
      <c r="E35" s="73"/>
      <c r="F35" s="74" t="s">
        <v>108</v>
      </c>
      <c r="G35" s="66">
        <f>SUM(F33:F34)</f>
        <v>0</v>
      </c>
    </row>
    <row r="36" spans="1:7" ht="14.25" customHeight="1"/>
    <row r="37" spans="1:7" ht="14.25" customHeight="1">
      <c r="A37" s="166" t="s">
        <v>98</v>
      </c>
      <c r="B37" s="153"/>
      <c r="C37" s="153"/>
      <c r="D37" s="153"/>
      <c r="E37" s="153"/>
      <c r="F37" s="153"/>
      <c r="G37" s="154"/>
    </row>
    <row r="38" spans="1:7" ht="14.25" customHeight="1">
      <c r="A38" s="63" t="s">
        <v>99</v>
      </c>
      <c r="B38" s="63" t="s">
        <v>100</v>
      </c>
      <c r="C38" s="63" t="s">
        <v>101</v>
      </c>
      <c r="D38" s="63" t="s">
        <v>102</v>
      </c>
      <c r="E38" s="63" t="s">
        <v>84</v>
      </c>
      <c r="F38" s="63" t="s">
        <v>85</v>
      </c>
      <c r="G38" s="62"/>
    </row>
    <row r="39" spans="1:7" ht="14.25" customHeight="1">
      <c r="A39" s="28" t="s">
        <v>171</v>
      </c>
      <c r="B39" s="64">
        <f>114392*2</f>
        <v>228784</v>
      </c>
      <c r="C39" s="69">
        <v>2</v>
      </c>
      <c r="D39" s="65">
        <f t="shared" ref="D39:D40" si="3">B39*C39</f>
        <v>457568</v>
      </c>
      <c r="E39" s="28">
        <v>4</v>
      </c>
      <c r="F39" s="65">
        <f t="shared" ref="F39:F40" si="4">D39/E39</f>
        <v>114392</v>
      </c>
      <c r="G39" s="62"/>
    </row>
    <row r="40" spans="1:7" ht="14.25" customHeight="1">
      <c r="A40" s="28" t="s">
        <v>172</v>
      </c>
      <c r="B40" s="64">
        <f>75873*3</f>
        <v>227619</v>
      </c>
      <c r="C40" s="69">
        <v>2</v>
      </c>
      <c r="D40" s="65">
        <f t="shared" si="3"/>
        <v>455238</v>
      </c>
      <c r="E40" s="28">
        <v>4</v>
      </c>
      <c r="F40" s="65">
        <f t="shared" si="4"/>
        <v>113809.5</v>
      </c>
      <c r="G40" s="62"/>
    </row>
    <row r="41" spans="1:7" ht="14.25" customHeight="1">
      <c r="A41" s="62"/>
      <c r="B41" s="62"/>
      <c r="C41" s="62"/>
      <c r="D41" s="62"/>
      <c r="E41" s="62"/>
      <c r="F41" s="62"/>
      <c r="G41" s="62"/>
    </row>
    <row r="42" spans="1:7" ht="14.25" customHeight="1">
      <c r="A42" s="70"/>
      <c r="B42" s="70"/>
      <c r="C42" s="70"/>
      <c r="D42" s="70"/>
      <c r="E42" s="70"/>
      <c r="F42" s="71" t="s">
        <v>108</v>
      </c>
      <c r="G42" s="66">
        <f>SUM(F39:F41)</f>
        <v>228201.5</v>
      </c>
    </row>
    <row r="43" spans="1:7" ht="14.25" customHeight="1"/>
    <row r="44" spans="1:7" ht="14.25" customHeight="1">
      <c r="F44" s="71" t="s">
        <v>104</v>
      </c>
      <c r="G44" s="66">
        <f>SUM(G11:G42)</f>
        <v>580098.09000000008</v>
      </c>
    </row>
    <row r="45" spans="1:7" ht="14.25" customHeight="1"/>
    <row r="46" spans="1:7" ht="14.25" customHeight="1"/>
    <row r="47" spans="1:7" ht="14.25" customHeight="1"/>
    <row r="48" spans="1:7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  <row r="1008" ht="14.25" customHeight="1"/>
    <row r="1009" ht="14.25" customHeight="1"/>
    <row r="1010" ht="14.25" customHeight="1"/>
    <row r="1011" ht="14.25" customHeight="1"/>
    <row r="1012" ht="14.25" customHeight="1"/>
    <row r="1013" ht="14.25" customHeight="1"/>
    <row r="1014" ht="14.25" customHeight="1"/>
    <row r="1015" ht="14.25" customHeight="1"/>
  </sheetData>
  <mergeCells count="7">
    <mergeCell ref="A31:G31"/>
    <mergeCell ref="A37:G37"/>
    <mergeCell ref="B1:D1"/>
    <mergeCell ref="B2:D2"/>
    <mergeCell ref="B3:D3"/>
    <mergeCell ref="A5:G5"/>
    <mergeCell ref="A12:G1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</sheetPr>
  <dimension ref="A1:G1006"/>
  <sheetViews>
    <sheetView workbookViewId="0"/>
  </sheetViews>
  <sheetFormatPr baseColWidth="10" defaultColWidth="14.44140625" defaultRowHeight="15" customHeight="1"/>
  <cols>
    <col min="1" max="1" width="38.88671875" customWidth="1"/>
    <col min="2" max="2" width="23.5546875" customWidth="1"/>
    <col min="3" max="3" width="10.6640625" customWidth="1"/>
    <col min="4" max="4" width="32.109375" customWidth="1"/>
    <col min="5" max="26" width="10.6640625" customWidth="1"/>
  </cols>
  <sheetData>
    <row r="1" spans="1:7" ht="14.25" customHeight="1">
      <c r="A1" s="62"/>
      <c r="B1" s="166" t="s">
        <v>77</v>
      </c>
      <c r="C1" s="153"/>
      <c r="D1" s="154"/>
    </row>
    <row r="2" spans="1:7" ht="14.25" customHeight="1">
      <c r="A2" s="63" t="s">
        <v>78</v>
      </c>
      <c r="B2" s="169" t="s">
        <v>41</v>
      </c>
      <c r="C2" s="153"/>
      <c r="D2" s="154"/>
    </row>
    <row r="3" spans="1:7" ht="14.25" customHeight="1">
      <c r="A3" s="62" t="s">
        <v>80</v>
      </c>
      <c r="B3" s="169" t="s">
        <v>14</v>
      </c>
      <c r="C3" s="153"/>
      <c r="D3" s="154"/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63"/>
      <c r="G6" s="63" t="s">
        <v>86</v>
      </c>
    </row>
    <row r="7" spans="1:7" ht="14.25" customHeight="1">
      <c r="A7" s="28" t="s">
        <v>173</v>
      </c>
      <c r="B7" s="28" t="s">
        <v>107</v>
      </c>
      <c r="C7" s="80">
        <f>32822*3</f>
        <v>98466</v>
      </c>
      <c r="D7" s="28">
        <v>20</v>
      </c>
      <c r="E7" s="65">
        <f t="shared" ref="E7:E9" si="0">C7/D7</f>
        <v>4923.3</v>
      </c>
      <c r="F7" s="62"/>
      <c r="G7" s="62"/>
    </row>
    <row r="8" spans="1:7" ht="14.25" customHeight="1">
      <c r="A8" s="62" t="s">
        <v>87</v>
      </c>
      <c r="B8" s="62" t="s">
        <v>88</v>
      </c>
      <c r="C8" s="64">
        <v>758.73</v>
      </c>
      <c r="D8" s="62">
        <v>1</v>
      </c>
      <c r="E8" s="65">
        <f t="shared" si="0"/>
        <v>758.73</v>
      </c>
      <c r="F8" s="62"/>
      <c r="G8" s="62"/>
    </row>
    <row r="9" spans="1:7" ht="14.25" customHeight="1">
      <c r="A9" s="28" t="s">
        <v>112</v>
      </c>
      <c r="B9" s="62" t="s">
        <v>88</v>
      </c>
      <c r="C9" s="64">
        <v>500</v>
      </c>
      <c r="D9" s="62">
        <v>1</v>
      </c>
      <c r="E9" s="65">
        <f t="shared" si="0"/>
        <v>500</v>
      </c>
      <c r="F9" s="62"/>
      <c r="G9" s="62"/>
    </row>
    <row r="10" spans="1:7" ht="14.25" customHeight="1">
      <c r="A10" s="28"/>
      <c r="B10" s="28"/>
      <c r="C10" s="64"/>
      <c r="D10" s="28"/>
      <c r="E10" s="62"/>
      <c r="F10" s="62"/>
      <c r="G10" s="62"/>
    </row>
    <row r="11" spans="1:7" ht="14.25" customHeight="1">
      <c r="F11" s="71" t="s">
        <v>108</v>
      </c>
      <c r="G11" s="66">
        <f>SUM(E7:E10)</f>
        <v>6182.0300000000007</v>
      </c>
    </row>
    <row r="12" spans="1:7" ht="14.25" customHeight="1">
      <c r="A12" s="167" t="s">
        <v>89</v>
      </c>
      <c r="B12" s="159"/>
      <c r="C12" s="159"/>
      <c r="D12" s="159"/>
      <c r="E12" s="159"/>
      <c r="F12" s="159"/>
      <c r="G12" s="160"/>
    </row>
    <row r="13" spans="1:7" ht="14.25" customHeight="1">
      <c r="A13" s="168"/>
      <c r="B13" s="162"/>
      <c r="C13" s="162"/>
      <c r="D13" s="162"/>
      <c r="E13" s="162"/>
      <c r="F13" s="162"/>
      <c r="G13" s="163"/>
    </row>
    <row r="14" spans="1:7" ht="14.25" customHeight="1">
      <c r="A14" s="63" t="s">
        <v>82</v>
      </c>
      <c r="B14" s="63" t="s">
        <v>80</v>
      </c>
      <c r="C14" s="63" t="s">
        <v>83</v>
      </c>
      <c r="D14" s="67" t="s">
        <v>90</v>
      </c>
      <c r="E14" s="63" t="s">
        <v>85</v>
      </c>
      <c r="F14" s="62"/>
      <c r="G14" s="62"/>
    </row>
    <row r="15" spans="1:7" ht="14.25" customHeight="1">
      <c r="A15" s="28" t="s">
        <v>174</v>
      </c>
      <c r="B15" s="28" t="s">
        <v>14</v>
      </c>
      <c r="C15" s="64">
        <v>28000</v>
      </c>
      <c r="D15" s="28">
        <v>1.05</v>
      </c>
      <c r="E15" s="65">
        <f t="shared" ref="E15:E20" si="1">C15*D15</f>
        <v>29400</v>
      </c>
      <c r="F15" s="71"/>
      <c r="G15" s="63"/>
    </row>
    <row r="16" spans="1:7" ht="14.25" customHeight="1">
      <c r="A16" s="28" t="s">
        <v>175</v>
      </c>
      <c r="B16" s="28" t="s">
        <v>11</v>
      </c>
      <c r="C16" s="64">
        <v>6500</v>
      </c>
      <c r="D16" s="28">
        <v>3</v>
      </c>
      <c r="E16" s="65">
        <f t="shared" si="1"/>
        <v>19500</v>
      </c>
      <c r="F16" s="71"/>
      <c r="G16" s="63"/>
    </row>
    <row r="17" spans="1:7" ht="14.25" customHeight="1">
      <c r="A17" s="28" t="s">
        <v>154</v>
      </c>
      <c r="B17" s="28" t="s">
        <v>117</v>
      </c>
      <c r="C17" s="64">
        <v>180</v>
      </c>
      <c r="D17" s="28">
        <v>18</v>
      </c>
      <c r="E17" s="65">
        <f t="shared" si="1"/>
        <v>3240</v>
      </c>
      <c r="F17" s="71"/>
      <c r="G17" s="63"/>
    </row>
    <row r="18" spans="1:7" ht="14.25" customHeight="1">
      <c r="A18" s="28" t="s">
        <v>155</v>
      </c>
      <c r="B18" s="28" t="s">
        <v>88</v>
      </c>
      <c r="C18" s="64">
        <v>6000</v>
      </c>
      <c r="D18" s="28">
        <v>0.4</v>
      </c>
      <c r="E18" s="65">
        <f t="shared" si="1"/>
        <v>2400</v>
      </c>
      <c r="F18" s="71"/>
      <c r="G18" s="63"/>
    </row>
    <row r="19" spans="1:7" ht="14.25" customHeight="1">
      <c r="A19" s="28" t="s">
        <v>156</v>
      </c>
      <c r="B19" s="28" t="s">
        <v>14</v>
      </c>
      <c r="C19" s="64">
        <v>3200</v>
      </c>
      <c r="D19" s="28">
        <v>1</v>
      </c>
      <c r="E19" s="65">
        <f t="shared" si="1"/>
        <v>3200</v>
      </c>
      <c r="F19" s="71"/>
      <c r="G19" s="63"/>
    </row>
    <row r="20" spans="1:7" ht="14.25" customHeight="1">
      <c r="A20" s="28" t="s">
        <v>157</v>
      </c>
      <c r="B20" s="28" t="s">
        <v>14</v>
      </c>
      <c r="C20" s="64">
        <v>2522</v>
      </c>
      <c r="D20" s="28">
        <v>1</v>
      </c>
      <c r="E20" s="65">
        <f t="shared" si="1"/>
        <v>2522</v>
      </c>
      <c r="F20" s="71"/>
      <c r="G20" s="63"/>
    </row>
    <row r="21" spans="1:7" ht="14.25" customHeight="1">
      <c r="F21" s="71" t="s">
        <v>108</v>
      </c>
      <c r="G21" s="66">
        <f>+SUM(E15:E21)</f>
        <v>60262</v>
      </c>
    </row>
    <row r="22" spans="1:7" ht="14.25" customHeight="1">
      <c r="A22" s="166" t="s">
        <v>93</v>
      </c>
      <c r="B22" s="153"/>
      <c r="C22" s="153"/>
      <c r="D22" s="153"/>
      <c r="E22" s="153"/>
      <c r="F22" s="153"/>
      <c r="G22" s="154"/>
    </row>
    <row r="23" spans="1:7" ht="14.25" customHeight="1">
      <c r="A23" s="63" t="s">
        <v>94</v>
      </c>
      <c r="B23" s="63" t="s">
        <v>95</v>
      </c>
      <c r="C23" s="63" t="s">
        <v>96</v>
      </c>
      <c r="D23" s="63" t="s">
        <v>97</v>
      </c>
      <c r="E23" s="63" t="s">
        <v>83</v>
      </c>
      <c r="F23" s="66" t="s">
        <v>85</v>
      </c>
      <c r="G23" s="62"/>
    </row>
    <row r="24" spans="1:7" ht="14.25" customHeight="1">
      <c r="A24" s="28"/>
      <c r="B24" s="28"/>
      <c r="C24" s="72"/>
      <c r="D24" s="28"/>
      <c r="E24" s="64"/>
      <c r="F24" s="65"/>
      <c r="G24" s="62"/>
    </row>
    <row r="25" spans="1:7" ht="14.25" customHeight="1">
      <c r="A25" s="28"/>
      <c r="B25" s="28"/>
      <c r="C25" s="72"/>
      <c r="E25" s="64"/>
      <c r="F25" s="65"/>
      <c r="G25" s="62"/>
    </row>
    <row r="26" spans="1:7" ht="14.25" customHeight="1">
      <c r="A26" s="62"/>
      <c r="B26" s="73"/>
      <c r="C26" s="73"/>
      <c r="D26" s="73"/>
      <c r="E26" s="73"/>
      <c r="F26" s="74" t="s">
        <v>108</v>
      </c>
      <c r="G26" s="66">
        <f>SUM(F24:F25)</f>
        <v>0</v>
      </c>
    </row>
    <row r="27" spans="1:7" ht="14.25" customHeight="1"/>
    <row r="28" spans="1:7" ht="14.25" customHeight="1">
      <c r="A28" s="166" t="s">
        <v>98</v>
      </c>
      <c r="B28" s="153"/>
      <c r="C28" s="153"/>
      <c r="D28" s="153"/>
      <c r="E28" s="153"/>
      <c r="F28" s="153"/>
      <c r="G28" s="154"/>
    </row>
    <row r="29" spans="1:7" ht="14.25" customHeight="1">
      <c r="A29" s="63" t="s">
        <v>99</v>
      </c>
      <c r="B29" s="63" t="s">
        <v>100</v>
      </c>
      <c r="C29" s="63" t="s">
        <v>101</v>
      </c>
      <c r="D29" s="63" t="s">
        <v>102</v>
      </c>
      <c r="E29" s="63" t="s">
        <v>84</v>
      </c>
      <c r="F29" s="63" t="s">
        <v>85</v>
      </c>
      <c r="G29" s="62"/>
    </row>
    <row r="30" spans="1:7" ht="14.25" customHeight="1">
      <c r="A30" s="28" t="s">
        <v>171</v>
      </c>
      <c r="B30" s="64">
        <f>114392*2</f>
        <v>228784</v>
      </c>
      <c r="C30" s="69">
        <v>2</v>
      </c>
      <c r="D30" s="65">
        <f t="shared" ref="D30:D31" si="2">B30*C30</f>
        <v>457568</v>
      </c>
      <c r="E30" s="28">
        <v>8</v>
      </c>
      <c r="F30" s="65">
        <f t="shared" ref="F30:F31" si="3">D30/E30</f>
        <v>57196</v>
      </c>
      <c r="G30" s="62"/>
    </row>
    <row r="31" spans="1:7" ht="14.25" customHeight="1">
      <c r="A31" s="28" t="s">
        <v>172</v>
      </c>
      <c r="B31" s="64">
        <f>75873*3</f>
        <v>227619</v>
      </c>
      <c r="C31" s="69">
        <v>2</v>
      </c>
      <c r="D31" s="65">
        <f t="shared" si="2"/>
        <v>455238</v>
      </c>
      <c r="E31" s="28">
        <v>8</v>
      </c>
      <c r="F31" s="65">
        <f t="shared" si="3"/>
        <v>56904.75</v>
      </c>
      <c r="G31" s="62"/>
    </row>
    <row r="32" spans="1:7" ht="14.25" customHeight="1">
      <c r="A32" s="62"/>
      <c r="B32" s="62"/>
      <c r="C32" s="62"/>
      <c r="D32" s="62"/>
      <c r="E32" s="28"/>
      <c r="F32" s="62"/>
      <c r="G32" s="62"/>
    </row>
    <row r="33" spans="1:7" ht="14.25" customHeight="1">
      <c r="A33" s="70"/>
      <c r="B33" s="70"/>
      <c r="C33" s="70"/>
      <c r="D33" s="70"/>
      <c r="E33" s="70"/>
      <c r="F33" s="71" t="s">
        <v>108</v>
      </c>
      <c r="G33" s="66">
        <f>SUM(F30:F32)</f>
        <v>114100.75</v>
      </c>
    </row>
    <row r="34" spans="1:7" ht="14.25" customHeight="1"/>
    <row r="35" spans="1:7" ht="14.25" customHeight="1">
      <c r="F35" s="71" t="s">
        <v>104</v>
      </c>
      <c r="G35" s="66">
        <f>SUM(G11:G33)</f>
        <v>180544.78</v>
      </c>
    </row>
    <row r="36" spans="1:7" ht="14.25" customHeight="1"/>
    <row r="37" spans="1:7" ht="14.25" customHeight="1"/>
    <row r="38" spans="1:7" ht="14.25" customHeight="1"/>
    <row r="39" spans="1:7" ht="14.25" customHeight="1"/>
    <row r="40" spans="1:7" ht="14.25" customHeight="1"/>
    <row r="41" spans="1:7" ht="14.25" customHeight="1"/>
    <row r="42" spans="1:7" ht="14.25" customHeight="1"/>
    <row r="43" spans="1:7" ht="14.25" customHeight="1"/>
    <row r="44" spans="1:7" ht="14.25" customHeight="1"/>
    <row r="45" spans="1:7" ht="14.25" customHeight="1"/>
    <row r="46" spans="1:7" ht="14.25" customHeight="1"/>
    <row r="47" spans="1:7" ht="14.25" customHeight="1"/>
    <row r="48" spans="1:7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</sheetData>
  <mergeCells count="7">
    <mergeCell ref="A22:G22"/>
    <mergeCell ref="A28:G28"/>
    <mergeCell ref="B1:D1"/>
    <mergeCell ref="B2:D2"/>
    <mergeCell ref="B3:D3"/>
    <mergeCell ref="A5:G5"/>
    <mergeCell ref="A12:G1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 summaryRight="0"/>
  </sheetPr>
  <dimension ref="A1:G1003"/>
  <sheetViews>
    <sheetView topLeftCell="A4" workbookViewId="0">
      <selection activeCell="C17" sqref="C17"/>
    </sheetView>
  </sheetViews>
  <sheetFormatPr baseColWidth="10" defaultColWidth="14.44140625" defaultRowHeight="15" customHeight="1"/>
  <cols>
    <col min="1" max="1" width="32.109375" customWidth="1"/>
    <col min="2" max="2" width="23.5546875" customWidth="1"/>
    <col min="3" max="3" width="10.6640625" customWidth="1"/>
    <col min="4" max="4" width="32.109375" customWidth="1"/>
    <col min="5" max="26" width="10.6640625" customWidth="1"/>
  </cols>
  <sheetData>
    <row r="1" spans="1:7" ht="14.25" customHeight="1">
      <c r="A1" s="62"/>
      <c r="B1" s="166" t="s">
        <v>77</v>
      </c>
      <c r="C1" s="153"/>
      <c r="D1" s="154"/>
    </row>
    <row r="2" spans="1:7" ht="14.25" customHeight="1">
      <c r="A2" s="63" t="s">
        <v>78</v>
      </c>
      <c r="B2" s="169" t="s">
        <v>176</v>
      </c>
      <c r="C2" s="153"/>
      <c r="D2" s="154"/>
    </row>
    <row r="3" spans="1:7" ht="14.25" customHeight="1">
      <c r="A3" s="62" t="s">
        <v>80</v>
      </c>
      <c r="B3" s="169" t="s">
        <v>14</v>
      </c>
      <c r="C3" s="153"/>
      <c r="D3" s="154"/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63"/>
      <c r="G6" s="63" t="s">
        <v>86</v>
      </c>
    </row>
    <row r="7" spans="1:7" ht="14.25" customHeight="1">
      <c r="A7" s="28" t="s">
        <v>177</v>
      </c>
      <c r="B7" s="28" t="s">
        <v>107</v>
      </c>
      <c r="C7" s="64">
        <f>32822*3</f>
        <v>98466</v>
      </c>
      <c r="D7" s="28">
        <v>20</v>
      </c>
      <c r="E7" s="65">
        <f t="shared" ref="E7:E9" si="0">C7/D7</f>
        <v>4923.3</v>
      </c>
      <c r="F7" s="62"/>
      <c r="G7" s="62"/>
    </row>
    <row r="8" spans="1:7" ht="14.25" customHeight="1">
      <c r="A8" s="62" t="s">
        <v>87</v>
      </c>
      <c r="B8" s="62" t="s">
        <v>88</v>
      </c>
      <c r="C8" s="64">
        <v>758.73</v>
      </c>
      <c r="D8" s="62">
        <v>1</v>
      </c>
      <c r="E8" s="65">
        <f t="shared" si="0"/>
        <v>758.73</v>
      </c>
      <c r="F8" s="62"/>
      <c r="G8" s="62"/>
    </row>
    <row r="9" spans="1:7" ht="14.25" customHeight="1">
      <c r="A9" s="28" t="s">
        <v>112</v>
      </c>
      <c r="B9" s="62" t="s">
        <v>88</v>
      </c>
      <c r="C9" s="64">
        <v>500</v>
      </c>
      <c r="D9" s="62">
        <v>1</v>
      </c>
      <c r="E9" s="65">
        <f t="shared" si="0"/>
        <v>500</v>
      </c>
      <c r="F9" s="62"/>
      <c r="G9" s="62"/>
    </row>
    <row r="10" spans="1:7" ht="14.25" customHeight="1">
      <c r="A10" s="28"/>
      <c r="B10" s="28"/>
      <c r="C10" s="64"/>
      <c r="D10" s="28"/>
      <c r="E10" s="62"/>
      <c r="F10" s="62"/>
      <c r="G10" s="62"/>
    </row>
    <row r="11" spans="1:7" ht="14.25" customHeight="1">
      <c r="F11" s="71" t="s">
        <v>108</v>
      </c>
      <c r="G11" s="66">
        <f>SUM(E7:E10)</f>
        <v>6182.0300000000007</v>
      </c>
    </row>
    <row r="12" spans="1:7" ht="14.25" customHeight="1">
      <c r="A12" s="167" t="s">
        <v>89</v>
      </c>
      <c r="B12" s="159"/>
      <c r="C12" s="159"/>
      <c r="D12" s="159"/>
      <c r="E12" s="159"/>
      <c r="F12" s="159"/>
      <c r="G12" s="160"/>
    </row>
    <row r="13" spans="1:7" ht="14.25" customHeight="1">
      <c r="A13" s="168"/>
      <c r="B13" s="162"/>
      <c r="C13" s="162"/>
      <c r="D13" s="162"/>
      <c r="E13" s="162"/>
      <c r="F13" s="162"/>
      <c r="G13" s="163"/>
    </row>
    <row r="14" spans="1:7" ht="14.25" customHeight="1">
      <c r="A14" s="63" t="s">
        <v>82</v>
      </c>
      <c r="B14" s="63" t="s">
        <v>80</v>
      </c>
      <c r="C14" s="63" t="s">
        <v>83</v>
      </c>
      <c r="D14" s="63" t="s">
        <v>84</v>
      </c>
      <c r="E14" s="63" t="s">
        <v>85</v>
      </c>
      <c r="F14" s="62"/>
      <c r="G14" s="62"/>
    </row>
    <row r="15" spans="1:7" ht="14.25" customHeight="1">
      <c r="A15" s="28" t="s">
        <v>178</v>
      </c>
      <c r="B15" s="28" t="s">
        <v>11</v>
      </c>
      <c r="C15" s="64">
        <v>3672</v>
      </c>
      <c r="D15" s="28">
        <v>1</v>
      </c>
      <c r="E15" s="65">
        <f t="shared" ref="E15:E18" si="1">C15/D15</f>
        <v>3672</v>
      </c>
      <c r="F15" s="62"/>
      <c r="G15" s="62"/>
    </row>
    <row r="16" spans="1:7" ht="14.25" customHeight="1">
      <c r="A16" s="75" t="s">
        <v>179</v>
      </c>
      <c r="B16" s="28" t="s">
        <v>180</v>
      </c>
      <c r="C16" s="64">
        <v>7178</v>
      </c>
      <c r="D16" s="28">
        <v>5</v>
      </c>
      <c r="E16" s="65">
        <f t="shared" si="1"/>
        <v>1435.6</v>
      </c>
      <c r="F16" s="62"/>
      <c r="G16" s="62"/>
    </row>
    <row r="17" spans="1:7" ht="14.25" customHeight="1">
      <c r="A17" s="75" t="s">
        <v>181</v>
      </c>
      <c r="B17" s="28" t="s">
        <v>11</v>
      </c>
      <c r="C17" s="64">
        <v>15000</v>
      </c>
      <c r="D17" s="28">
        <v>1</v>
      </c>
      <c r="E17" s="65">
        <f t="shared" si="1"/>
        <v>15000</v>
      </c>
      <c r="F17" s="62"/>
      <c r="G17" s="62"/>
    </row>
    <row r="18" spans="1:7" ht="14.25" customHeight="1">
      <c r="A18" s="28" t="s">
        <v>182</v>
      </c>
      <c r="B18" s="28" t="s">
        <v>3</v>
      </c>
      <c r="C18" s="64">
        <v>25000</v>
      </c>
      <c r="D18" s="28">
        <f>1/4</f>
        <v>0.25</v>
      </c>
      <c r="E18" s="65">
        <f t="shared" si="1"/>
        <v>100000</v>
      </c>
      <c r="F18" s="71"/>
      <c r="G18" s="63"/>
    </row>
    <row r="19" spans="1:7" ht="14.25" customHeight="1">
      <c r="F19" s="71" t="s">
        <v>108</v>
      </c>
      <c r="G19" s="66">
        <f>+SUM(E15:E19)</f>
        <v>120107.6</v>
      </c>
    </row>
    <row r="20" spans="1:7" ht="14.25" customHeight="1">
      <c r="A20" s="166" t="s">
        <v>93</v>
      </c>
      <c r="B20" s="153"/>
      <c r="C20" s="153"/>
      <c r="D20" s="153"/>
      <c r="E20" s="153"/>
      <c r="F20" s="153"/>
      <c r="G20" s="154"/>
    </row>
    <row r="21" spans="1:7" ht="14.25" customHeight="1">
      <c r="A21" s="63" t="s">
        <v>94</v>
      </c>
      <c r="B21" s="63" t="s">
        <v>95</v>
      </c>
      <c r="C21" s="63" t="s">
        <v>96</v>
      </c>
      <c r="D21" s="63" t="s">
        <v>97</v>
      </c>
      <c r="E21" s="63" t="s">
        <v>83</v>
      </c>
      <c r="F21" s="66" t="s">
        <v>85</v>
      </c>
      <c r="G21" s="62"/>
    </row>
    <row r="22" spans="1:7" ht="14.25" customHeight="1">
      <c r="A22" s="28"/>
      <c r="B22" s="28"/>
      <c r="C22" s="72"/>
      <c r="D22" s="28"/>
      <c r="E22" s="64"/>
      <c r="F22" s="65"/>
      <c r="G22" s="62"/>
    </row>
    <row r="23" spans="1:7" ht="14.25" customHeight="1">
      <c r="A23" s="28"/>
      <c r="B23" s="28"/>
      <c r="C23" s="72"/>
      <c r="E23" s="64"/>
      <c r="F23" s="65"/>
      <c r="G23" s="62"/>
    </row>
    <row r="24" spans="1:7" ht="14.25" customHeight="1">
      <c r="A24" s="62"/>
      <c r="B24" s="73"/>
      <c r="C24" s="73"/>
      <c r="D24" s="73"/>
      <c r="E24" s="73"/>
      <c r="F24" s="74" t="s">
        <v>108</v>
      </c>
      <c r="G24" s="66">
        <f>SUM(F22:F23)</f>
        <v>0</v>
      </c>
    </row>
    <row r="25" spans="1:7" ht="14.25" customHeight="1"/>
    <row r="26" spans="1:7" ht="14.25" customHeight="1">
      <c r="A26" s="166" t="s">
        <v>98</v>
      </c>
      <c r="B26" s="153"/>
      <c r="C26" s="153"/>
      <c r="D26" s="153"/>
      <c r="E26" s="153"/>
      <c r="F26" s="153"/>
      <c r="G26" s="154"/>
    </row>
    <row r="27" spans="1:7" ht="14.25" customHeight="1">
      <c r="A27" s="63" t="s">
        <v>99</v>
      </c>
      <c r="B27" s="63" t="s">
        <v>100</v>
      </c>
      <c r="C27" s="63" t="s">
        <v>101</v>
      </c>
      <c r="D27" s="63" t="s">
        <v>102</v>
      </c>
      <c r="E27" s="63" t="s">
        <v>84</v>
      </c>
      <c r="F27" s="63" t="s">
        <v>85</v>
      </c>
      <c r="G27" s="62"/>
    </row>
    <row r="28" spans="1:7" ht="14.25" customHeight="1">
      <c r="A28" s="28" t="s">
        <v>141</v>
      </c>
      <c r="B28" s="64">
        <v>190265</v>
      </c>
      <c r="C28" s="69">
        <v>2</v>
      </c>
      <c r="D28" s="65">
        <f>B28*C28</f>
        <v>380530</v>
      </c>
      <c r="E28" s="28">
        <v>8</v>
      </c>
      <c r="F28" s="65">
        <f>D28/E28</f>
        <v>47566.25</v>
      </c>
      <c r="G28" s="62"/>
    </row>
    <row r="29" spans="1:7" ht="14.25" customHeight="1">
      <c r="A29" s="165"/>
      <c r="B29" s="159"/>
      <c r="C29" s="159"/>
      <c r="D29" s="159"/>
      <c r="E29" s="159"/>
      <c r="F29" s="160"/>
      <c r="G29" s="62"/>
    </row>
    <row r="30" spans="1:7" ht="14.25" customHeight="1">
      <c r="A30" s="70"/>
      <c r="B30" s="70"/>
      <c r="C30" s="70"/>
      <c r="D30" s="70"/>
      <c r="E30" s="70"/>
      <c r="F30" s="71" t="s">
        <v>108</v>
      </c>
      <c r="G30" s="66">
        <f>SUM(F28:F29)</f>
        <v>47566.25</v>
      </c>
    </row>
    <row r="31" spans="1:7" ht="14.25" customHeight="1"/>
    <row r="32" spans="1:7" ht="14.25" customHeight="1">
      <c r="F32" s="71" t="s">
        <v>104</v>
      </c>
      <c r="G32" s="66">
        <f>SUM(G11:G30)</f>
        <v>173855.88</v>
      </c>
    </row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8">
    <mergeCell ref="A20:G20"/>
    <mergeCell ref="A26:G26"/>
    <mergeCell ref="A29:F29"/>
    <mergeCell ref="B1:D1"/>
    <mergeCell ref="B2:D2"/>
    <mergeCell ref="B3:D3"/>
    <mergeCell ref="A5:G5"/>
    <mergeCell ref="A12:G13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 summaryRight="0"/>
  </sheetPr>
  <dimension ref="A1:J1002"/>
  <sheetViews>
    <sheetView topLeftCell="A4" workbookViewId="0"/>
  </sheetViews>
  <sheetFormatPr baseColWidth="10" defaultColWidth="14.44140625" defaultRowHeight="15" customHeight="1"/>
  <cols>
    <col min="1" max="1" width="32.109375" customWidth="1"/>
    <col min="2" max="2" width="23.5546875" customWidth="1"/>
    <col min="3" max="3" width="10.6640625" customWidth="1"/>
    <col min="4" max="4" width="32.109375" customWidth="1"/>
    <col min="5" max="26" width="10.6640625" customWidth="1"/>
  </cols>
  <sheetData>
    <row r="1" spans="1:7" ht="14.25" customHeight="1">
      <c r="A1" s="62"/>
      <c r="B1" s="166" t="s">
        <v>77</v>
      </c>
      <c r="C1" s="153"/>
      <c r="D1" s="154"/>
    </row>
    <row r="2" spans="1:7" ht="14.25" customHeight="1">
      <c r="A2" s="63" t="s">
        <v>78</v>
      </c>
      <c r="B2" s="169" t="s">
        <v>183</v>
      </c>
      <c r="C2" s="153"/>
      <c r="D2" s="154"/>
    </row>
    <row r="3" spans="1:7" ht="14.25" customHeight="1">
      <c r="A3" s="62" t="s">
        <v>80</v>
      </c>
      <c r="B3" s="169" t="s">
        <v>14</v>
      </c>
      <c r="C3" s="153"/>
      <c r="D3" s="154"/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63"/>
      <c r="G6" s="63" t="s">
        <v>86</v>
      </c>
    </row>
    <row r="7" spans="1:7" ht="14.25" customHeight="1">
      <c r="A7" s="62" t="s">
        <v>87</v>
      </c>
      <c r="B7" s="62" t="s">
        <v>88</v>
      </c>
      <c r="C7" s="64">
        <v>1630.84</v>
      </c>
      <c r="D7" s="62">
        <v>1</v>
      </c>
      <c r="E7" s="65">
        <f>C7/D7</f>
        <v>1630.84</v>
      </c>
      <c r="F7" s="62"/>
      <c r="G7" s="62"/>
    </row>
    <row r="8" spans="1:7" ht="14.25" customHeight="1">
      <c r="A8" s="28"/>
      <c r="B8" s="28"/>
      <c r="C8" s="64"/>
      <c r="D8" s="28"/>
      <c r="E8" s="62"/>
      <c r="F8" s="62"/>
      <c r="G8" s="62"/>
    </row>
    <row r="9" spans="1:7" ht="14.25" customHeight="1">
      <c r="F9" s="71" t="s">
        <v>108</v>
      </c>
      <c r="G9" s="66">
        <f>SUM(E7:E8)</f>
        <v>1630.84</v>
      </c>
    </row>
    <row r="10" spans="1:7" ht="14.25" customHeight="1">
      <c r="A10" s="167" t="s">
        <v>89</v>
      </c>
      <c r="B10" s="159"/>
      <c r="C10" s="159"/>
      <c r="D10" s="159"/>
      <c r="E10" s="159"/>
      <c r="F10" s="159"/>
      <c r="G10" s="160"/>
    </row>
    <row r="11" spans="1:7" ht="14.25" customHeight="1">
      <c r="A11" s="168"/>
      <c r="B11" s="162"/>
      <c r="C11" s="162"/>
      <c r="D11" s="162"/>
      <c r="E11" s="162"/>
      <c r="F11" s="162"/>
      <c r="G11" s="163"/>
    </row>
    <row r="12" spans="1:7" ht="14.25" customHeight="1">
      <c r="A12" s="63" t="s">
        <v>82</v>
      </c>
      <c r="B12" s="63" t="s">
        <v>80</v>
      </c>
      <c r="C12" s="63" t="s">
        <v>83</v>
      </c>
      <c r="D12" s="63" t="s">
        <v>84</v>
      </c>
      <c r="E12" s="63" t="s">
        <v>85</v>
      </c>
      <c r="F12" s="62"/>
      <c r="G12" s="62"/>
    </row>
    <row r="13" spans="1:7" ht="14.25" customHeight="1">
      <c r="A13" s="28" t="s">
        <v>184</v>
      </c>
      <c r="B13" s="28" t="s">
        <v>11</v>
      </c>
      <c r="C13" s="64">
        <v>450000</v>
      </c>
      <c r="D13" s="28">
        <v>1</v>
      </c>
      <c r="E13" s="65">
        <f>C13/D13</f>
        <v>450000</v>
      </c>
      <c r="F13" s="62"/>
      <c r="G13" s="62"/>
    </row>
    <row r="14" spans="1:7" ht="14.25" customHeight="1">
      <c r="A14" s="75" t="s">
        <v>185</v>
      </c>
      <c r="B14" s="28" t="s">
        <v>180</v>
      </c>
      <c r="C14" s="64">
        <v>7900</v>
      </c>
      <c r="D14" s="28">
        <v>3</v>
      </c>
      <c r="E14" s="65">
        <f t="shared" ref="E14:E17" si="0">D14*C14</f>
        <v>23700</v>
      </c>
      <c r="F14" s="62"/>
      <c r="G14" s="62"/>
    </row>
    <row r="15" spans="1:7" ht="14.25" customHeight="1">
      <c r="A15" s="75" t="s">
        <v>186</v>
      </c>
      <c r="B15" s="28" t="s">
        <v>3</v>
      </c>
      <c r="C15" s="64">
        <v>100</v>
      </c>
      <c r="D15" s="28">
        <v>10</v>
      </c>
      <c r="E15" s="65">
        <f t="shared" si="0"/>
        <v>1000</v>
      </c>
      <c r="F15" s="62"/>
      <c r="G15" s="62"/>
    </row>
    <row r="16" spans="1:7" ht="14.25" customHeight="1">
      <c r="A16" s="28" t="s">
        <v>187</v>
      </c>
      <c r="B16" s="28" t="s">
        <v>3</v>
      </c>
      <c r="C16" s="64">
        <v>7160</v>
      </c>
      <c r="D16" s="28">
        <v>0.46</v>
      </c>
      <c r="E16" s="65">
        <f t="shared" si="0"/>
        <v>3293.6000000000004</v>
      </c>
      <c r="F16" s="71"/>
      <c r="G16" s="63"/>
    </row>
    <row r="17" spans="1:10" ht="14.25" customHeight="1">
      <c r="A17" s="28" t="s">
        <v>188</v>
      </c>
      <c r="B17" s="28" t="s">
        <v>3</v>
      </c>
      <c r="C17" s="64">
        <v>7200</v>
      </c>
      <c r="D17" s="28">
        <v>6</v>
      </c>
      <c r="E17" s="65">
        <f t="shared" si="0"/>
        <v>43200</v>
      </c>
      <c r="F17" s="71"/>
      <c r="G17" s="63"/>
      <c r="J17" s="79">
        <f>1800000/4</f>
        <v>450000</v>
      </c>
    </row>
    <row r="18" spans="1:10" ht="14.25" customHeight="1">
      <c r="A18" s="63"/>
      <c r="B18" s="63"/>
      <c r="C18" s="63"/>
      <c r="D18" s="63"/>
      <c r="E18" s="65"/>
      <c r="F18" s="71" t="s">
        <v>108</v>
      </c>
      <c r="G18" s="66">
        <f>+SUM(E13:E17)</f>
        <v>521193.6</v>
      </c>
    </row>
    <row r="19" spans="1:10" ht="14.25" customHeight="1">
      <c r="A19" s="166" t="s">
        <v>93</v>
      </c>
      <c r="B19" s="153"/>
      <c r="C19" s="153"/>
      <c r="D19" s="153"/>
      <c r="E19" s="153"/>
      <c r="F19" s="153"/>
      <c r="G19" s="154"/>
    </row>
    <row r="20" spans="1:10" ht="14.25" customHeight="1">
      <c r="A20" s="63" t="s">
        <v>94</v>
      </c>
      <c r="B20" s="63" t="s">
        <v>95</v>
      </c>
      <c r="C20" s="63" t="s">
        <v>96</v>
      </c>
      <c r="D20" s="63" t="s">
        <v>97</v>
      </c>
      <c r="E20" s="63" t="s">
        <v>83</v>
      </c>
      <c r="F20" s="66" t="s">
        <v>85</v>
      </c>
      <c r="G20" s="62"/>
    </row>
    <row r="21" spans="1:10" ht="14.25" customHeight="1">
      <c r="A21" s="28"/>
      <c r="B21" s="28"/>
      <c r="C21" s="72"/>
      <c r="D21" s="28"/>
      <c r="E21" s="64"/>
      <c r="F21" s="65"/>
      <c r="G21" s="62"/>
    </row>
    <row r="22" spans="1:10" ht="14.25" customHeight="1">
      <c r="A22" s="28"/>
      <c r="B22" s="28"/>
      <c r="C22" s="72"/>
      <c r="E22" s="64"/>
      <c r="F22" s="65"/>
      <c r="G22" s="62"/>
    </row>
    <row r="23" spans="1:10" ht="14.25" customHeight="1">
      <c r="A23" s="62"/>
      <c r="B23" s="73"/>
      <c r="C23" s="73"/>
      <c r="D23" s="73"/>
      <c r="E23" s="73"/>
      <c r="F23" s="74" t="s">
        <v>108</v>
      </c>
      <c r="G23" s="66">
        <f>SUM(F21:F22)</f>
        <v>0</v>
      </c>
    </row>
    <row r="24" spans="1:10" ht="14.25" customHeight="1"/>
    <row r="25" spans="1:10" ht="14.25" customHeight="1">
      <c r="A25" s="166" t="s">
        <v>98</v>
      </c>
      <c r="B25" s="153"/>
      <c r="C25" s="153"/>
      <c r="D25" s="153"/>
      <c r="E25" s="153"/>
      <c r="F25" s="153"/>
      <c r="G25" s="154"/>
    </row>
    <row r="26" spans="1:10" ht="14.25" customHeight="1">
      <c r="A26" s="63" t="s">
        <v>99</v>
      </c>
      <c r="B26" s="63" t="s">
        <v>100</v>
      </c>
      <c r="C26" s="63" t="s">
        <v>101</v>
      </c>
      <c r="D26" s="63" t="s">
        <v>102</v>
      </c>
      <c r="E26" s="63" t="s">
        <v>84</v>
      </c>
      <c r="F26" s="63" t="s">
        <v>85</v>
      </c>
      <c r="G26" s="62"/>
    </row>
    <row r="27" spans="1:10" ht="14.25" customHeight="1">
      <c r="A27" s="28" t="s">
        <v>189</v>
      </c>
      <c r="B27" s="64">
        <v>228318</v>
      </c>
      <c r="C27" s="69">
        <v>2</v>
      </c>
      <c r="D27" s="65">
        <f>B27*C27</f>
        <v>456636</v>
      </c>
      <c r="E27" s="28">
        <v>14</v>
      </c>
      <c r="F27" s="65">
        <f>D27/E27</f>
        <v>32616.857142857141</v>
      </c>
      <c r="G27" s="62"/>
    </row>
    <row r="28" spans="1:10" ht="14.25" customHeight="1">
      <c r="A28" s="165"/>
      <c r="B28" s="159"/>
      <c r="C28" s="159"/>
      <c r="D28" s="159"/>
      <c r="E28" s="159"/>
      <c r="F28" s="160"/>
      <c r="G28" s="62"/>
    </row>
    <row r="29" spans="1:10" ht="14.25" customHeight="1">
      <c r="A29" s="70"/>
      <c r="B29" s="70"/>
      <c r="C29" s="70"/>
      <c r="D29" s="70"/>
      <c r="E29" s="70"/>
      <c r="F29" s="71" t="s">
        <v>108</v>
      </c>
      <c r="G29" s="66">
        <f>SUM(F27:F28)</f>
        <v>32616.857142857141</v>
      </c>
    </row>
    <row r="30" spans="1:10" ht="14.25" customHeight="1"/>
    <row r="31" spans="1:10" ht="14.25" customHeight="1">
      <c r="F31" s="71" t="s">
        <v>104</v>
      </c>
      <c r="G31" s="66">
        <f>SUM(G9:G29)</f>
        <v>555441.2971428571</v>
      </c>
    </row>
    <row r="32" spans="1:10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8">
    <mergeCell ref="A19:G19"/>
    <mergeCell ref="A25:G25"/>
    <mergeCell ref="A28:F28"/>
    <mergeCell ref="B1:D1"/>
    <mergeCell ref="B2:D2"/>
    <mergeCell ref="B3:D3"/>
    <mergeCell ref="A5:G5"/>
    <mergeCell ref="A10:G1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 summaryRight="0"/>
  </sheetPr>
  <dimension ref="A1:G1002"/>
  <sheetViews>
    <sheetView topLeftCell="A7" workbookViewId="0">
      <selection activeCell="C14" sqref="C14"/>
    </sheetView>
  </sheetViews>
  <sheetFormatPr baseColWidth="10" defaultColWidth="14.44140625" defaultRowHeight="15" customHeight="1"/>
  <cols>
    <col min="1" max="1" width="32.109375" customWidth="1"/>
    <col min="2" max="2" width="23.5546875" customWidth="1"/>
    <col min="3" max="3" width="10.6640625" customWidth="1"/>
    <col min="4" max="4" width="32.109375" customWidth="1"/>
    <col min="5" max="26" width="10.6640625" customWidth="1"/>
  </cols>
  <sheetData>
    <row r="1" spans="1:7" ht="14.25" customHeight="1">
      <c r="A1" s="62"/>
      <c r="B1" s="166" t="s">
        <v>77</v>
      </c>
      <c r="C1" s="153"/>
      <c r="D1" s="154"/>
    </row>
    <row r="2" spans="1:7" ht="14.25" customHeight="1">
      <c r="A2" s="63" t="s">
        <v>78</v>
      </c>
      <c r="B2" s="169" t="s">
        <v>190</v>
      </c>
      <c r="C2" s="153"/>
      <c r="D2" s="154"/>
    </row>
    <row r="3" spans="1:7" ht="14.25" customHeight="1">
      <c r="A3" s="62" t="s">
        <v>80</v>
      </c>
      <c r="B3" s="169" t="s">
        <v>14</v>
      </c>
      <c r="C3" s="153"/>
      <c r="D3" s="154"/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63"/>
      <c r="G6" s="63" t="s">
        <v>86</v>
      </c>
    </row>
    <row r="7" spans="1:7" ht="14.25" customHeight="1">
      <c r="A7" s="62" t="s">
        <v>87</v>
      </c>
      <c r="B7" s="62" t="s">
        <v>88</v>
      </c>
      <c r="C7" s="64">
        <v>1630.84</v>
      </c>
      <c r="D7" s="62">
        <v>1</v>
      </c>
      <c r="E7" s="65">
        <f>C7/D7</f>
        <v>1630.84</v>
      </c>
      <c r="F7" s="62"/>
      <c r="G7" s="62"/>
    </row>
    <row r="8" spans="1:7" ht="14.25" customHeight="1">
      <c r="A8" s="28"/>
      <c r="B8" s="28"/>
      <c r="C8" s="64"/>
      <c r="D8" s="28"/>
      <c r="E8" s="62"/>
      <c r="F8" s="62"/>
      <c r="G8" s="62"/>
    </row>
    <row r="9" spans="1:7" ht="14.25" customHeight="1">
      <c r="F9" s="71" t="s">
        <v>108</v>
      </c>
      <c r="G9" s="66">
        <f>SUM(E7:E8)</f>
        <v>1630.84</v>
      </c>
    </row>
    <row r="10" spans="1:7" ht="14.25" customHeight="1">
      <c r="A10" s="167" t="s">
        <v>89</v>
      </c>
      <c r="B10" s="159"/>
      <c r="C10" s="159"/>
      <c r="D10" s="159"/>
      <c r="E10" s="159"/>
      <c r="F10" s="159"/>
      <c r="G10" s="160"/>
    </row>
    <row r="11" spans="1:7" ht="14.25" customHeight="1">
      <c r="A11" s="168"/>
      <c r="B11" s="162"/>
      <c r="C11" s="162"/>
      <c r="D11" s="162"/>
      <c r="E11" s="162"/>
      <c r="F11" s="162"/>
      <c r="G11" s="163"/>
    </row>
    <row r="12" spans="1:7" ht="14.25" customHeight="1">
      <c r="A12" s="63" t="s">
        <v>82</v>
      </c>
      <c r="B12" s="63" t="s">
        <v>80</v>
      </c>
      <c r="C12" s="63" t="s">
        <v>83</v>
      </c>
      <c r="D12" s="63" t="s">
        <v>84</v>
      </c>
      <c r="E12" s="63" t="s">
        <v>85</v>
      </c>
      <c r="F12" s="62"/>
      <c r="G12" s="62"/>
    </row>
    <row r="13" spans="1:7" ht="14.25" customHeight="1">
      <c r="A13" s="28" t="s">
        <v>184</v>
      </c>
      <c r="B13" s="28" t="s">
        <v>11</v>
      </c>
      <c r="C13" s="64">
        <f>1800000*1.7</f>
        <v>3060000</v>
      </c>
      <c r="D13" s="28">
        <v>1</v>
      </c>
      <c r="E13" s="65">
        <f>C13/D13</f>
        <v>3060000</v>
      </c>
      <c r="F13" s="62"/>
      <c r="G13" s="62"/>
    </row>
    <row r="14" spans="1:7" ht="14.25" customHeight="1">
      <c r="A14" s="75" t="s">
        <v>185</v>
      </c>
      <c r="B14" s="28" t="s">
        <v>180</v>
      </c>
      <c r="C14" s="64">
        <v>7900</v>
      </c>
      <c r="D14" s="28">
        <v>3</v>
      </c>
      <c r="E14" s="65">
        <f t="shared" ref="E14:E17" si="0">D14*C14</f>
        <v>23700</v>
      </c>
      <c r="F14" s="62"/>
      <c r="G14" s="62"/>
    </row>
    <row r="15" spans="1:7" ht="14.25" customHeight="1">
      <c r="A15" s="75" t="s">
        <v>186</v>
      </c>
      <c r="B15" s="28" t="s">
        <v>3</v>
      </c>
      <c r="C15" s="64">
        <v>100</v>
      </c>
      <c r="D15" s="28">
        <v>10</v>
      </c>
      <c r="E15" s="65">
        <f t="shared" si="0"/>
        <v>1000</v>
      </c>
      <c r="F15" s="62"/>
      <c r="G15" s="62"/>
    </row>
    <row r="16" spans="1:7" ht="14.25" customHeight="1">
      <c r="A16" s="28" t="s">
        <v>187</v>
      </c>
      <c r="B16" s="28" t="s">
        <v>3</v>
      </c>
      <c r="C16" s="64">
        <v>7160</v>
      </c>
      <c r="D16" s="28">
        <v>0.46</v>
      </c>
      <c r="E16" s="65">
        <f t="shared" si="0"/>
        <v>3293.6000000000004</v>
      </c>
      <c r="F16" s="71"/>
      <c r="G16" s="63"/>
    </row>
    <row r="17" spans="1:7" ht="14.25" customHeight="1">
      <c r="A17" s="28" t="s">
        <v>188</v>
      </c>
      <c r="B17" s="28" t="s">
        <v>3</v>
      </c>
      <c r="C17" s="64">
        <v>7200</v>
      </c>
      <c r="D17" s="28">
        <v>6</v>
      </c>
      <c r="E17" s="65">
        <f t="shared" si="0"/>
        <v>43200</v>
      </c>
      <c r="F17" s="71"/>
      <c r="G17" s="63"/>
    </row>
    <row r="18" spans="1:7" ht="14.25" customHeight="1">
      <c r="A18" s="63"/>
      <c r="B18" s="63"/>
      <c r="C18" s="63"/>
      <c r="D18" s="63"/>
      <c r="E18" s="65"/>
      <c r="F18" s="71" t="s">
        <v>108</v>
      </c>
      <c r="G18" s="66">
        <f>+SUM(E13:E17)</f>
        <v>3131193.6</v>
      </c>
    </row>
    <row r="19" spans="1:7" ht="14.25" customHeight="1">
      <c r="A19" s="166" t="s">
        <v>93</v>
      </c>
      <c r="B19" s="153"/>
      <c r="C19" s="153"/>
      <c r="D19" s="153"/>
      <c r="E19" s="153"/>
      <c r="F19" s="153"/>
      <c r="G19" s="154"/>
    </row>
    <row r="20" spans="1:7" ht="14.25" customHeight="1">
      <c r="A20" s="63" t="s">
        <v>94</v>
      </c>
      <c r="B20" s="63" t="s">
        <v>95</v>
      </c>
      <c r="C20" s="63" t="s">
        <v>96</v>
      </c>
      <c r="D20" s="63" t="s">
        <v>97</v>
      </c>
      <c r="E20" s="63" t="s">
        <v>83</v>
      </c>
      <c r="F20" s="66" t="s">
        <v>85</v>
      </c>
      <c r="G20" s="62"/>
    </row>
    <row r="21" spans="1:7" ht="14.25" customHeight="1">
      <c r="A21" s="28"/>
      <c r="B21" s="28"/>
      <c r="C21" s="72"/>
      <c r="D21" s="28"/>
      <c r="E21" s="64"/>
      <c r="F21" s="65"/>
      <c r="G21" s="62"/>
    </row>
    <row r="22" spans="1:7" ht="14.25" customHeight="1">
      <c r="A22" s="28"/>
      <c r="B22" s="28"/>
      <c r="C22" s="72"/>
      <c r="E22" s="64"/>
      <c r="F22" s="65"/>
      <c r="G22" s="62"/>
    </row>
    <row r="23" spans="1:7" ht="14.25" customHeight="1">
      <c r="A23" s="62"/>
      <c r="B23" s="73"/>
      <c r="C23" s="73"/>
      <c r="D23" s="73"/>
      <c r="E23" s="73"/>
      <c r="F23" s="74" t="s">
        <v>108</v>
      </c>
      <c r="G23" s="66">
        <f>SUM(F21:F22)</f>
        <v>0</v>
      </c>
    </row>
    <row r="24" spans="1:7" ht="14.25" customHeight="1"/>
    <row r="25" spans="1:7" ht="14.25" customHeight="1">
      <c r="A25" s="166" t="s">
        <v>98</v>
      </c>
      <c r="B25" s="153"/>
      <c r="C25" s="153"/>
      <c r="D25" s="153"/>
      <c r="E25" s="153"/>
      <c r="F25" s="153"/>
      <c r="G25" s="154"/>
    </row>
    <row r="26" spans="1:7" ht="14.25" customHeight="1">
      <c r="A26" s="63" t="s">
        <v>99</v>
      </c>
      <c r="B26" s="63" t="s">
        <v>100</v>
      </c>
      <c r="C26" s="63" t="s">
        <v>101</v>
      </c>
      <c r="D26" s="63" t="s">
        <v>102</v>
      </c>
      <c r="E26" s="63" t="s">
        <v>84</v>
      </c>
      <c r="F26" s="63" t="s">
        <v>85</v>
      </c>
      <c r="G26" s="62"/>
    </row>
    <row r="27" spans="1:7" ht="14.25" customHeight="1">
      <c r="A27" s="28" t="s">
        <v>189</v>
      </c>
      <c r="B27" s="64">
        <v>228318</v>
      </c>
      <c r="C27" s="69">
        <v>2</v>
      </c>
      <c r="D27" s="65">
        <f>B27*C27</f>
        <v>456636</v>
      </c>
      <c r="E27" s="28">
        <v>14</v>
      </c>
      <c r="F27" s="65">
        <f>D27/E27</f>
        <v>32616.857142857141</v>
      </c>
      <c r="G27" s="62"/>
    </row>
    <row r="28" spans="1:7" ht="14.25" customHeight="1">
      <c r="A28" s="165"/>
      <c r="B28" s="159"/>
      <c r="C28" s="159"/>
      <c r="D28" s="159"/>
      <c r="E28" s="159"/>
      <c r="F28" s="160"/>
      <c r="G28" s="62"/>
    </row>
    <row r="29" spans="1:7" ht="14.25" customHeight="1">
      <c r="A29" s="70"/>
      <c r="B29" s="70"/>
      <c r="C29" s="70"/>
      <c r="D29" s="70"/>
      <c r="E29" s="70"/>
      <c r="F29" s="71" t="s">
        <v>108</v>
      </c>
      <c r="G29" s="66">
        <f>SUM(F27:F28)</f>
        <v>32616.857142857141</v>
      </c>
    </row>
    <row r="30" spans="1:7" ht="14.25" customHeight="1"/>
    <row r="31" spans="1:7" ht="14.25" customHeight="1">
      <c r="F31" s="71" t="s">
        <v>104</v>
      </c>
      <c r="G31" s="66">
        <f>SUM(G9:G29)</f>
        <v>3165441.2971428572</v>
      </c>
    </row>
    <row r="32" spans="1:7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8">
    <mergeCell ref="A19:G19"/>
    <mergeCell ref="A25:G25"/>
    <mergeCell ref="A28:F28"/>
    <mergeCell ref="B1:D1"/>
    <mergeCell ref="B2:D2"/>
    <mergeCell ref="B3:D3"/>
    <mergeCell ref="A5:G5"/>
    <mergeCell ref="A10:G1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 summaryRight="0"/>
  </sheetPr>
  <dimension ref="A1:G1002"/>
  <sheetViews>
    <sheetView workbookViewId="0">
      <selection activeCell="C14" sqref="C14"/>
    </sheetView>
  </sheetViews>
  <sheetFormatPr baseColWidth="10" defaultColWidth="14.44140625" defaultRowHeight="15" customHeight="1"/>
  <cols>
    <col min="1" max="1" width="32.109375" customWidth="1"/>
    <col min="2" max="2" width="23.5546875" customWidth="1"/>
    <col min="3" max="3" width="10.6640625" customWidth="1"/>
    <col min="4" max="4" width="32.109375" customWidth="1"/>
    <col min="5" max="26" width="10.6640625" customWidth="1"/>
  </cols>
  <sheetData>
    <row r="1" spans="1:7" ht="14.25" customHeight="1">
      <c r="A1" s="62"/>
      <c r="B1" s="166" t="s">
        <v>77</v>
      </c>
      <c r="C1" s="153"/>
      <c r="D1" s="154"/>
    </row>
    <row r="2" spans="1:7" ht="14.25" customHeight="1">
      <c r="A2" s="63" t="s">
        <v>78</v>
      </c>
      <c r="B2" s="169" t="s">
        <v>54</v>
      </c>
      <c r="C2" s="153"/>
      <c r="D2" s="154"/>
    </row>
    <row r="3" spans="1:7" ht="14.25" customHeight="1">
      <c r="A3" s="62" t="s">
        <v>80</v>
      </c>
      <c r="B3" s="169" t="s">
        <v>117</v>
      </c>
      <c r="C3" s="153"/>
      <c r="D3" s="154"/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63"/>
      <c r="G6" s="63" t="s">
        <v>86</v>
      </c>
    </row>
    <row r="7" spans="1:7" ht="14.25" customHeight="1">
      <c r="A7" s="62" t="s">
        <v>87</v>
      </c>
      <c r="B7" s="62" t="s">
        <v>88</v>
      </c>
      <c r="C7" s="64">
        <v>1630.84</v>
      </c>
      <c r="D7" s="62">
        <v>1</v>
      </c>
      <c r="E7" s="65">
        <f>C7/D7</f>
        <v>1630.84</v>
      </c>
      <c r="F7" s="62"/>
      <c r="G7" s="62"/>
    </row>
    <row r="8" spans="1:7" ht="14.25" customHeight="1">
      <c r="A8" s="28"/>
      <c r="B8" s="28"/>
      <c r="C8" s="64"/>
      <c r="D8" s="28"/>
      <c r="E8" s="62"/>
      <c r="F8" s="62"/>
      <c r="G8" s="62"/>
    </row>
    <row r="9" spans="1:7" ht="14.25" customHeight="1">
      <c r="F9" s="71" t="s">
        <v>108</v>
      </c>
      <c r="G9" s="66">
        <f>SUM(E7:E8)</f>
        <v>1630.84</v>
      </c>
    </row>
    <row r="10" spans="1:7" ht="14.25" customHeight="1">
      <c r="A10" s="167" t="s">
        <v>89</v>
      </c>
      <c r="B10" s="159"/>
      <c r="C10" s="159"/>
      <c r="D10" s="159"/>
      <c r="E10" s="159"/>
      <c r="F10" s="159"/>
      <c r="G10" s="160"/>
    </row>
    <row r="11" spans="1:7" ht="14.25" customHeight="1">
      <c r="A11" s="168"/>
      <c r="B11" s="162"/>
      <c r="C11" s="162"/>
      <c r="D11" s="162"/>
      <c r="E11" s="162"/>
      <c r="F11" s="162"/>
      <c r="G11" s="163"/>
    </row>
    <row r="12" spans="1:7" ht="14.25" customHeight="1">
      <c r="A12" s="63" t="s">
        <v>82</v>
      </c>
      <c r="B12" s="63" t="s">
        <v>80</v>
      </c>
      <c r="C12" s="63" t="s">
        <v>83</v>
      </c>
      <c r="D12" s="67" t="s">
        <v>90</v>
      </c>
      <c r="E12" s="63" t="s">
        <v>85</v>
      </c>
      <c r="F12" s="62"/>
      <c r="G12" s="62"/>
    </row>
    <row r="13" spans="1:7" ht="14.25" customHeight="1">
      <c r="A13" s="28" t="s">
        <v>191</v>
      </c>
      <c r="B13" s="28" t="s">
        <v>3</v>
      </c>
      <c r="C13" s="64">
        <f>2000000*1.7</f>
        <v>3400000</v>
      </c>
      <c r="D13" s="28">
        <v>1</v>
      </c>
      <c r="E13" s="65">
        <f>C13/D13</f>
        <v>3400000</v>
      </c>
      <c r="F13" s="62"/>
      <c r="G13" s="62"/>
    </row>
    <row r="14" spans="1:7" ht="14.25" customHeight="1">
      <c r="A14" s="75"/>
      <c r="B14" s="28"/>
      <c r="C14" s="64"/>
      <c r="D14" s="28"/>
      <c r="E14" s="65"/>
      <c r="F14" s="62"/>
      <c r="G14" s="62"/>
    </row>
    <row r="15" spans="1:7" ht="14.25" customHeight="1">
      <c r="A15" s="75"/>
      <c r="B15" s="28"/>
      <c r="C15" s="64"/>
      <c r="D15" s="28"/>
      <c r="E15" s="65"/>
      <c r="F15" s="62"/>
      <c r="G15" s="62"/>
    </row>
    <row r="16" spans="1:7" ht="14.25" customHeight="1">
      <c r="A16" s="28"/>
      <c r="B16" s="28"/>
      <c r="C16" s="64"/>
      <c r="D16" s="28"/>
      <c r="E16" s="65"/>
      <c r="F16" s="71"/>
      <c r="G16" s="63"/>
    </row>
    <row r="17" spans="1:7" ht="14.25" customHeight="1">
      <c r="A17" s="28"/>
      <c r="B17" s="28"/>
      <c r="C17" s="64"/>
      <c r="D17" s="28"/>
      <c r="E17" s="65"/>
      <c r="F17" s="71"/>
      <c r="G17" s="63"/>
    </row>
    <row r="18" spans="1:7" ht="14.25" customHeight="1">
      <c r="A18" s="63"/>
      <c r="B18" s="63"/>
      <c r="C18" s="63"/>
      <c r="D18" s="63"/>
      <c r="E18" s="65"/>
      <c r="F18" s="71" t="s">
        <v>108</v>
      </c>
      <c r="G18" s="66">
        <f>+SUM(E13:E17)</f>
        <v>3400000</v>
      </c>
    </row>
    <row r="19" spans="1:7" ht="14.25" customHeight="1">
      <c r="A19" s="166" t="s">
        <v>93</v>
      </c>
      <c r="B19" s="153"/>
      <c r="C19" s="153"/>
      <c r="D19" s="153"/>
      <c r="E19" s="153"/>
      <c r="F19" s="153"/>
      <c r="G19" s="154"/>
    </row>
    <row r="20" spans="1:7" ht="14.25" customHeight="1">
      <c r="A20" s="63" t="s">
        <v>94</v>
      </c>
      <c r="B20" s="63" t="s">
        <v>95</v>
      </c>
      <c r="C20" s="63" t="s">
        <v>96</v>
      </c>
      <c r="D20" s="63" t="s">
        <v>97</v>
      </c>
      <c r="E20" s="63" t="s">
        <v>83</v>
      </c>
      <c r="F20" s="66" t="s">
        <v>85</v>
      </c>
      <c r="G20" s="62"/>
    </row>
    <row r="21" spans="1:7" ht="14.25" customHeight="1">
      <c r="A21" s="28"/>
      <c r="B21" s="28"/>
      <c r="C21" s="72"/>
      <c r="D21" s="28"/>
      <c r="E21" s="64"/>
      <c r="F21" s="65"/>
      <c r="G21" s="62"/>
    </row>
    <row r="22" spans="1:7" ht="14.25" customHeight="1">
      <c r="A22" s="28"/>
      <c r="B22" s="28"/>
      <c r="C22" s="72"/>
      <c r="E22" s="64"/>
      <c r="F22" s="65"/>
      <c r="G22" s="62"/>
    </row>
    <row r="23" spans="1:7" ht="14.25" customHeight="1">
      <c r="A23" s="62"/>
      <c r="B23" s="73"/>
      <c r="C23" s="73"/>
      <c r="D23" s="73"/>
      <c r="E23" s="73"/>
      <c r="F23" s="74" t="s">
        <v>108</v>
      </c>
      <c r="G23" s="66">
        <f>SUM(F21:F22)</f>
        <v>0</v>
      </c>
    </row>
    <row r="24" spans="1:7" ht="14.25" customHeight="1"/>
    <row r="25" spans="1:7" ht="14.25" customHeight="1">
      <c r="A25" s="166" t="s">
        <v>98</v>
      </c>
      <c r="B25" s="153"/>
      <c r="C25" s="153"/>
      <c r="D25" s="153"/>
      <c r="E25" s="153"/>
      <c r="F25" s="153"/>
      <c r="G25" s="154"/>
    </row>
    <row r="26" spans="1:7" ht="14.25" customHeight="1">
      <c r="A26" s="63" t="s">
        <v>99</v>
      </c>
      <c r="B26" s="63" t="s">
        <v>100</v>
      </c>
      <c r="C26" s="63" t="s">
        <v>101</v>
      </c>
      <c r="D26" s="63" t="s">
        <v>102</v>
      </c>
      <c r="E26" s="63" t="s">
        <v>84</v>
      </c>
      <c r="F26" s="63" t="s">
        <v>85</v>
      </c>
      <c r="G26" s="62"/>
    </row>
    <row r="27" spans="1:7" ht="14.25" customHeight="1">
      <c r="A27" s="28" t="s">
        <v>189</v>
      </c>
      <c r="B27" s="64">
        <v>228318</v>
      </c>
      <c r="C27" s="69">
        <v>2</v>
      </c>
      <c r="D27" s="65">
        <f>B27*C27</f>
        <v>456636</v>
      </c>
      <c r="E27" s="28">
        <v>7</v>
      </c>
      <c r="F27" s="65">
        <f>D27/E27</f>
        <v>65233.714285714283</v>
      </c>
      <c r="G27" s="62"/>
    </row>
    <row r="28" spans="1:7" ht="14.25" customHeight="1">
      <c r="A28" s="165"/>
      <c r="B28" s="159"/>
      <c r="C28" s="159"/>
      <c r="D28" s="159"/>
      <c r="E28" s="159"/>
      <c r="F28" s="160"/>
      <c r="G28" s="62"/>
    </row>
    <row r="29" spans="1:7" ht="14.25" customHeight="1">
      <c r="A29" s="70"/>
      <c r="B29" s="70"/>
      <c r="C29" s="70"/>
      <c r="D29" s="70"/>
      <c r="E29" s="70"/>
      <c r="F29" s="71" t="s">
        <v>108</v>
      </c>
      <c r="G29" s="66">
        <f>SUM(F27:F28)</f>
        <v>65233.714285714283</v>
      </c>
    </row>
    <row r="30" spans="1:7" ht="14.25" customHeight="1"/>
    <row r="31" spans="1:7" ht="14.25" customHeight="1">
      <c r="F31" s="71" t="s">
        <v>104</v>
      </c>
      <c r="G31" s="66">
        <f>SUM(G9:G29)</f>
        <v>3466864.5542857139</v>
      </c>
    </row>
    <row r="32" spans="1:7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8">
    <mergeCell ref="A19:G19"/>
    <mergeCell ref="A25:G25"/>
    <mergeCell ref="A28:F28"/>
    <mergeCell ref="B1:D1"/>
    <mergeCell ref="B2:D2"/>
    <mergeCell ref="B3:D3"/>
    <mergeCell ref="A5:G5"/>
    <mergeCell ref="A10:G1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 summaryRight="0"/>
  </sheetPr>
  <dimension ref="A1:G1002"/>
  <sheetViews>
    <sheetView workbookViewId="0">
      <selection activeCell="C14" sqref="C14"/>
    </sheetView>
  </sheetViews>
  <sheetFormatPr baseColWidth="10" defaultColWidth="14.44140625" defaultRowHeight="15" customHeight="1"/>
  <cols>
    <col min="1" max="1" width="32.109375" customWidth="1"/>
    <col min="2" max="2" width="23.5546875" customWidth="1"/>
    <col min="3" max="3" width="10.6640625" customWidth="1"/>
    <col min="4" max="4" width="32.109375" customWidth="1"/>
    <col min="5" max="26" width="10.6640625" customWidth="1"/>
  </cols>
  <sheetData>
    <row r="1" spans="1:7" ht="14.25" customHeight="1">
      <c r="A1" s="62"/>
      <c r="B1" s="166" t="s">
        <v>77</v>
      </c>
      <c r="C1" s="153"/>
      <c r="D1" s="154"/>
    </row>
    <row r="2" spans="1:7" ht="14.25" customHeight="1">
      <c r="A2" s="63" t="s">
        <v>78</v>
      </c>
      <c r="B2" s="169" t="s">
        <v>56</v>
      </c>
      <c r="C2" s="153"/>
      <c r="D2" s="154"/>
    </row>
    <row r="3" spans="1:7" ht="14.25" customHeight="1">
      <c r="A3" s="62" t="s">
        <v>80</v>
      </c>
      <c r="B3" s="169" t="s">
        <v>117</v>
      </c>
      <c r="C3" s="153"/>
      <c r="D3" s="154"/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63"/>
      <c r="G6" s="63" t="s">
        <v>86</v>
      </c>
    </row>
    <row r="7" spans="1:7" ht="14.25" customHeight="1">
      <c r="A7" s="62" t="s">
        <v>87</v>
      </c>
      <c r="B7" s="62" t="s">
        <v>88</v>
      </c>
      <c r="C7" s="64">
        <v>1630.84</v>
      </c>
      <c r="D7" s="62">
        <v>1</v>
      </c>
      <c r="E7" s="65">
        <f>C7/D7</f>
        <v>1630.84</v>
      </c>
      <c r="F7" s="62"/>
      <c r="G7" s="62"/>
    </row>
    <row r="8" spans="1:7" ht="14.25" customHeight="1">
      <c r="A8" s="28"/>
      <c r="B8" s="28"/>
      <c r="C8" s="64"/>
      <c r="D8" s="28"/>
      <c r="E8" s="62"/>
      <c r="F8" s="62"/>
      <c r="G8" s="62"/>
    </row>
    <row r="9" spans="1:7" ht="14.25" customHeight="1">
      <c r="F9" s="71" t="s">
        <v>108</v>
      </c>
      <c r="G9" s="66">
        <f>SUM(E7:E8)</f>
        <v>1630.84</v>
      </c>
    </row>
    <row r="10" spans="1:7" ht="14.25" customHeight="1">
      <c r="A10" s="167" t="s">
        <v>89</v>
      </c>
      <c r="B10" s="159"/>
      <c r="C10" s="159"/>
      <c r="D10" s="159"/>
      <c r="E10" s="159"/>
      <c r="F10" s="159"/>
      <c r="G10" s="160"/>
    </row>
    <row r="11" spans="1:7" ht="14.25" customHeight="1">
      <c r="A11" s="168"/>
      <c r="B11" s="162"/>
      <c r="C11" s="162"/>
      <c r="D11" s="162"/>
      <c r="E11" s="162"/>
      <c r="F11" s="162"/>
      <c r="G11" s="163"/>
    </row>
    <row r="12" spans="1:7" ht="14.25" customHeight="1">
      <c r="A12" s="63" t="s">
        <v>82</v>
      </c>
      <c r="B12" s="63" t="s">
        <v>80</v>
      </c>
      <c r="C12" s="63" t="s">
        <v>83</v>
      </c>
      <c r="D12" s="67" t="s">
        <v>90</v>
      </c>
      <c r="E12" s="63" t="s">
        <v>85</v>
      </c>
      <c r="F12" s="62"/>
      <c r="G12" s="62"/>
    </row>
    <row r="13" spans="1:7" ht="14.25" customHeight="1">
      <c r="A13" s="28" t="s">
        <v>192</v>
      </c>
      <c r="B13" s="28" t="s">
        <v>3</v>
      </c>
      <c r="C13" s="64">
        <f>1600000*1.7</f>
        <v>2720000</v>
      </c>
      <c r="D13" s="28">
        <v>1</v>
      </c>
      <c r="E13" s="65">
        <f>C13/D13</f>
        <v>2720000</v>
      </c>
      <c r="F13" s="62"/>
      <c r="G13" s="62"/>
    </row>
    <row r="14" spans="1:7" ht="14.25" customHeight="1">
      <c r="A14" s="75"/>
      <c r="B14" s="28"/>
      <c r="C14" s="64"/>
      <c r="D14" s="28"/>
      <c r="E14" s="65"/>
      <c r="F14" s="62"/>
      <c r="G14" s="62"/>
    </row>
    <row r="15" spans="1:7" ht="14.25" customHeight="1">
      <c r="A15" s="75"/>
      <c r="B15" s="28"/>
      <c r="C15" s="64"/>
      <c r="D15" s="28"/>
      <c r="E15" s="65"/>
      <c r="F15" s="62"/>
      <c r="G15" s="62"/>
    </row>
    <row r="16" spans="1:7" ht="14.25" customHeight="1">
      <c r="A16" s="28"/>
      <c r="B16" s="28"/>
      <c r="C16" s="64"/>
      <c r="D16" s="28"/>
      <c r="E16" s="65"/>
      <c r="F16" s="71"/>
      <c r="G16" s="63"/>
    </row>
    <row r="17" spans="1:7" ht="14.25" customHeight="1">
      <c r="A17" s="28"/>
      <c r="B17" s="28"/>
      <c r="C17" s="64"/>
      <c r="D17" s="28"/>
      <c r="E17" s="65"/>
      <c r="F17" s="71"/>
      <c r="G17" s="63"/>
    </row>
    <row r="18" spans="1:7" ht="14.25" customHeight="1">
      <c r="A18" s="63"/>
      <c r="B18" s="63"/>
      <c r="C18" s="63"/>
      <c r="D18" s="63"/>
      <c r="E18" s="65"/>
      <c r="F18" s="71" t="s">
        <v>108</v>
      </c>
      <c r="G18" s="66">
        <f>+SUM(E13:E17)</f>
        <v>2720000</v>
      </c>
    </row>
    <row r="19" spans="1:7" ht="14.25" customHeight="1">
      <c r="A19" s="166" t="s">
        <v>93</v>
      </c>
      <c r="B19" s="153"/>
      <c r="C19" s="153"/>
      <c r="D19" s="153"/>
      <c r="E19" s="153"/>
      <c r="F19" s="153"/>
      <c r="G19" s="154"/>
    </row>
    <row r="20" spans="1:7" ht="14.25" customHeight="1">
      <c r="A20" s="63" t="s">
        <v>94</v>
      </c>
      <c r="B20" s="63" t="s">
        <v>95</v>
      </c>
      <c r="C20" s="63" t="s">
        <v>96</v>
      </c>
      <c r="D20" s="63" t="s">
        <v>97</v>
      </c>
      <c r="E20" s="63" t="s">
        <v>83</v>
      </c>
      <c r="F20" s="66" t="s">
        <v>85</v>
      </c>
      <c r="G20" s="62"/>
    </row>
    <row r="21" spans="1:7" ht="14.25" customHeight="1">
      <c r="A21" s="28"/>
      <c r="B21" s="28"/>
      <c r="C21" s="72"/>
      <c r="D21" s="28"/>
      <c r="E21" s="64"/>
      <c r="F21" s="65"/>
      <c r="G21" s="62"/>
    </row>
    <row r="22" spans="1:7" ht="14.25" customHeight="1">
      <c r="A22" s="28"/>
      <c r="B22" s="28"/>
      <c r="C22" s="72"/>
      <c r="E22" s="64"/>
      <c r="F22" s="65"/>
      <c r="G22" s="62"/>
    </row>
    <row r="23" spans="1:7" ht="14.25" customHeight="1">
      <c r="A23" s="62"/>
      <c r="B23" s="73"/>
      <c r="C23" s="73"/>
      <c r="D23" s="73"/>
      <c r="E23" s="73"/>
      <c r="F23" s="74" t="s">
        <v>108</v>
      </c>
      <c r="G23" s="66">
        <f>SUM(F21:F22)</f>
        <v>0</v>
      </c>
    </row>
    <row r="24" spans="1:7" ht="14.25" customHeight="1"/>
    <row r="25" spans="1:7" ht="14.25" customHeight="1">
      <c r="A25" s="166" t="s">
        <v>98</v>
      </c>
      <c r="B25" s="153"/>
      <c r="C25" s="153"/>
      <c r="D25" s="153"/>
      <c r="E25" s="153"/>
      <c r="F25" s="153"/>
      <c r="G25" s="154"/>
    </row>
    <row r="26" spans="1:7" ht="14.25" customHeight="1">
      <c r="A26" s="63" t="s">
        <v>99</v>
      </c>
      <c r="B26" s="63" t="s">
        <v>100</v>
      </c>
      <c r="C26" s="63" t="s">
        <v>101</v>
      </c>
      <c r="D26" s="63" t="s">
        <v>102</v>
      </c>
      <c r="E26" s="63" t="s">
        <v>84</v>
      </c>
      <c r="F26" s="63" t="s">
        <v>85</v>
      </c>
      <c r="G26" s="62"/>
    </row>
    <row r="27" spans="1:7" ht="14.25" customHeight="1">
      <c r="A27" s="28" t="s">
        <v>189</v>
      </c>
      <c r="B27" s="64">
        <v>228318</v>
      </c>
      <c r="C27" s="69">
        <v>2</v>
      </c>
      <c r="D27" s="65">
        <f>B27*C27</f>
        <v>456636</v>
      </c>
      <c r="E27" s="28">
        <v>7</v>
      </c>
      <c r="F27" s="65">
        <f>D27/E27</f>
        <v>65233.714285714283</v>
      </c>
      <c r="G27" s="62"/>
    </row>
    <row r="28" spans="1:7" ht="14.25" customHeight="1">
      <c r="A28" s="165"/>
      <c r="B28" s="159"/>
      <c r="C28" s="159"/>
      <c r="D28" s="159"/>
      <c r="E28" s="159"/>
      <c r="F28" s="160"/>
      <c r="G28" s="62"/>
    </row>
    <row r="29" spans="1:7" ht="14.25" customHeight="1">
      <c r="A29" s="70"/>
      <c r="B29" s="70"/>
      <c r="C29" s="70"/>
      <c r="D29" s="70"/>
      <c r="E29" s="70"/>
      <c r="F29" s="71" t="s">
        <v>108</v>
      </c>
      <c r="G29" s="66">
        <f>SUM(F27:F28)</f>
        <v>65233.714285714283</v>
      </c>
    </row>
    <row r="30" spans="1:7" ht="14.25" customHeight="1"/>
    <row r="31" spans="1:7" ht="14.25" customHeight="1">
      <c r="F31" s="71" t="s">
        <v>104</v>
      </c>
      <c r="G31" s="66">
        <f>SUM(G9:G29)</f>
        <v>2786864.5542857139</v>
      </c>
    </row>
    <row r="32" spans="1:7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8">
    <mergeCell ref="A19:G19"/>
    <mergeCell ref="A25:G25"/>
    <mergeCell ref="A28:F28"/>
    <mergeCell ref="B1:D1"/>
    <mergeCell ref="B2:D2"/>
    <mergeCell ref="B3:D3"/>
    <mergeCell ref="A5:G5"/>
    <mergeCell ref="A10:G1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 summaryRight="0"/>
  </sheetPr>
  <dimension ref="A1:G1002"/>
  <sheetViews>
    <sheetView workbookViewId="0"/>
  </sheetViews>
  <sheetFormatPr baseColWidth="10" defaultColWidth="14.44140625" defaultRowHeight="15" customHeight="1"/>
  <cols>
    <col min="1" max="1" width="32.109375" customWidth="1"/>
    <col min="2" max="2" width="23.5546875" customWidth="1"/>
    <col min="3" max="3" width="10.6640625" customWidth="1"/>
    <col min="4" max="4" width="32.109375" customWidth="1"/>
    <col min="5" max="26" width="10.6640625" customWidth="1"/>
  </cols>
  <sheetData>
    <row r="1" spans="1:7" ht="14.25" customHeight="1">
      <c r="A1" s="62"/>
      <c r="B1" s="166" t="s">
        <v>77</v>
      </c>
      <c r="C1" s="153"/>
      <c r="D1" s="154"/>
    </row>
    <row r="2" spans="1:7" ht="14.25" customHeight="1">
      <c r="A2" s="63" t="s">
        <v>78</v>
      </c>
      <c r="B2" s="169" t="s">
        <v>69</v>
      </c>
      <c r="C2" s="153"/>
      <c r="D2" s="154"/>
    </row>
    <row r="3" spans="1:7" ht="14.25" customHeight="1">
      <c r="A3" s="62" t="s">
        <v>80</v>
      </c>
      <c r="B3" s="169" t="s">
        <v>14</v>
      </c>
      <c r="C3" s="153"/>
      <c r="D3" s="154"/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63"/>
      <c r="G6" s="63" t="s">
        <v>86</v>
      </c>
    </row>
    <row r="7" spans="1:7" ht="14.25" customHeight="1">
      <c r="A7" s="62" t="s">
        <v>87</v>
      </c>
      <c r="B7" s="62" t="s">
        <v>88</v>
      </c>
      <c r="C7" s="64">
        <v>1630.84</v>
      </c>
      <c r="D7" s="62">
        <v>1</v>
      </c>
      <c r="E7" s="65">
        <f t="shared" ref="E7:E8" si="0">C7/D7</f>
        <v>1630.84</v>
      </c>
      <c r="F7" s="62"/>
      <c r="G7" s="62"/>
    </row>
    <row r="8" spans="1:7" ht="14.25" customHeight="1">
      <c r="A8" s="28" t="s">
        <v>106</v>
      </c>
      <c r="B8" s="28" t="s">
        <v>107</v>
      </c>
      <c r="C8" s="64">
        <v>32822</v>
      </c>
      <c r="D8" s="28">
        <v>10</v>
      </c>
      <c r="E8" s="65">
        <f t="shared" si="0"/>
        <v>3282.2</v>
      </c>
      <c r="F8" s="62"/>
      <c r="G8" s="62"/>
    </row>
    <row r="9" spans="1:7" ht="14.25" customHeight="1">
      <c r="F9" s="71" t="s">
        <v>108</v>
      </c>
      <c r="G9" s="66">
        <f>SUM(E7:E8)</f>
        <v>4913.04</v>
      </c>
    </row>
    <row r="10" spans="1:7" ht="14.25" customHeight="1">
      <c r="A10" s="167" t="s">
        <v>89</v>
      </c>
      <c r="B10" s="159"/>
      <c r="C10" s="159"/>
      <c r="D10" s="159"/>
      <c r="E10" s="159"/>
      <c r="F10" s="159"/>
      <c r="G10" s="160"/>
    </row>
    <row r="11" spans="1:7" ht="14.25" customHeight="1">
      <c r="A11" s="168"/>
      <c r="B11" s="162"/>
      <c r="C11" s="162"/>
      <c r="D11" s="162"/>
      <c r="E11" s="162"/>
      <c r="F11" s="162"/>
      <c r="G11" s="163"/>
    </row>
    <row r="12" spans="1:7" ht="14.25" customHeight="1">
      <c r="A12" s="63" t="s">
        <v>82</v>
      </c>
      <c r="B12" s="63" t="s">
        <v>80</v>
      </c>
      <c r="C12" s="63" t="s">
        <v>83</v>
      </c>
      <c r="D12" s="67" t="s">
        <v>90</v>
      </c>
      <c r="E12" s="63" t="s">
        <v>85</v>
      </c>
      <c r="F12" s="62"/>
      <c r="G12" s="62"/>
    </row>
    <row r="13" spans="1:7" ht="14.25" customHeight="1">
      <c r="A13" s="28" t="s">
        <v>193</v>
      </c>
      <c r="B13" s="28" t="s">
        <v>14</v>
      </c>
      <c r="C13" s="64">
        <v>18000</v>
      </c>
      <c r="D13" s="28">
        <v>1</v>
      </c>
      <c r="E13" s="65">
        <f t="shared" ref="E13:E16" si="1">C13*D13</f>
        <v>18000</v>
      </c>
      <c r="F13" s="62"/>
      <c r="G13" s="62"/>
    </row>
    <row r="14" spans="1:7" ht="14.25" customHeight="1">
      <c r="A14" s="75" t="s">
        <v>194</v>
      </c>
      <c r="B14" s="28" t="s">
        <v>195</v>
      </c>
      <c r="C14" s="64">
        <v>4000</v>
      </c>
      <c r="D14" s="28">
        <v>2</v>
      </c>
      <c r="E14" s="65">
        <f t="shared" si="1"/>
        <v>8000</v>
      </c>
      <c r="F14" s="62"/>
      <c r="G14" s="62"/>
    </row>
    <row r="15" spans="1:7" ht="14.25" customHeight="1">
      <c r="A15" s="75" t="s">
        <v>196</v>
      </c>
      <c r="B15" s="28" t="s">
        <v>117</v>
      </c>
      <c r="C15" s="64">
        <v>1500</v>
      </c>
      <c r="D15" s="28">
        <v>6</v>
      </c>
      <c r="E15" s="65">
        <f t="shared" si="1"/>
        <v>9000</v>
      </c>
      <c r="F15" s="62"/>
      <c r="G15" s="62"/>
    </row>
    <row r="16" spans="1:7" ht="14.25" customHeight="1">
      <c r="A16" s="28" t="s">
        <v>197</v>
      </c>
      <c r="B16" s="28" t="s">
        <v>117</v>
      </c>
      <c r="C16" s="64">
        <v>6000</v>
      </c>
      <c r="D16" s="28">
        <v>0.25</v>
      </c>
      <c r="E16" s="65">
        <f t="shared" si="1"/>
        <v>1500</v>
      </c>
      <c r="F16" s="71"/>
      <c r="G16" s="63"/>
    </row>
    <row r="17" spans="1:7" ht="14.25" customHeight="1">
      <c r="A17" s="28"/>
      <c r="B17" s="28"/>
      <c r="C17" s="64"/>
      <c r="D17" s="28"/>
      <c r="E17" s="65"/>
      <c r="F17" s="71"/>
      <c r="G17" s="63"/>
    </row>
    <row r="18" spans="1:7" ht="14.25" customHeight="1">
      <c r="A18" s="63"/>
      <c r="B18" s="63"/>
      <c r="C18" s="63"/>
      <c r="D18" s="63"/>
      <c r="E18" s="65"/>
      <c r="F18" s="71" t="s">
        <v>108</v>
      </c>
      <c r="G18" s="66">
        <f>+SUM(E13:E17)</f>
        <v>36500</v>
      </c>
    </row>
    <row r="19" spans="1:7" ht="14.25" customHeight="1">
      <c r="A19" s="166" t="s">
        <v>93</v>
      </c>
      <c r="B19" s="153"/>
      <c r="C19" s="153"/>
      <c r="D19" s="153"/>
      <c r="E19" s="153"/>
      <c r="F19" s="153"/>
      <c r="G19" s="154"/>
    </row>
    <row r="20" spans="1:7" ht="14.25" customHeight="1">
      <c r="A20" s="63" t="s">
        <v>94</v>
      </c>
      <c r="B20" s="63" t="s">
        <v>95</v>
      </c>
      <c r="C20" s="63" t="s">
        <v>96</v>
      </c>
      <c r="D20" s="63" t="s">
        <v>97</v>
      </c>
      <c r="E20" s="63" t="s">
        <v>83</v>
      </c>
      <c r="F20" s="66" t="s">
        <v>85</v>
      </c>
      <c r="G20" s="62"/>
    </row>
    <row r="21" spans="1:7" ht="14.25" customHeight="1">
      <c r="A21" s="28"/>
      <c r="B21" s="28"/>
      <c r="C21" s="72"/>
      <c r="D21" s="28"/>
      <c r="E21" s="64"/>
      <c r="F21" s="65"/>
      <c r="G21" s="62"/>
    </row>
    <row r="22" spans="1:7" ht="14.25" customHeight="1">
      <c r="A22" s="28"/>
      <c r="B22" s="28"/>
      <c r="C22" s="72"/>
      <c r="E22" s="64"/>
      <c r="F22" s="65"/>
      <c r="G22" s="62"/>
    </row>
    <row r="23" spans="1:7" ht="14.25" customHeight="1">
      <c r="A23" s="62"/>
      <c r="B23" s="73"/>
      <c r="C23" s="73"/>
      <c r="D23" s="73"/>
      <c r="E23" s="73"/>
      <c r="F23" s="74" t="s">
        <v>108</v>
      </c>
      <c r="G23" s="66">
        <f>SUM(F21:F22)</f>
        <v>0</v>
      </c>
    </row>
    <row r="24" spans="1:7" ht="14.25" customHeight="1"/>
    <row r="25" spans="1:7" ht="14.25" customHeight="1">
      <c r="A25" s="166" t="s">
        <v>98</v>
      </c>
      <c r="B25" s="153"/>
      <c r="C25" s="153"/>
      <c r="D25" s="153"/>
      <c r="E25" s="153"/>
      <c r="F25" s="153"/>
      <c r="G25" s="154"/>
    </row>
    <row r="26" spans="1:7" ht="14.25" customHeight="1">
      <c r="A26" s="63" t="s">
        <v>99</v>
      </c>
      <c r="B26" s="63" t="s">
        <v>100</v>
      </c>
      <c r="C26" s="63" t="s">
        <v>101</v>
      </c>
      <c r="D26" s="63" t="s">
        <v>102</v>
      </c>
      <c r="E26" s="63" t="s">
        <v>84</v>
      </c>
      <c r="F26" s="63" t="s">
        <v>85</v>
      </c>
      <c r="G26" s="62"/>
    </row>
    <row r="27" spans="1:7" ht="14.25" customHeight="1">
      <c r="A27" s="28" t="s">
        <v>189</v>
      </c>
      <c r="B27" s="64">
        <v>228318</v>
      </c>
      <c r="C27" s="69">
        <v>2</v>
      </c>
      <c r="D27" s="65">
        <f>B27*C27</f>
        <v>456636</v>
      </c>
      <c r="E27" s="28">
        <v>18</v>
      </c>
      <c r="F27" s="65">
        <f>D27/E27</f>
        <v>25368.666666666668</v>
      </c>
      <c r="G27" s="62"/>
    </row>
    <row r="28" spans="1:7" ht="14.25" customHeight="1">
      <c r="A28" s="165"/>
      <c r="B28" s="159"/>
      <c r="C28" s="159"/>
      <c r="D28" s="159"/>
      <c r="E28" s="159"/>
      <c r="F28" s="160"/>
      <c r="G28" s="62"/>
    </row>
    <row r="29" spans="1:7" ht="14.25" customHeight="1">
      <c r="A29" s="70"/>
      <c r="B29" s="70"/>
      <c r="C29" s="70"/>
      <c r="D29" s="70"/>
      <c r="E29" s="70"/>
      <c r="F29" s="71" t="s">
        <v>108</v>
      </c>
      <c r="G29" s="66">
        <f>SUM(F27:F28)</f>
        <v>25368.666666666668</v>
      </c>
    </row>
    <row r="30" spans="1:7" ht="14.25" customHeight="1"/>
    <row r="31" spans="1:7" ht="14.25" customHeight="1">
      <c r="F31" s="71" t="s">
        <v>104</v>
      </c>
      <c r="G31" s="66">
        <f>SUM(G9:G29)</f>
        <v>66781.706666666665</v>
      </c>
    </row>
    <row r="32" spans="1:7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8">
    <mergeCell ref="A19:G19"/>
    <mergeCell ref="A25:G25"/>
    <mergeCell ref="A28:F28"/>
    <mergeCell ref="B1:D1"/>
    <mergeCell ref="B2:D2"/>
    <mergeCell ref="B3:D3"/>
    <mergeCell ref="A5:G5"/>
    <mergeCell ref="A10:G1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 summaryRight="0"/>
  </sheetPr>
  <dimension ref="A1:G1002"/>
  <sheetViews>
    <sheetView workbookViewId="0">
      <selection activeCell="D21" sqref="D21"/>
    </sheetView>
  </sheetViews>
  <sheetFormatPr baseColWidth="10" defaultColWidth="14.44140625" defaultRowHeight="15" customHeight="1"/>
  <cols>
    <col min="1" max="1" width="32.109375" customWidth="1"/>
    <col min="2" max="2" width="23.5546875" customWidth="1"/>
    <col min="3" max="3" width="10.6640625" customWidth="1"/>
    <col min="4" max="4" width="32.109375" customWidth="1"/>
    <col min="5" max="26" width="10.6640625" customWidth="1"/>
  </cols>
  <sheetData>
    <row r="1" spans="1:7" ht="14.25" customHeight="1">
      <c r="A1" s="62"/>
      <c r="B1" s="166" t="s">
        <v>77</v>
      </c>
      <c r="C1" s="153"/>
      <c r="D1" s="154"/>
    </row>
    <row r="2" spans="1:7" ht="14.25" customHeight="1">
      <c r="A2" s="63" t="s">
        <v>78</v>
      </c>
      <c r="B2" s="169" t="s">
        <v>198</v>
      </c>
      <c r="C2" s="153"/>
      <c r="D2" s="154"/>
    </row>
    <row r="3" spans="1:7" ht="14.25" customHeight="1">
      <c r="A3" s="62" t="s">
        <v>80</v>
      </c>
      <c r="B3" s="169" t="s">
        <v>14</v>
      </c>
      <c r="C3" s="153"/>
      <c r="D3" s="154"/>
    </row>
    <row r="4" spans="1:7" ht="14.25" customHeight="1"/>
    <row r="5" spans="1:7" ht="14.25" customHeight="1">
      <c r="A5" s="166" t="s">
        <v>81</v>
      </c>
      <c r="B5" s="153"/>
      <c r="C5" s="153"/>
      <c r="D5" s="153"/>
      <c r="E5" s="153"/>
      <c r="F5" s="153"/>
      <c r="G5" s="154"/>
    </row>
    <row r="6" spans="1:7" ht="14.25" customHeight="1">
      <c r="A6" s="63" t="s">
        <v>82</v>
      </c>
      <c r="B6" s="63" t="s">
        <v>80</v>
      </c>
      <c r="C6" s="63" t="s">
        <v>83</v>
      </c>
      <c r="D6" s="63" t="s">
        <v>84</v>
      </c>
      <c r="E6" s="63" t="s">
        <v>85</v>
      </c>
      <c r="F6" s="63"/>
      <c r="G6" s="63" t="s">
        <v>86</v>
      </c>
    </row>
    <row r="7" spans="1:7" ht="14.25" customHeight="1">
      <c r="A7" s="62" t="s">
        <v>87</v>
      </c>
      <c r="B7" s="62" t="s">
        <v>88</v>
      </c>
      <c r="C7" s="64">
        <v>600</v>
      </c>
      <c r="D7" s="62">
        <v>1</v>
      </c>
      <c r="E7" s="65">
        <f t="shared" ref="E7:E8" si="0">C7/D7</f>
        <v>600</v>
      </c>
      <c r="F7" s="62"/>
      <c r="G7" s="62"/>
    </row>
    <row r="8" spans="1:7" ht="14.25" customHeight="1">
      <c r="A8" s="28" t="s">
        <v>199</v>
      </c>
      <c r="B8" s="28" t="s">
        <v>107</v>
      </c>
      <c r="C8" s="64">
        <v>10000</v>
      </c>
      <c r="D8" s="28">
        <v>50</v>
      </c>
      <c r="E8" s="65">
        <f t="shared" si="0"/>
        <v>200</v>
      </c>
      <c r="F8" s="62"/>
      <c r="G8" s="62"/>
    </row>
    <row r="9" spans="1:7" ht="14.25" customHeight="1">
      <c r="F9" s="71" t="s">
        <v>108</v>
      </c>
      <c r="G9" s="66">
        <f>SUM(E7:E8)</f>
        <v>800</v>
      </c>
    </row>
    <row r="10" spans="1:7" ht="14.25" customHeight="1">
      <c r="A10" s="167" t="s">
        <v>89</v>
      </c>
      <c r="B10" s="159"/>
      <c r="C10" s="159"/>
      <c r="D10" s="159"/>
      <c r="E10" s="159"/>
      <c r="F10" s="159"/>
      <c r="G10" s="160"/>
    </row>
    <row r="11" spans="1:7" ht="14.25" customHeight="1">
      <c r="A11" s="168"/>
      <c r="B11" s="162"/>
      <c r="C11" s="162"/>
      <c r="D11" s="162"/>
      <c r="E11" s="162"/>
      <c r="F11" s="162"/>
      <c r="G11" s="163"/>
    </row>
    <row r="12" spans="1:7" ht="14.25" customHeight="1">
      <c r="A12" s="63" t="s">
        <v>82</v>
      </c>
      <c r="B12" s="63" t="s">
        <v>80</v>
      </c>
      <c r="C12" s="63" t="s">
        <v>83</v>
      </c>
      <c r="D12" s="67" t="s">
        <v>90</v>
      </c>
      <c r="E12" s="63" t="s">
        <v>85</v>
      </c>
      <c r="F12" s="62"/>
      <c r="G12" s="62"/>
    </row>
    <row r="13" spans="1:7" ht="14.25" customHeight="1">
      <c r="A13" s="28" t="s">
        <v>200</v>
      </c>
      <c r="B13" s="28" t="s">
        <v>117</v>
      </c>
      <c r="C13" s="64">
        <v>1200</v>
      </c>
      <c r="D13" s="28">
        <v>0.1</v>
      </c>
      <c r="E13" s="65">
        <f t="shared" ref="E13:E14" si="1">C13*D13</f>
        <v>120</v>
      </c>
      <c r="F13" s="62"/>
      <c r="G13" s="62"/>
    </row>
    <row r="14" spans="1:7" ht="14.25" customHeight="1">
      <c r="A14" s="75" t="s">
        <v>201</v>
      </c>
      <c r="B14" s="28" t="s">
        <v>117</v>
      </c>
      <c r="C14" s="64">
        <v>1500</v>
      </c>
      <c r="D14" s="28">
        <v>0.1</v>
      </c>
      <c r="E14" s="65">
        <f t="shared" si="1"/>
        <v>150</v>
      </c>
      <c r="F14" s="62"/>
      <c r="G14" s="62"/>
    </row>
    <row r="15" spans="1:7" ht="14.25" customHeight="1">
      <c r="A15" s="75"/>
      <c r="B15" s="28"/>
      <c r="C15" s="64"/>
      <c r="D15" s="28"/>
      <c r="E15" s="65"/>
      <c r="F15" s="62"/>
      <c r="G15" s="62"/>
    </row>
    <row r="16" spans="1:7" ht="14.25" customHeight="1">
      <c r="A16" s="28"/>
      <c r="B16" s="28"/>
      <c r="C16" s="64"/>
      <c r="D16" s="28"/>
      <c r="E16" s="65"/>
      <c r="F16" s="71"/>
      <c r="G16" s="63"/>
    </row>
    <row r="17" spans="1:7" ht="14.25" customHeight="1">
      <c r="A17" s="28"/>
      <c r="B17" s="28"/>
      <c r="C17" s="64"/>
      <c r="D17" s="28"/>
      <c r="E17" s="65"/>
      <c r="F17" s="71"/>
      <c r="G17" s="63"/>
    </row>
    <row r="18" spans="1:7" ht="14.25" customHeight="1">
      <c r="A18" s="63"/>
      <c r="B18" s="63"/>
      <c r="C18" s="63"/>
      <c r="D18" s="63"/>
      <c r="E18" s="65"/>
      <c r="F18" s="71" t="s">
        <v>108</v>
      </c>
      <c r="G18" s="66">
        <f>+SUM(E13:E17)</f>
        <v>270</v>
      </c>
    </row>
    <row r="19" spans="1:7" ht="14.25" customHeight="1">
      <c r="A19" s="166" t="s">
        <v>93</v>
      </c>
      <c r="B19" s="153"/>
      <c r="C19" s="153"/>
      <c r="D19" s="153"/>
      <c r="E19" s="153"/>
      <c r="F19" s="153"/>
      <c r="G19" s="154"/>
    </row>
    <row r="20" spans="1:7" ht="14.25" customHeight="1">
      <c r="A20" s="63" t="s">
        <v>94</v>
      </c>
      <c r="B20" s="63" t="s">
        <v>95</v>
      </c>
      <c r="C20" s="63" t="s">
        <v>96</v>
      </c>
      <c r="D20" s="63" t="s">
        <v>97</v>
      </c>
      <c r="E20" s="63" t="s">
        <v>83</v>
      </c>
      <c r="F20" s="66" t="s">
        <v>85</v>
      </c>
      <c r="G20" s="62"/>
    </row>
    <row r="21" spans="1:7" ht="14.25" customHeight="1">
      <c r="A21" s="28" t="s">
        <v>202</v>
      </c>
      <c r="B21" s="28">
        <v>1</v>
      </c>
      <c r="C21" s="72">
        <v>1</v>
      </c>
      <c r="D21" s="28">
        <v>1</v>
      </c>
      <c r="E21" s="64">
        <v>1200</v>
      </c>
      <c r="F21" s="65">
        <f>E21*B21</f>
        <v>1200</v>
      </c>
      <c r="G21" s="62"/>
    </row>
    <row r="22" spans="1:7" ht="14.25" customHeight="1">
      <c r="A22" s="28"/>
      <c r="B22" s="28"/>
      <c r="C22" s="72"/>
      <c r="E22" s="64"/>
      <c r="F22" s="65"/>
      <c r="G22" s="62"/>
    </row>
    <row r="23" spans="1:7" ht="14.25" customHeight="1">
      <c r="A23" s="62"/>
      <c r="B23" s="73"/>
      <c r="C23" s="73"/>
      <c r="D23" s="73"/>
      <c r="E23" s="73"/>
      <c r="F23" s="74" t="s">
        <v>108</v>
      </c>
      <c r="G23" s="66">
        <f>SUM(F21:F22)</f>
        <v>1200</v>
      </c>
    </row>
    <row r="24" spans="1:7" ht="14.25" customHeight="1"/>
    <row r="25" spans="1:7" ht="14.25" customHeight="1">
      <c r="A25" s="166" t="s">
        <v>98</v>
      </c>
      <c r="B25" s="153"/>
      <c r="C25" s="153"/>
      <c r="D25" s="153"/>
      <c r="E25" s="153"/>
      <c r="F25" s="153"/>
      <c r="G25" s="154"/>
    </row>
    <row r="26" spans="1:7" ht="14.25" customHeight="1">
      <c r="A26" s="63" t="s">
        <v>99</v>
      </c>
      <c r="B26" s="63" t="s">
        <v>100</v>
      </c>
      <c r="C26" s="63" t="s">
        <v>101</v>
      </c>
      <c r="D26" s="63" t="s">
        <v>102</v>
      </c>
      <c r="E26" s="63" t="s">
        <v>84</v>
      </c>
      <c r="F26" s="63" t="s">
        <v>85</v>
      </c>
      <c r="G26" s="62"/>
    </row>
    <row r="27" spans="1:7" ht="14.25" customHeight="1">
      <c r="A27" s="28" t="s">
        <v>203</v>
      </c>
      <c r="B27" s="64">
        <v>80000</v>
      </c>
      <c r="C27" s="82">
        <v>100</v>
      </c>
      <c r="D27" s="65">
        <f>B27*C27</f>
        <v>8000000</v>
      </c>
      <c r="E27" s="28">
        <v>50</v>
      </c>
      <c r="F27" s="65">
        <f>D27/E27/C27</f>
        <v>1600</v>
      </c>
      <c r="G27" s="62"/>
    </row>
    <row r="28" spans="1:7" ht="14.25" customHeight="1">
      <c r="A28" s="165"/>
      <c r="B28" s="159"/>
      <c r="C28" s="159"/>
      <c r="D28" s="159"/>
      <c r="E28" s="159"/>
      <c r="F28" s="160"/>
      <c r="G28" s="62"/>
    </row>
    <row r="29" spans="1:7" ht="14.25" customHeight="1">
      <c r="A29" s="70"/>
      <c r="B29" s="70"/>
      <c r="C29" s="70"/>
      <c r="D29" s="70"/>
      <c r="E29" s="70"/>
      <c r="F29" s="71" t="s">
        <v>108</v>
      </c>
      <c r="G29" s="66">
        <f>SUM(F27:F28)</f>
        <v>1600</v>
      </c>
    </row>
    <row r="30" spans="1:7" ht="14.25" customHeight="1"/>
    <row r="31" spans="1:7" ht="14.25" customHeight="1">
      <c r="F31" s="71" t="s">
        <v>104</v>
      </c>
      <c r="G31" s="66">
        <f>SUM(G9:G29)</f>
        <v>3870</v>
      </c>
    </row>
    <row r="32" spans="1:7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</sheetData>
  <mergeCells count="8">
    <mergeCell ref="A19:G19"/>
    <mergeCell ref="A25:G25"/>
    <mergeCell ref="A28:F28"/>
    <mergeCell ref="B1:D1"/>
    <mergeCell ref="B2:D2"/>
    <mergeCell ref="B3:D3"/>
    <mergeCell ref="A5:G5"/>
    <mergeCell ref="A10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19</vt:i4>
      </vt:variant>
    </vt:vector>
  </HeadingPairs>
  <TitlesOfParts>
    <vt:vector size="19" baseType="lpstr">
      <vt:lpstr>PRESUPUESTO</vt:lpstr>
      <vt:lpstr>1.5 </vt:lpstr>
      <vt:lpstr>1.6 </vt:lpstr>
      <vt:lpstr>1.7 </vt:lpstr>
      <vt:lpstr>1.11</vt:lpstr>
      <vt:lpstr>2.1</vt:lpstr>
      <vt:lpstr>2.2</vt:lpstr>
      <vt:lpstr> 2.3</vt:lpstr>
      <vt:lpstr>3.3</vt:lpstr>
      <vt:lpstr>3.4</vt:lpstr>
      <vt:lpstr>3.5</vt:lpstr>
      <vt:lpstr>3.6</vt:lpstr>
      <vt:lpstr>3.7</vt:lpstr>
      <vt:lpstr>5.3</vt:lpstr>
      <vt:lpstr>5.4</vt:lpstr>
      <vt:lpstr>5.5</vt:lpstr>
      <vt:lpstr>5.6</vt:lpstr>
      <vt:lpstr>8.2</vt:lpstr>
      <vt:lpstr>8.3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Mendoza Cruz</dc:creator>
  <cp:lastModifiedBy>Daniel Mendoza Cruz</cp:lastModifiedBy>
  <dcterms:created xsi:type="dcterms:W3CDTF">2026-02-24T22:44:09Z</dcterms:created>
  <dcterms:modified xsi:type="dcterms:W3CDTF">2026-05-22T17:41:50Z</dcterms:modified>
</cp:coreProperties>
</file>