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JBobadiA\Desktop\SERVICIO DE VIGILANCIA\"/>
    </mc:Choice>
  </mc:AlternateContent>
  <xr:revisionPtr revIDLastSave="10" documentId="8_{CD1D1A65-B256-4666-84E3-6E85445B43BB}" xr6:coauthVersionLast="47" xr6:coauthVersionMax="47" xr10:uidLastSave="{5EAF4D38-4BEC-4AF1-A767-A51CEA215B1B}"/>
  <bookViews>
    <workbookView xWindow="-28920" yWindow="-120" windowWidth="29040" windowHeight="15720" xr2:uid="{A7589272-C8BF-4D17-A4EB-0295E5A4C9D8}"/>
  </bookViews>
  <sheets>
    <sheet name="COTIZACION" sheetId="3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14" i="3" l="1"/>
  <c r="P13" i="3"/>
  <c r="O13" i="3"/>
  <c r="M24" i="3"/>
  <c r="M26" i="3" s="1"/>
  <c r="L21" i="3"/>
  <c r="M21" i="3" s="1"/>
  <c r="L22" i="3"/>
  <c r="M22" i="3" s="1"/>
  <c r="L23" i="3"/>
  <c r="M23" i="3"/>
  <c r="M20" i="3"/>
  <c r="L20" i="3"/>
  <c r="L18" i="3"/>
  <c r="M18" i="3" s="1"/>
  <c r="L17" i="3"/>
  <c r="M17" i="3" s="1"/>
  <c r="L16" i="3"/>
  <c r="M16" i="3" s="1"/>
  <c r="M13" i="3"/>
  <c r="M12" i="3"/>
  <c r="M11" i="3"/>
  <c r="M10" i="3"/>
  <c r="M9" i="3"/>
  <c r="M8" i="3"/>
  <c r="L9" i="3"/>
  <c r="L10" i="3"/>
  <c r="L11" i="3"/>
  <c r="L12" i="3"/>
  <c r="L13" i="3"/>
  <c r="L8" i="3"/>
  <c r="E16" i="3"/>
  <c r="E8" i="3"/>
  <c r="E13" i="3" l="1"/>
  <c r="E17" i="3" l="1"/>
  <c r="E18" i="3"/>
  <c r="E20" i="3"/>
  <c r="E21" i="3"/>
  <c r="E22" i="3"/>
  <c r="E23" i="3"/>
  <c r="E10" i="3"/>
  <c r="E9" i="3"/>
  <c r="E11" i="3"/>
  <c r="E12" i="3"/>
  <c r="C13" i="3"/>
  <c r="E24" i="3" l="1"/>
  <c r="E26" i="3" s="1"/>
</calcChain>
</file>

<file path=xl/sharedStrings.xml><?xml version="1.0" encoding="utf-8"?>
<sst xmlns="http://schemas.openxmlformats.org/spreadsheetml/2006/main" count="78" uniqueCount="24">
  <si>
    <t xml:space="preserve">                                                                          Consejo Superior de la Judicatura</t>
  </si>
  <si>
    <t xml:space="preserve">                                                                Direccion Seccional de Administracion Judicial</t>
  </si>
  <si>
    <t xml:space="preserve">                                                                                       Villavicencio</t>
  </si>
  <si>
    <t>SERVICIOS DE VIGILANCIA HUMANA</t>
  </si>
  <si>
    <t xml:space="preserve">TIPO DE SERVICIO </t>
  </si>
  <si>
    <t>CANT</t>
  </si>
  <si>
    <t>VALOR UNITARIO MENSUAL</t>
  </si>
  <si>
    <t>VALOR DEL 16 DE JULIO AL 31 DE OCTUBRE DE 2026</t>
  </si>
  <si>
    <t>Servicio de 24 horas de Domingo a Domingo con armamento.</t>
  </si>
  <si>
    <t xml:space="preserve">Servicio de 12 horas diurnas de Domingo a Domingo con armamento. </t>
  </si>
  <si>
    <t xml:space="preserve">Servicio de 12 horas diurna de lunes a viernes (incluido festivos) con canino de especialidad detención de explosivos, sin arma (el servicio lo prestará un manejador canino y la jornada del canino será de 6 horas diarias de acuerdo a la necesidad de la entidad). </t>
  </si>
  <si>
    <t xml:space="preserve">Servicio de 12 horas diurnas de Domingo a Domingo sin armamento. </t>
  </si>
  <si>
    <t xml:space="preserve">Servicio de 12 horas nocturna de Domingo a Domingo con armamento. </t>
  </si>
  <si>
    <t>TOTAL</t>
  </si>
  <si>
    <t>SERVICIOS MEDIOS TECNOLÓGICOS</t>
  </si>
  <si>
    <t>Tres (3) Circuitos Cerrados de Televisión (CCTV) cada uno compuesto de: 4 cámaras, 1 DVR de 8 canales y 1 televisor de 32 pulgadas, para toda la vigencia del contrato en las sedes judiciales de San Martín, Puerto López y Granada (Meta).</t>
  </si>
  <si>
    <t>Controlador de Rondas con Cuatro (4) Puntos de Marcación, para toda la vigencia del contrato para la sede Judicial de Villavicencio.</t>
  </si>
  <si>
    <t>Servicio de monitoreo remoto de alarmas, y sistema electrónico de seguridad, incluida los equipos (en calidad de préstamo), y puesta en funcionamiento; servicio de monitoreo vía modem internet inalámbrico de sistema de cámaras (equipos en calidad de préstamo), sistema instalado y programado en cinco (5) puntos, ubicados en la Bodega Archivo Granada Carrera 15 No. 24 – 16, Bodega Archivo Puerto López Calle 5 No. 6 -72, Bodega 1 Calle 32 No. 34 – 52 Barrio Maizaro,	Bodega 2 Carrera 27 No. 26c 40c 27 Numero – 26 - 81 Barrio El Porvenir, Bodega 3 calle 28 # 29-33-37 Barrio El Porvenir. Los aspectos técnicos a tener en cuenta para el servicio de monitoreo son los descritos en el estudio previo.</t>
  </si>
  <si>
    <t>SERVICIO DE ACCESO</t>
  </si>
  <si>
    <t xml:space="preserve">DOS TERMINALES CONTROL DE ACCESO 5" LCD, 6000 ROSTROS 3000 PALMAS 10000 TARJETAS ID 125KHZ LECTOR QR WIFI </t>
  </si>
  <si>
    <t xml:space="preserve">UNA LICENCIA PARA MODULO DE VISITANTES 2 PUNTOS DE REGISTRO 5000 VISITANTES POR MES </t>
  </si>
  <si>
    <t xml:space="preserve">DOS CONTROL ACCESO 1 PUERTA 20000 HUELLAS 60000 TARJETAS SOPORTA 2 LECT. WEIGAND 26BITS Y 2 RS485 TCP/IP </t>
  </si>
  <si>
    <t>UN LECTOR HUELLAS SENSOR SILKID Y TARJETAS EM INTERFAZ RS485 CARCASA EN ACERO INOXIDABLE IP65</t>
  </si>
  <si>
    <t>TOTAL CONTRATO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</si>
</sst>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&quot;$&quot;\ * #,##0.00_-;\-&quot;$&quot;\ * #,##0.00_-;_-&quot;$&quot;\ * &quot;-&quot;??_-;_-@_-"/>
    <numFmt numFmtId="165" formatCode="_-* #,##0_-;\-* #,##0_-;_-* &quot;-&quot;??_-;_-@_-"/>
    <numFmt numFmtId="166" formatCode="_-&quot;$&quot;\ * #,##0_-;\-&quot;$&quot;\ * #,##0_-;_-&quot;$&quot;\ * &quot;-&quot;??_-;_-@_-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b/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rgb="FF000000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76">
    <xf numFmtId="0" fontId="0" fillId="0" borderId="0" xfId="0"/>
    <xf numFmtId="0" fontId="3" fillId="2" borderId="3" xfId="0" applyFont="1" applyFill="1" applyBorder="1" applyAlignment="1">
      <alignment horizontal="left" vertical="center" wrapText="1"/>
    </xf>
    <xf numFmtId="0" fontId="3" fillId="2" borderId="11" xfId="0" applyFont="1" applyFill="1" applyBorder="1" applyAlignment="1">
      <alignment horizontal="left" vertical="center" wrapText="1"/>
    </xf>
    <xf numFmtId="0" fontId="0" fillId="2" borderId="0" xfId="0" applyFill="1"/>
    <xf numFmtId="0" fontId="0" fillId="2" borderId="4" xfId="0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6" fillId="2" borderId="14" xfId="0" applyFont="1" applyFill="1" applyBorder="1"/>
    <xf numFmtId="0" fontId="0" fillId="2" borderId="12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165" fontId="0" fillId="2" borderId="0" xfId="1" applyNumberFormat="1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0" fillId="2" borderId="22" xfId="0" applyFill="1" applyBorder="1"/>
    <xf numFmtId="0" fontId="0" fillId="2" borderId="23" xfId="0" applyFill="1" applyBorder="1"/>
    <xf numFmtId="0" fontId="0" fillId="2" borderId="24" xfId="0" applyFill="1" applyBorder="1"/>
    <xf numFmtId="0" fontId="0" fillId="2" borderId="21" xfId="0" applyFill="1" applyBorder="1"/>
    <xf numFmtId="0" fontId="0" fillId="2" borderId="20" xfId="0" applyFill="1" applyBorder="1"/>
    <xf numFmtId="0" fontId="2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vertical="center" wrapText="1"/>
    </xf>
    <xf numFmtId="0" fontId="5" fillId="3" borderId="17" xfId="0" applyFont="1" applyFill="1" applyBorder="1" applyAlignment="1">
      <alignment vertical="center" wrapText="1"/>
    </xf>
    <xf numFmtId="0" fontId="2" fillId="3" borderId="2" xfId="0" applyFont="1" applyFill="1" applyBorder="1" applyAlignment="1">
      <alignment horizontal="center" vertical="center" wrapText="1"/>
    </xf>
    <xf numFmtId="166" fontId="7" fillId="2" borderId="13" xfId="2" applyNumberFormat="1" applyFont="1" applyFill="1" applyBorder="1"/>
    <xf numFmtId="166" fontId="7" fillId="2" borderId="18" xfId="2" applyNumberFormat="1" applyFont="1" applyFill="1" applyBorder="1"/>
    <xf numFmtId="166" fontId="6" fillId="2" borderId="19" xfId="2" applyNumberFormat="1" applyFont="1" applyFill="1" applyBorder="1"/>
    <xf numFmtId="0" fontId="5" fillId="3" borderId="17" xfId="0" applyFont="1" applyFill="1" applyBorder="1" applyAlignment="1">
      <alignment horizontal="center" vertical="center" wrapText="1"/>
    </xf>
    <xf numFmtId="166" fontId="0" fillId="2" borderId="4" xfId="2" applyNumberFormat="1" applyFont="1" applyFill="1" applyBorder="1" applyAlignment="1">
      <alignment horizontal="center" vertical="center"/>
    </xf>
    <xf numFmtId="166" fontId="0" fillId="2" borderId="5" xfId="2" applyNumberFormat="1" applyFont="1" applyFill="1" applyBorder="1" applyAlignment="1">
      <alignment horizontal="center" vertical="center"/>
    </xf>
    <xf numFmtId="166" fontId="4" fillId="2" borderId="8" xfId="2" applyNumberFormat="1" applyFont="1" applyFill="1" applyBorder="1" applyAlignment="1">
      <alignment horizontal="center" vertical="center"/>
    </xf>
    <xf numFmtId="0" fontId="5" fillId="3" borderId="24" xfId="0" applyFont="1" applyFill="1" applyBorder="1" applyAlignment="1">
      <alignment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2" fillId="3" borderId="30" xfId="0" applyFont="1" applyFill="1" applyBorder="1" applyAlignment="1">
      <alignment horizontal="center" vertical="center" wrapText="1"/>
    </xf>
    <xf numFmtId="0" fontId="2" fillId="3" borderId="31" xfId="0" applyFont="1" applyFill="1" applyBorder="1" applyAlignment="1">
      <alignment horizontal="center" vertical="center" wrapText="1"/>
    </xf>
    <xf numFmtId="0" fontId="5" fillId="3" borderId="31" xfId="0" applyFont="1" applyFill="1" applyBorder="1" applyAlignment="1">
      <alignment vertical="center" wrapText="1"/>
    </xf>
    <xf numFmtId="0" fontId="0" fillId="2" borderId="10" xfId="0" applyFill="1" applyBorder="1"/>
    <xf numFmtId="0" fontId="3" fillId="2" borderId="10" xfId="0" applyFont="1" applyFill="1" applyBorder="1" applyAlignment="1">
      <alignment horizontal="center" vertical="center" wrapText="1"/>
    </xf>
    <xf numFmtId="0" fontId="3" fillId="2" borderId="32" xfId="0" applyFont="1" applyFill="1" applyBorder="1" applyAlignment="1">
      <alignment horizontal="left" vertical="center" wrapText="1"/>
    </xf>
    <xf numFmtId="0" fontId="0" fillId="2" borderId="33" xfId="0" applyFill="1" applyBorder="1" applyAlignment="1">
      <alignment horizontal="center" vertical="center"/>
    </xf>
    <xf numFmtId="0" fontId="3" fillId="2" borderId="35" xfId="0" applyFont="1" applyFill="1" applyBorder="1" applyAlignment="1">
      <alignment horizontal="left" vertical="center" wrapText="1"/>
    </xf>
    <xf numFmtId="0" fontId="2" fillId="2" borderId="35" xfId="0" applyFont="1" applyFill="1" applyBorder="1" applyAlignment="1">
      <alignment horizontal="center" vertical="center"/>
    </xf>
    <xf numFmtId="0" fontId="3" fillId="2" borderId="35" xfId="0" applyFont="1" applyFill="1" applyBorder="1" applyAlignment="1">
      <alignment horizontal="center" vertical="center" wrapText="1"/>
    </xf>
    <xf numFmtId="166" fontId="7" fillId="2" borderId="13" xfId="3" applyNumberFormat="1" applyFont="1" applyFill="1" applyBorder="1" applyAlignment="1">
      <alignment horizontal="center" vertical="center" wrapText="1"/>
    </xf>
    <xf numFmtId="166" fontId="7" fillId="2" borderId="18" xfId="3" applyNumberFormat="1" applyFont="1" applyFill="1" applyBorder="1" applyAlignment="1">
      <alignment horizontal="center" vertical="center" wrapText="1"/>
    </xf>
    <xf numFmtId="166" fontId="6" fillId="2" borderId="19" xfId="3" applyNumberFormat="1" applyFont="1" applyFill="1" applyBorder="1" applyAlignment="1">
      <alignment horizontal="center" vertical="center" wrapText="1"/>
    </xf>
    <xf numFmtId="166" fontId="0" fillId="2" borderId="40" xfId="3" applyNumberFormat="1" applyFont="1" applyFill="1" applyBorder="1" applyAlignment="1">
      <alignment horizontal="center" vertical="center"/>
    </xf>
    <xf numFmtId="166" fontId="0" fillId="2" borderId="34" xfId="3" applyNumberFormat="1" applyFont="1" applyFill="1" applyBorder="1" applyAlignment="1">
      <alignment horizontal="center" vertical="center"/>
    </xf>
    <xf numFmtId="166" fontId="0" fillId="2" borderId="10" xfId="3" applyNumberFormat="1" applyFont="1" applyFill="1" applyBorder="1" applyAlignment="1">
      <alignment horizontal="center" vertical="center"/>
    </xf>
    <xf numFmtId="166" fontId="0" fillId="2" borderId="36" xfId="3" applyNumberFormat="1" applyFont="1" applyFill="1" applyBorder="1" applyAlignment="1">
      <alignment horizontal="center" vertical="center"/>
    </xf>
    <xf numFmtId="166" fontId="0" fillId="2" borderId="41" xfId="3" applyNumberFormat="1" applyFont="1" applyFill="1" applyBorder="1" applyAlignment="1">
      <alignment horizontal="center" vertical="center"/>
    </xf>
    <xf numFmtId="166" fontId="4" fillId="2" borderId="39" xfId="3" applyNumberFormat="1" applyFont="1" applyFill="1" applyBorder="1" applyAlignment="1">
      <alignment horizontal="center" vertical="center"/>
    </xf>
    <xf numFmtId="166" fontId="7" fillId="2" borderId="18" xfId="2" applyNumberFormat="1" applyFont="1" applyFill="1" applyBorder="1" applyAlignment="1">
      <alignment horizontal="center" vertical="center"/>
    </xf>
    <xf numFmtId="0" fontId="2" fillId="3" borderId="42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8" fillId="2" borderId="21" xfId="0" applyFont="1" applyFill="1" applyBorder="1" applyAlignment="1">
      <alignment horizontal="center" vertical="center"/>
    </xf>
    <xf numFmtId="165" fontId="4" fillId="2" borderId="37" xfId="0" applyNumberFormat="1" applyFont="1" applyFill="1" applyBorder="1" applyAlignment="1">
      <alignment horizontal="center" vertical="center"/>
    </xf>
    <xf numFmtId="0" fontId="4" fillId="2" borderId="38" xfId="0" applyFont="1" applyFill="1" applyBorder="1" applyAlignment="1">
      <alignment horizontal="center" vertical="center"/>
    </xf>
    <xf numFmtId="0" fontId="4" fillId="2" borderId="25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26" xfId="0" applyFont="1" applyFill="1" applyBorder="1" applyAlignment="1">
      <alignment horizontal="center" vertical="center"/>
    </xf>
    <xf numFmtId="0" fontId="4" fillId="2" borderId="27" xfId="0" applyFont="1" applyFill="1" applyBorder="1" applyAlignment="1">
      <alignment horizontal="center" vertical="center"/>
    </xf>
    <xf numFmtId="166" fontId="4" fillId="2" borderId="28" xfId="3" applyNumberFormat="1" applyFont="1" applyFill="1" applyBorder="1" applyAlignment="1">
      <alignment horizontal="center" vertical="center"/>
    </xf>
    <xf numFmtId="166" fontId="4" fillId="2" borderId="29" xfId="3" applyNumberFormat="1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165" fontId="4" fillId="2" borderId="6" xfId="0" applyNumberFormat="1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166" fontId="4" fillId="2" borderId="28" xfId="2" applyNumberFormat="1" applyFont="1" applyFill="1" applyBorder="1" applyAlignment="1">
      <alignment horizontal="center" vertical="center"/>
    </xf>
    <xf numFmtId="166" fontId="4" fillId="2" borderId="29" xfId="2" applyNumberFormat="1" applyFont="1" applyFill="1" applyBorder="1" applyAlignment="1">
      <alignment horizontal="center" vertical="center"/>
    </xf>
    <xf numFmtId="166" fontId="0" fillId="2" borderId="0" xfId="0" applyNumberFormat="1" applyFill="1"/>
    <xf numFmtId="43" fontId="0" fillId="2" borderId="0" xfId="0" applyNumberFormat="1" applyFill="1"/>
  </cellXfs>
  <cellStyles count="4">
    <cellStyle name="Millares" xfId="1" builtinId="3"/>
    <cellStyle name="Moneda" xfId="2" builtinId="4"/>
    <cellStyle name="Moneda 2" xfId="3" xr:uid="{590D68E1-3CF8-43CD-9F92-B19A3D9F2885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53579</xdr:colOff>
      <xdr:row>0</xdr:row>
      <xdr:rowOff>101204</xdr:rowOff>
    </xdr:from>
    <xdr:to>
      <xdr:col>1</xdr:col>
      <xdr:colOff>2302984</xdr:colOff>
      <xdr:row>3</xdr:row>
      <xdr:rowOff>166689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7D9D676-F4E4-4E5A-A9FC-BE79168EA9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4313" y="101204"/>
          <a:ext cx="2249405" cy="6846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D680A1-B3E1-4BBF-8A41-E93791345319}">
  <dimension ref="B1:P27"/>
  <sheetViews>
    <sheetView tabSelected="1" topLeftCell="A10" zoomScaleNormal="100" workbookViewId="0">
      <selection activeCell="P1" sqref="P1:P1048576"/>
    </sheetView>
  </sheetViews>
  <sheetFormatPr defaultColWidth="9.140625" defaultRowHeight="15"/>
  <cols>
    <col min="1" max="1" width="2.42578125" style="3" customWidth="1"/>
    <col min="2" max="2" width="42.7109375" style="3" customWidth="1"/>
    <col min="3" max="3" width="9.140625" style="3"/>
    <col min="4" max="4" width="15.140625" style="3" customWidth="1"/>
    <col min="5" max="5" width="19.140625" style="3" customWidth="1"/>
    <col min="6" max="6" width="45.28515625" style="3" bestFit="1" customWidth="1"/>
    <col min="7" max="7" width="5.42578125" style="3" bestFit="1" customWidth="1"/>
    <col min="8" max="8" width="14.28515625" style="3" customWidth="1"/>
    <col min="9" max="9" width="15.5703125" style="3" bestFit="1" customWidth="1"/>
    <col min="10" max="10" width="45.28515625" style="3" bestFit="1" customWidth="1"/>
    <col min="11" max="11" width="5.42578125" style="3" bestFit="1" customWidth="1"/>
    <col min="12" max="12" width="14.5703125" style="3" customWidth="1"/>
    <col min="13" max="13" width="15.5703125" style="3" bestFit="1" customWidth="1"/>
    <col min="14" max="14" width="9.140625" style="3"/>
    <col min="15" max="15" width="13.140625" style="3" bestFit="1" customWidth="1"/>
    <col min="16" max="16" width="17" style="3" bestFit="1" customWidth="1"/>
    <col min="17" max="16384" width="9.140625" style="3"/>
  </cols>
  <sheetData>
    <row r="1" spans="2:16">
      <c r="B1" s="12"/>
      <c r="C1" s="13"/>
      <c r="D1" s="13"/>
      <c r="E1" s="14"/>
      <c r="F1" s="12"/>
      <c r="G1" s="13"/>
      <c r="H1" s="13"/>
      <c r="I1" s="14"/>
    </row>
    <row r="2" spans="2:16">
      <c r="B2" s="56" t="s">
        <v>0</v>
      </c>
      <c r="C2" s="57"/>
      <c r="D2" s="57"/>
      <c r="E2" s="58"/>
      <c r="F2" s="56" t="s">
        <v>0</v>
      </c>
      <c r="G2" s="57"/>
      <c r="H2" s="57"/>
      <c r="I2" s="58"/>
    </row>
    <row r="3" spans="2:16" ht="18.75" customHeight="1">
      <c r="B3" s="56" t="s">
        <v>1</v>
      </c>
      <c r="C3" s="57"/>
      <c r="D3" s="57"/>
      <c r="E3" s="58"/>
      <c r="F3" s="56" t="s">
        <v>1</v>
      </c>
      <c r="G3" s="57"/>
      <c r="H3" s="57"/>
      <c r="I3" s="58"/>
    </row>
    <row r="4" spans="2:16" ht="26.25" customHeight="1">
      <c r="B4" s="67" t="s">
        <v>2</v>
      </c>
      <c r="C4" s="68"/>
      <c r="D4" s="68"/>
      <c r="E4" s="69"/>
      <c r="F4" s="67" t="s">
        <v>2</v>
      </c>
      <c r="G4" s="68"/>
      <c r="H4" s="68"/>
      <c r="I4" s="69"/>
    </row>
    <row r="5" spans="2:16">
      <c r="B5" s="19" t="s">
        <v>3</v>
      </c>
      <c r="F5" s="55" t="s">
        <v>3</v>
      </c>
      <c r="G5"/>
      <c r="H5"/>
      <c r="J5" s="54" t="s">
        <v>3</v>
      </c>
      <c r="K5"/>
      <c r="L5"/>
      <c r="M5" s="15"/>
    </row>
    <row r="6" spans="2:16">
      <c r="B6" s="16"/>
      <c r="E6" s="15"/>
      <c r="F6" s="16"/>
      <c r="G6"/>
      <c r="H6"/>
      <c r="I6" s="15"/>
      <c r="J6" s="16"/>
      <c r="K6"/>
      <c r="L6"/>
      <c r="M6" s="15"/>
    </row>
    <row r="7" spans="2:16" ht="67.5">
      <c r="B7" s="20" t="s">
        <v>4</v>
      </c>
      <c r="C7" s="21" t="s">
        <v>5</v>
      </c>
      <c r="D7" s="22" t="s">
        <v>6</v>
      </c>
      <c r="E7" s="23" t="s">
        <v>7</v>
      </c>
      <c r="F7" s="20" t="s">
        <v>4</v>
      </c>
      <c r="G7" s="21" t="s">
        <v>5</v>
      </c>
      <c r="H7" s="22" t="s">
        <v>6</v>
      </c>
      <c r="I7" s="23" t="s">
        <v>7</v>
      </c>
      <c r="J7" s="20" t="s">
        <v>4</v>
      </c>
      <c r="K7" s="21" t="s">
        <v>5</v>
      </c>
      <c r="L7" s="22" t="s">
        <v>6</v>
      </c>
      <c r="M7" s="23" t="s">
        <v>7</v>
      </c>
    </row>
    <row r="8" spans="2:16" ht="24">
      <c r="B8" s="1" t="s">
        <v>8</v>
      </c>
      <c r="C8" s="4">
        <v>15</v>
      </c>
      <c r="D8" s="25">
        <v>20044763.322044998</v>
      </c>
      <c r="E8" s="26">
        <f>+ROUND(((D8*C8)*3.5),0)</f>
        <v>1052350074</v>
      </c>
      <c r="F8" s="1" t="s">
        <v>8</v>
      </c>
      <c r="G8" s="4">
        <v>15</v>
      </c>
      <c r="H8" s="44">
        <v>20052541.247145001</v>
      </c>
      <c r="I8" s="45">
        <v>1052758415</v>
      </c>
      <c r="J8" s="1" t="s">
        <v>8</v>
      </c>
      <c r="K8" s="4">
        <v>15</v>
      </c>
      <c r="L8" s="44">
        <f>+ROUND(((D8+H8)/2),0)</f>
        <v>20048652</v>
      </c>
      <c r="M8" s="26">
        <f>+ROUND(((L8*K8)*3.5),0)</f>
        <v>1052554230</v>
      </c>
    </row>
    <row r="9" spans="2:16" ht="24">
      <c r="B9" s="1" t="s">
        <v>9</v>
      </c>
      <c r="C9" s="4">
        <v>4</v>
      </c>
      <c r="D9" s="25">
        <v>8805510.3368872758</v>
      </c>
      <c r="E9" s="26">
        <f t="shared" ref="E9:E12" si="0">+ROUND(((D9*C9)*3.5),0)</f>
        <v>123277145</v>
      </c>
      <c r="F9" s="1" t="s">
        <v>9</v>
      </c>
      <c r="G9" s="4">
        <v>4</v>
      </c>
      <c r="H9" s="44">
        <v>8808927.1195535138</v>
      </c>
      <c r="I9" s="45">
        <v>123324980</v>
      </c>
      <c r="J9" s="1" t="s">
        <v>9</v>
      </c>
      <c r="K9" s="4">
        <v>4</v>
      </c>
      <c r="L9" s="44">
        <f t="shared" ref="L9:L23" si="1">+ROUND(((D9+H9)/2),0)</f>
        <v>8807219</v>
      </c>
      <c r="M9" s="26">
        <f t="shared" ref="M9:M12" si="2">+ROUND(((L9*K9)*3.5),0)</f>
        <v>123301066</v>
      </c>
    </row>
    <row r="10" spans="2:16" ht="66.75" customHeight="1">
      <c r="B10" s="1" t="s">
        <v>10</v>
      </c>
      <c r="C10" s="4">
        <v>1</v>
      </c>
      <c r="D10" s="25">
        <v>6516077.6492965836</v>
      </c>
      <c r="E10" s="26">
        <f>+ROUND(((D10*C10)*3.5),0)</f>
        <v>22806272</v>
      </c>
      <c r="F10" s="1" t="s">
        <v>10</v>
      </c>
      <c r="G10" s="4">
        <v>1</v>
      </c>
      <c r="H10" s="44">
        <v>6518606.0684695998</v>
      </c>
      <c r="I10" s="45">
        <v>22815121</v>
      </c>
      <c r="J10" s="1" t="s">
        <v>10</v>
      </c>
      <c r="K10" s="4">
        <v>1</v>
      </c>
      <c r="L10" s="44">
        <f t="shared" si="1"/>
        <v>6517342</v>
      </c>
      <c r="M10" s="26">
        <f>+ROUND(((L10*K10)*3.5),0)</f>
        <v>22810697</v>
      </c>
    </row>
    <row r="11" spans="2:16" ht="24" customHeight="1">
      <c r="B11" s="1" t="s">
        <v>11</v>
      </c>
      <c r="C11" s="4">
        <v>1</v>
      </c>
      <c r="D11" s="25">
        <v>8645410.1489438713</v>
      </c>
      <c r="E11" s="26">
        <f t="shared" si="0"/>
        <v>30258936</v>
      </c>
      <c r="F11" s="1" t="s">
        <v>11</v>
      </c>
      <c r="G11" s="4">
        <v>1</v>
      </c>
      <c r="H11" s="44">
        <v>8648764.8082889039</v>
      </c>
      <c r="I11" s="45">
        <v>30270677</v>
      </c>
      <c r="J11" s="1" t="s">
        <v>11</v>
      </c>
      <c r="K11" s="4">
        <v>1</v>
      </c>
      <c r="L11" s="44">
        <f t="shared" si="1"/>
        <v>8647087</v>
      </c>
      <c r="M11" s="26">
        <f t="shared" si="2"/>
        <v>30264805</v>
      </c>
    </row>
    <row r="12" spans="2:16" ht="24">
      <c r="B12" s="1" t="s">
        <v>12</v>
      </c>
      <c r="C12" s="4">
        <v>1</v>
      </c>
      <c r="D12" s="25">
        <v>11239252.985157728</v>
      </c>
      <c r="E12" s="26">
        <f t="shared" si="0"/>
        <v>39337385</v>
      </c>
      <c r="F12" s="1" t="s">
        <v>12</v>
      </c>
      <c r="G12" s="4">
        <v>1</v>
      </c>
      <c r="H12" s="44">
        <v>11243614.127591487</v>
      </c>
      <c r="I12" s="45">
        <v>39352649</v>
      </c>
      <c r="J12" s="1" t="s">
        <v>12</v>
      </c>
      <c r="K12" s="4">
        <v>1</v>
      </c>
      <c r="L12" s="44">
        <f t="shared" si="1"/>
        <v>11241434</v>
      </c>
      <c r="M12" s="26">
        <f t="shared" si="2"/>
        <v>39345019</v>
      </c>
    </row>
    <row r="13" spans="2:16" ht="15.75" thickBot="1">
      <c r="B13" s="5" t="s">
        <v>13</v>
      </c>
      <c r="C13" s="6">
        <f>SUM(C8:C12)</f>
        <v>22</v>
      </c>
      <c r="D13" s="7"/>
      <c r="E13" s="27">
        <f>SUM(E8:E12)</f>
        <v>1268029812</v>
      </c>
      <c r="F13" s="5" t="s">
        <v>13</v>
      </c>
      <c r="G13" s="6">
        <v>22</v>
      </c>
      <c r="H13" s="33"/>
      <c r="I13" s="46">
        <v>1268521842</v>
      </c>
      <c r="J13" s="5" t="s">
        <v>13</v>
      </c>
      <c r="K13" s="6">
        <v>22</v>
      </c>
      <c r="L13" s="44">
        <f t="shared" si="1"/>
        <v>0</v>
      </c>
      <c r="M13" s="46">
        <f>SUM(M8:M12)</f>
        <v>1268275817</v>
      </c>
      <c r="O13" s="74">
        <f>+L12+L9</f>
        <v>20048653</v>
      </c>
      <c r="P13" s="75">
        <f>+O13*3.5</f>
        <v>70170285.5</v>
      </c>
    </row>
    <row r="14" spans="2:16" ht="15.75" thickBot="1">
      <c r="B14" s="16"/>
      <c r="E14" s="15"/>
      <c r="F14" s="16"/>
      <c r="G14"/>
      <c r="H14"/>
      <c r="I14" s="15"/>
      <c r="J14" s="16"/>
      <c r="K14"/>
      <c r="L14" s="44"/>
      <c r="M14" s="15"/>
      <c r="P14" s="75">
        <f>+M26-P13</f>
        <v>1224273929.5</v>
      </c>
    </row>
    <row r="15" spans="2:16" ht="34.5" thickBot="1">
      <c r="B15" s="19" t="s">
        <v>14</v>
      </c>
      <c r="C15" s="24" t="s">
        <v>5</v>
      </c>
      <c r="D15" s="21" t="s">
        <v>6</v>
      </c>
      <c r="E15" s="28" t="s">
        <v>7</v>
      </c>
      <c r="F15" s="34" t="s">
        <v>14</v>
      </c>
      <c r="G15" s="35" t="s">
        <v>5</v>
      </c>
      <c r="H15" s="36" t="s">
        <v>6</v>
      </c>
      <c r="I15" s="32" t="s">
        <v>7</v>
      </c>
      <c r="J15" s="34" t="s">
        <v>14</v>
      </c>
      <c r="K15" s="35" t="s">
        <v>5</v>
      </c>
      <c r="L15" s="36" t="s">
        <v>6</v>
      </c>
      <c r="M15" s="32" t="s">
        <v>7</v>
      </c>
    </row>
    <row r="16" spans="2:16" ht="60">
      <c r="B16" s="1" t="s">
        <v>15</v>
      </c>
      <c r="C16" s="4">
        <v>1</v>
      </c>
      <c r="D16" s="29">
        <v>2512412.4479999999</v>
      </c>
      <c r="E16" s="30">
        <f>+(D16*C16)*3.5</f>
        <v>8793443.568</v>
      </c>
      <c r="F16" s="39" t="s">
        <v>15</v>
      </c>
      <c r="G16" s="40">
        <v>1</v>
      </c>
      <c r="H16" s="47">
        <v>3047779.65</v>
      </c>
      <c r="I16" s="48">
        <v>10667228.775</v>
      </c>
      <c r="J16" s="39" t="s">
        <v>15</v>
      </c>
      <c r="K16" s="40">
        <v>1</v>
      </c>
      <c r="L16" s="44">
        <f>+ROUND(((D16+H16)/2),0)</f>
        <v>2780096</v>
      </c>
      <c r="M16" s="26">
        <f>+ROUND(((L16*K16)*3.5),0)</f>
        <v>9730336</v>
      </c>
    </row>
    <row r="17" spans="2:13" ht="36">
      <c r="B17" s="1" t="s">
        <v>16</v>
      </c>
      <c r="C17" s="8">
        <v>1</v>
      </c>
      <c r="D17" s="29">
        <v>330343.68640000001</v>
      </c>
      <c r="E17" s="30">
        <f t="shared" ref="E17:E23" si="3">+(D17*C17)*3.5</f>
        <v>1156202.9024</v>
      </c>
      <c r="F17" s="41" t="s">
        <v>16</v>
      </c>
      <c r="G17" s="9">
        <v>1</v>
      </c>
      <c r="H17" s="49">
        <v>400736.5</v>
      </c>
      <c r="I17" s="50">
        <v>1402577.75</v>
      </c>
      <c r="J17" s="41" t="s">
        <v>16</v>
      </c>
      <c r="K17" s="9">
        <v>1</v>
      </c>
      <c r="L17" s="44">
        <f t="shared" ref="L17:L20" si="4">+ROUND(((D17+H17)/2),0)</f>
        <v>365540</v>
      </c>
      <c r="M17" s="26">
        <f t="shared" ref="M17:M20" si="5">+ROUND(((L17*K17)*3.5),0)</f>
        <v>1279390</v>
      </c>
    </row>
    <row r="18" spans="2:13" ht="180">
      <c r="B18" s="2" t="s">
        <v>17</v>
      </c>
      <c r="C18" s="9">
        <v>1</v>
      </c>
      <c r="D18" s="29">
        <v>2617597.71</v>
      </c>
      <c r="E18" s="30">
        <f t="shared" si="3"/>
        <v>9161591.9849999994</v>
      </c>
      <c r="F18" s="41" t="s">
        <v>17</v>
      </c>
      <c r="G18" s="9">
        <v>1</v>
      </c>
      <c r="H18" s="49">
        <v>3241354.65</v>
      </c>
      <c r="I18" s="50">
        <v>11344741.275</v>
      </c>
      <c r="J18" s="41" t="s">
        <v>17</v>
      </c>
      <c r="K18" s="9">
        <v>1</v>
      </c>
      <c r="L18" s="44">
        <f t="shared" si="4"/>
        <v>2929476</v>
      </c>
      <c r="M18" s="53">
        <f>+ROUND(((L18*K18)*3.5),0)</f>
        <v>10253166</v>
      </c>
    </row>
    <row r="19" spans="2:13">
      <c r="B19" s="17" t="s">
        <v>18</v>
      </c>
      <c r="D19" s="10"/>
      <c r="E19" s="30"/>
      <c r="F19" s="42" t="s">
        <v>18</v>
      </c>
      <c r="G19" s="37"/>
      <c r="H19" s="51"/>
      <c r="I19" s="50"/>
      <c r="J19" s="42" t="s">
        <v>18</v>
      </c>
      <c r="K19" s="37"/>
      <c r="L19" s="44"/>
      <c r="M19" s="26"/>
    </row>
    <row r="20" spans="2:13" ht="36">
      <c r="B20" s="18" t="s">
        <v>19</v>
      </c>
      <c r="C20" s="11">
        <v>1</v>
      </c>
      <c r="D20" s="29">
        <v>407533.38079999998</v>
      </c>
      <c r="E20" s="30">
        <f t="shared" si="3"/>
        <v>1426366.8328</v>
      </c>
      <c r="F20" s="43" t="s">
        <v>19</v>
      </c>
      <c r="G20" s="38">
        <v>1</v>
      </c>
      <c r="H20" s="49">
        <v>504644.95</v>
      </c>
      <c r="I20" s="50">
        <v>1766257.325</v>
      </c>
      <c r="J20" s="43" t="s">
        <v>19</v>
      </c>
      <c r="K20" s="38">
        <v>1</v>
      </c>
      <c r="L20" s="44">
        <f t="shared" si="4"/>
        <v>456089</v>
      </c>
      <c r="M20" s="26">
        <f t="shared" ref="M19:M20" si="6">+ROUND(((L20*K20)*3.5),0)</f>
        <v>1596312</v>
      </c>
    </row>
    <row r="21" spans="2:13" ht="36">
      <c r="B21" s="18" t="s">
        <v>20</v>
      </c>
      <c r="C21" s="11">
        <v>1</v>
      </c>
      <c r="D21" s="29">
        <v>401168.1128</v>
      </c>
      <c r="E21" s="30">
        <f t="shared" si="3"/>
        <v>1404088.3947999999</v>
      </c>
      <c r="F21" s="43" t="s">
        <v>20</v>
      </c>
      <c r="G21" s="38">
        <v>1</v>
      </c>
      <c r="H21" s="49">
        <v>496764.2</v>
      </c>
      <c r="I21" s="50">
        <v>1738674.7</v>
      </c>
      <c r="J21" s="43" t="s">
        <v>20</v>
      </c>
      <c r="K21" s="38">
        <v>1</v>
      </c>
      <c r="L21" s="44">
        <f t="shared" ref="L21:L23" si="7">+ROUND(((D21+H21)/2),0)</f>
        <v>448966</v>
      </c>
      <c r="M21" s="26">
        <f t="shared" ref="M21:M23" si="8">+ROUND(((L21*K21)*3.5),0)</f>
        <v>1571381</v>
      </c>
    </row>
    <row r="22" spans="2:13" ht="45.75" customHeight="1">
      <c r="B22" s="18" t="s">
        <v>21</v>
      </c>
      <c r="C22" s="11">
        <v>1</v>
      </c>
      <c r="D22" s="29">
        <v>347602.7464</v>
      </c>
      <c r="E22" s="30">
        <f t="shared" si="3"/>
        <v>1216609.6124</v>
      </c>
      <c r="F22" s="43" t="s">
        <v>21</v>
      </c>
      <c r="G22" s="38">
        <v>1</v>
      </c>
      <c r="H22" s="49">
        <v>430433.95</v>
      </c>
      <c r="I22" s="50">
        <v>1506518.825</v>
      </c>
      <c r="J22" s="43" t="s">
        <v>21</v>
      </c>
      <c r="K22" s="38">
        <v>1</v>
      </c>
      <c r="L22" s="44">
        <f t="shared" si="7"/>
        <v>389018</v>
      </c>
      <c r="M22" s="26">
        <f t="shared" si="8"/>
        <v>1361563</v>
      </c>
    </row>
    <row r="23" spans="2:13" ht="36">
      <c r="B23" s="18" t="s">
        <v>22</v>
      </c>
      <c r="C23" s="11">
        <v>1</v>
      </c>
      <c r="D23" s="29">
        <v>96055.377600000007</v>
      </c>
      <c r="E23" s="30">
        <f t="shared" si="3"/>
        <v>336193.82160000002</v>
      </c>
      <c r="F23" s="43" t="s">
        <v>22</v>
      </c>
      <c r="G23" s="38">
        <v>1</v>
      </c>
      <c r="H23" s="49">
        <v>118944.95</v>
      </c>
      <c r="I23" s="50">
        <v>416307.32500000001</v>
      </c>
      <c r="J23" s="43" t="s">
        <v>22</v>
      </c>
      <c r="K23" s="38">
        <v>1</v>
      </c>
      <c r="L23" s="44">
        <f t="shared" si="7"/>
        <v>107500</v>
      </c>
      <c r="M23" s="26">
        <f t="shared" si="8"/>
        <v>376250</v>
      </c>
    </row>
    <row r="24" spans="2:13" ht="15.75" thickBot="1">
      <c r="B24" s="70"/>
      <c r="C24" s="71"/>
      <c r="D24" s="71"/>
      <c r="E24" s="31">
        <f>SUM(E16:E23)</f>
        <v>23494497.116999999</v>
      </c>
      <c r="F24" s="59"/>
      <c r="G24" s="60"/>
      <c r="H24" s="60"/>
      <c r="I24" s="52">
        <v>28842305.974999998</v>
      </c>
      <c r="J24" s="59"/>
      <c r="K24" s="60"/>
      <c r="L24" s="60"/>
      <c r="M24" s="52">
        <f>SUM(M16:M23)</f>
        <v>26168398</v>
      </c>
    </row>
    <row r="25" spans="2:13" ht="15.75" thickBot="1">
      <c r="B25" s="16"/>
      <c r="E25" s="15"/>
      <c r="F25" s="16"/>
      <c r="G25"/>
      <c r="H25"/>
      <c r="I25" s="15"/>
      <c r="J25" s="16"/>
      <c r="K25"/>
      <c r="L25"/>
      <c r="M25" s="15"/>
    </row>
    <row r="26" spans="2:13">
      <c r="B26" s="61" t="s">
        <v>23</v>
      </c>
      <c r="C26" s="62"/>
      <c r="D26" s="62"/>
      <c r="E26" s="72">
        <f>+E24+E13</f>
        <v>1291524309.1170001</v>
      </c>
      <c r="F26" s="61" t="s">
        <v>23</v>
      </c>
      <c r="G26" s="62"/>
      <c r="H26" s="62"/>
      <c r="I26" s="65">
        <v>1297364147.9749999</v>
      </c>
      <c r="J26" s="61" t="s">
        <v>23</v>
      </c>
      <c r="K26" s="62"/>
      <c r="L26" s="62"/>
      <c r="M26" s="65">
        <f>+M24+M13</f>
        <v>1294444215</v>
      </c>
    </row>
    <row r="27" spans="2:13" ht="15.75" thickBot="1">
      <c r="B27" s="63"/>
      <c r="C27" s="64"/>
      <c r="D27" s="64"/>
      <c r="E27" s="73"/>
      <c r="F27" s="63"/>
      <c r="G27" s="64"/>
      <c r="H27" s="64"/>
      <c r="I27" s="66"/>
      <c r="J27" s="63"/>
      <c r="K27" s="64"/>
      <c r="L27" s="64"/>
      <c r="M27" s="66"/>
    </row>
  </sheetData>
  <mergeCells count="15">
    <mergeCell ref="J24:L24"/>
    <mergeCell ref="J26:L27"/>
    <mergeCell ref="M26:M27"/>
    <mergeCell ref="F4:I4"/>
    <mergeCell ref="F3:I3"/>
    <mergeCell ref="F2:I2"/>
    <mergeCell ref="F24:H24"/>
    <mergeCell ref="F26:H27"/>
    <mergeCell ref="I26:I27"/>
    <mergeCell ref="B4:E4"/>
    <mergeCell ref="B3:E3"/>
    <mergeCell ref="B2:E2"/>
    <mergeCell ref="B24:D24"/>
    <mergeCell ref="B26:D27"/>
    <mergeCell ref="E26:E27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Auxiliar Administrativo DSAJ - Meta - Villavicencio</dc:creator>
  <cp:keywords/>
  <dc:description/>
  <cp:lastModifiedBy>Coordinación ÁreaAdministrativa - Meta - Villavicencio</cp:lastModifiedBy>
  <cp:revision/>
  <dcterms:created xsi:type="dcterms:W3CDTF">2024-10-30T15:24:04Z</dcterms:created>
  <dcterms:modified xsi:type="dcterms:W3CDTF">2026-05-25T18:38:00Z</dcterms:modified>
  <cp:category/>
  <cp:contentStatus/>
</cp:coreProperties>
</file>