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\Downloads\"/>
    </mc:Choice>
  </mc:AlternateContent>
  <xr:revisionPtr revIDLastSave="0" documentId="13_ncr:1_{C52A0790-6CD9-4097-AEF5-CCAB38C35B73}" xr6:coauthVersionLast="47" xr6:coauthVersionMax="47" xr10:uidLastSave="{00000000-0000-0000-0000-000000000000}"/>
  <bookViews>
    <workbookView xWindow="20370" yWindow="-120" windowWidth="29040" windowHeight="15720" firstSheet="1" activeTab="1" xr2:uid="{00000000-000D-0000-FFFF-FFFF00000000}"/>
  </bookViews>
  <sheets>
    <sheet name="RESUMEN" sheetId="1" state="hidden" r:id="rId1"/>
    <sheet name="1. HOJA  - ADJUDICADOS" sheetId="4" r:id="rId2"/>
    <sheet name="2. HOJA - LOTES DESIERTOS" sheetId="5" r:id="rId3"/>
    <sheet name="3. HOJA - OFERTAS RECHAZADAS" sheetId="6" r:id="rId4"/>
    <sheet name="4. HOJA-HABILITADOS NO ADJUDICA" sheetId="7" r:id="rId5"/>
  </sheets>
  <externalReferences>
    <externalReference r:id="rId6"/>
  </externalReferences>
  <definedNames>
    <definedName name="_xlnm._FilterDatabase" localSheetId="1" hidden="1">'1. HOJA  - ADJUDICADOS'!$A$7:$T$39</definedName>
    <definedName name="_xlnm._FilterDatabase" localSheetId="2" hidden="1">'2. HOJA - LOTES DESIERTOS'!$A$7:$K$16</definedName>
    <definedName name="_xlnm._FilterDatabase" localSheetId="3" hidden="1">'3. HOJA - OFERTAS RECHAZADAS'!$A$7:$S$13</definedName>
    <definedName name="_xlnm._FilterDatabase" localSheetId="0" hidden="1">RESUMEN!$A$7:$S$46</definedName>
  </definedNames>
  <calcPr calcId="191028" iterateCount="1" calcOnSave="0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8" i="6" l="1"/>
  <c r="R9" i="6"/>
  <c r="Q9" i="6"/>
  <c r="Q8" i="6"/>
  <c r="N9" i="6"/>
  <c r="N8" i="6"/>
  <c r="M8" i="6"/>
  <c r="M9" i="6"/>
  <c r="O9" i="6"/>
  <c r="O8" i="6"/>
  <c r="L11" i="4"/>
  <c r="L8" i="4"/>
  <c r="I8" i="4"/>
  <c r="M8" i="4"/>
  <c r="O8" i="4"/>
  <c r="L38" i="4"/>
  <c r="I38" i="4"/>
  <c r="M38" i="4"/>
  <c r="L37" i="4"/>
  <c r="I37" i="4"/>
  <c r="M37" i="4"/>
  <c r="L36" i="4"/>
  <c r="I36" i="4"/>
  <c r="M36" i="4"/>
  <c r="L35" i="4"/>
  <c r="I35" i="4"/>
  <c r="M35" i="4"/>
  <c r="L34" i="4"/>
  <c r="I34" i="4"/>
  <c r="M34" i="4"/>
  <c r="L33" i="4"/>
  <c r="I33" i="4"/>
  <c r="M33" i="4"/>
  <c r="L32" i="4"/>
  <c r="I32" i="4"/>
  <c r="M32" i="4"/>
  <c r="L31" i="4"/>
  <c r="I31" i="4"/>
  <c r="M31" i="4"/>
  <c r="L30" i="4"/>
  <c r="I30" i="4"/>
  <c r="M30" i="4"/>
  <c r="L29" i="4"/>
  <c r="I29" i="4"/>
  <c r="M29" i="4"/>
  <c r="L28" i="4"/>
  <c r="I28" i="4"/>
  <c r="M28" i="4"/>
  <c r="L27" i="4"/>
  <c r="I27" i="4"/>
  <c r="M27" i="4"/>
  <c r="L26" i="4"/>
  <c r="I26" i="4"/>
  <c r="M26" i="4"/>
  <c r="L25" i="4"/>
  <c r="I25" i="4"/>
  <c r="M25" i="4"/>
  <c r="L24" i="4"/>
  <c r="I24" i="4"/>
  <c r="M24" i="4"/>
  <c r="L23" i="4"/>
  <c r="I23" i="4"/>
  <c r="M23" i="4"/>
  <c r="L22" i="4"/>
  <c r="I22" i="4"/>
  <c r="M22" i="4"/>
  <c r="L21" i="4"/>
  <c r="I21" i="4"/>
  <c r="M21" i="4"/>
  <c r="L20" i="4"/>
  <c r="I20" i="4"/>
  <c r="M20" i="4"/>
  <c r="L19" i="4"/>
  <c r="I19" i="4"/>
  <c r="M19" i="4"/>
  <c r="L18" i="4"/>
  <c r="I18" i="4"/>
  <c r="M18" i="4"/>
  <c r="L17" i="4"/>
  <c r="I17" i="4"/>
  <c r="M17" i="4"/>
  <c r="L16" i="4"/>
  <c r="I16" i="4"/>
  <c r="M16" i="4"/>
  <c r="L15" i="4"/>
  <c r="I15" i="4"/>
  <c r="M15" i="4"/>
  <c r="L14" i="4"/>
  <c r="I14" i="4"/>
  <c r="M14" i="4"/>
  <c r="L13" i="4"/>
  <c r="I13" i="4"/>
  <c r="M13" i="4"/>
  <c r="L12" i="4"/>
  <c r="I12" i="4"/>
  <c r="M12" i="4"/>
  <c r="I11" i="4"/>
  <c r="M11" i="4"/>
  <c r="L10" i="4"/>
  <c r="I10" i="4"/>
  <c r="M10" i="4"/>
  <c r="L9" i="4"/>
  <c r="I9" i="4"/>
  <c r="M9" i="4"/>
  <c r="O9" i="4"/>
  <c r="O10" i="4"/>
  <c r="O11" i="4"/>
  <c r="O12" i="4"/>
  <c r="O13" i="4"/>
  <c r="O14" i="4"/>
  <c r="O15" i="4"/>
  <c r="O16" i="4"/>
  <c r="O17" i="4"/>
  <c r="O18" i="4"/>
  <c r="O19" i="4"/>
  <c r="O20" i="4"/>
  <c r="O21" i="4"/>
  <c r="O22" i="4"/>
  <c r="O23" i="4"/>
  <c r="O24" i="4"/>
  <c r="O25" i="4"/>
  <c r="O26" i="4"/>
  <c r="O27" i="4"/>
  <c r="O28" i="4"/>
  <c r="O29" i="4"/>
  <c r="O30" i="4"/>
  <c r="O31" i="4"/>
  <c r="O32" i="4"/>
  <c r="O33" i="4"/>
  <c r="O34" i="4"/>
  <c r="O35" i="4"/>
  <c r="O36" i="4"/>
  <c r="O37" i="4"/>
  <c r="O38" i="4"/>
  <c r="Q8" i="4"/>
  <c r="S8" i="4"/>
  <c r="L3" i="7"/>
  <c r="I3" i="7"/>
  <c r="M3" i="7"/>
  <c r="O3" i="7"/>
  <c r="Q3" i="7"/>
  <c r="P3" i="7"/>
  <c r="N3" i="7"/>
  <c r="J12" i="6"/>
  <c r="J11" i="6"/>
  <c r="J10" i="6"/>
  <c r="M12" i="6"/>
  <c r="N12" i="6"/>
  <c r="P12" i="6"/>
  <c r="R12" i="6"/>
  <c r="Q12" i="6"/>
  <c r="O12" i="6"/>
  <c r="M11" i="6"/>
  <c r="N11" i="6"/>
  <c r="P11" i="6"/>
  <c r="R11" i="6"/>
  <c r="Q11" i="6"/>
  <c r="O11" i="6"/>
  <c r="M10" i="6"/>
  <c r="N10" i="6"/>
  <c r="P10" i="6"/>
  <c r="R10" i="6"/>
  <c r="Q10" i="6"/>
  <c r="O10" i="6"/>
  <c r="Q38" i="4"/>
  <c r="S38" i="4"/>
  <c r="Q37" i="4"/>
  <c r="S37" i="4"/>
  <c r="Q36" i="4"/>
  <c r="S36" i="4"/>
  <c r="Q35" i="4"/>
  <c r="S35" i="4"/>
  <c r="Q34" i="4"/>
  <c r="S34" i="4"/>
  <c r="Q33" i="4"/>
  <c r="S33" i="4"/>
  <c r="Q32" i="4"/>
  <c r="S32" i="4"/>
  <c r="Q31" i="4"/>
  <c r="S31" i="4"/>
  <c r="Q30" i="4"/>
  <c r="S30" i="4"/>
  <c r="Q29" i="4"/>
  <c r="S29" i="4"/>
  <c r="Q28" i="4"/>
  <c r="S28" i="4"/>
  <c r="Q27" i="4"/>
  <c r="S27" i="4"/>
  <c r="Q26" i="4"/>
  <c r="S26" i="4"/>
  <c r="Q25" i="4"/>
  <c r="S25" i="4"/>
  <c r="Q24" i="4"/>
  <c r="S24" i="4"/>
  <c r="Q23" i="4"/>
  <c r="S23" i="4"/>
  <c r="Q22" i="4"/>
  <c r="S22" i="4"/>
  <c r="Q21" i="4"/>
  <c r="S21" i="4"/>
  <c r="Q20" i="4"/>
  <c r="S20" i="4"/>
  <c r="Q19" i="4"/>
  <c r="S19" i="4"/>
  <c r="Q18" i="4"/>
  <c r="S18" i="4"/>
  <c r="Q17" i="4"/>
  <c r="S17" i="4"/>
  <c r="Q16" i="4"/>
  <c r="S16" i="4"/>
  <c r="Q15" i="4"/>
  <c r="S15" i="4"/>
  <c r="Q14" i="4"/>
  <c r="S14" i="4"/>
  <c r="Q13" i="4"/>
  <c r="S13" i="4"/>
  <c r="Q12" i="4"/>
  <c r="S12" i="4"/>
  <c r="Q11" i="4"/>
  <c r="S11" i="4"/>
  <c r="Q10" i="4"/>
  <c r="S10" i="4"/>
  <c r="Q9" i="4"/>
  <c r="S9" i="4"/>
  <c r="R6" i="6"/>
  <c r="P6" i="6"/>
  <c r="N6" i="6"/>
  <c r="M6" i="6"/>
  <c r="L6" i="6"/>
  <c r="K6" i="6"/>
  <c r="J6" i="6"/>
  <c r="I6" i="6"/>
  <c r="H6" i="6"/>
  <c r="G6" i="6"/>
  <c r="F6" i="6"/>
  <c r="I4" i="6"/>
  <c r="J4" i="6"/>
  <c r="I3" i="6"/>
  <c r="J3" i="6"/>
  <c r="J1" i="6"/>
  <c r="I1" i="6"/>
  <c r="H1" i="6"/>
  <c r="J6" i="5"/>
  <c r="I6" i="5"/>
  <c r="H6" i="5"/>
  <c r="G6" i="5"/>
  <c r="F6" i="5"/>
  <c r="P38" i="4"/>
  <c r="N38" i="4"/>
  <c r="P37" i="4"/>
  <c r="N37" i="4"/>
  <c r="P36" i="4"/>
  <c r="N36" i="4"/>
  <c r="P35" i="4"/>
  <c r="N35" i="4"/>
  <c r="P34" i="4"/>
  <c r="N34" i="4"/>
  <c r="P33" i="4"/>
  <c r="N33" i="4"/>
  <c r="P32" i="4"/>
  <c r="N32" i="4"/>
  <c r="P31" i="4"/>
  <c r="N31" i="4"/>
  <c r="P30" i="4"/>
  <c r="N30" i="4"/>
  <c r="P29" i="4"/>
  <c r="N29" i="4"/>
  <c r="P28" i="4"/>
  <c r="N28" i="4"/>
  <c r="P27" i="4"/>
  <c r="N27" i="4"/>
  <c r="P26" i="4"/>
  <c r="N26" i="4"/>
  <c r="P25" i="4"/>
  <c r="N25" i="4"/>
  <c r="P24" i="4"/>
  <c r="N24" i="4"/>
  <c r="P23" i="4"/>
  <c r="N23" i="4"/>
  <c r="P22" i="4"/>
  <c r="N22" i="4"/>
  <c r="P21" i="4"/>
  <c r="N21" i="4"/>
  <c r="P20" i="4"/>
  <c r="N20" i="4"/>
  <c r="P19" i="4"/>
  <c r="N19" i="4"/>
  <c r="P18" i="4"/>
  <c r="N18" i="4"/>
  <c r="P17" i="4"/>
  <c r="N17" i="4"/>
  <c r="P16" i="4"/>
  <c r="N16" i="4"/>
  <c r="P15" i="4"/>
  <c r="N15" i="4"/>
  <c r="P14" i="4"/>
  <c r="N14" i="4"/>
  <c r="P13" i="4"/>
  <c r="N13" i="4"/>
  <c r="P12" i="4"/>
  <c r="N12" i="4"/>
  <c r="P11" i="4"/>
  <c r="N11" i="4"/>
  <c r="P10" i="4"/>
  <c r="N10" i="4"/>
  <c r="P9" i="4"/>
  <c r="N9" i="4"/>
  <c r="P8" i="4"/>
  <c r="N8" i="4"/>
  <c r="Q6" i="4"/>
  <c r="O6" i="4"/>
  <c r="M6" i="4"/>
  <c r="L6" i="4"/>
  <c r="K6" i="4"/>
  <c r="J6" i="4"/>
  <c r="I6" i="4"/>
  <c r="H6" i="4"/>
  <c r="G6" i="4"/>
  <c r="F6" i="4"/>
  <c r="H4" i="4"/>
  <c r="I4" i="4"/>
  <c r="H3" i="4"/>
  <c r="I3" i="4"/>
  <c r="I1" i="4"/>
  <c r="H1" i="4"/>
  <c r="G1" i="4"/>
  <c r="F6" i="1"/>
  <c r="M8" i="1"/>
  <c r="J8" i="1"/>
  <c r="N8" i="1"/>
  <c r="P8" i="1"/>
  <c r="M9" i="1"/>
  <c r="J9" i="1"/>
  <c r="N9" i="1"/>
  <c r="P9" i="1"/>
  <c r="M10" i="1"/>
  <c r="J10" i="1"/>
  <c r="N10" i="1"/>
  <c r="P10" i="1"/>
  <c r="M11" i="1"/>
  <c r="J11" i="1"/>
  <c r="N11" i="1"/>
  <c r="P11" i="1"/>
  <c r="M13" i="1"/>
  <c r="J13" i="1"/>
  <c r="N13" i="1"/>
  <c r="P13" i="1"/>
  <c r="M14" i="1"/>
  <c r="J14" i="1"/>
  <c r="N14" i="1"/>
  <c r="P14" i="1"/>
  <c r="M15" i="1"/>
  <c r="J15" i="1"/>
  <c r="N15" i="1"/>
  <c r="P15" i="1"/>
  <c r="M16" i="1"/>
  <c r="J16" i="1"/>
  <c r="N16" i="1"/>
  <c r="P16" i="1"/>
  <c r="M17" i="1"/>
  <c r="J17" i="1"/>
  <c r="N17" i="1"/>
  <c r="P17" i="1"/>
  <c r="M18" i="1"/>
  <c r="J18" i="1"/>
  <c r="N18" i="1"/>
  <c r="P18" i="1"/>
  <c r="M19" i="1"/>
  <c r="J19" i="1"/>
  <c r="N19" i="1"/>
  <c r="P19" i="1"/>
  <c r="M20" i="1"/>
  <c r="J20" i="1"/>
  <c r="N20" i="1"/>
  <c r="P20" i="1"/>
  <c r="M21" i="1"/>
  <c r="J21" i="1"/>
  <c r="N21" i="1"/>
  <c r="P21" i="1"/>
  <c r="M22" i="1"/>
  <c r="J22" i="1"/>
  <c r="N22" i="1"/>
  <c r="P22" i="1"/>
  <c r="M23" i="1"/>
  <c r="J23" i="1"/>
  <c r="N23" i="1"/>
  <c r="P23" i="1"/>
  <c r="M26" i="1"/>
  <c r="J26" i="1"/>
  <c r="N26" i="1"/>
  <c r="P26" i="1"/>
  <c r="M27" i="1"/>
  <c r="J27" i="1"/>
  <c r="N27" i="1"/>
  <c r="P27" i="1"/>
  <c r="M28" i="1"/>
  <c r="J28" i="1"/>
  <c r="N28" i="1"/>
  <c r="P28" i="1"/>
  <c r="M29" i="1"/>
  <c r="J29" i="1"/>
  <c r="N29" i="1"/>
  <c r="P29" i="1"/>
  <c r="M30" i="1"/>
  <c r="J30" i="1"/>
  <c r="N30" i="1"/>
  <c r="P30" i="1"/>
  <c r="M32" i="1"/>
  <c r="J32" i="1"/>
  <c r="N32" i="1"/>
  <c r="P32" i="1"/>
  <c r="M33" i="1"/>
  <c r="J33" i="1"/>
  <c r="N33" i="1"/>
  <c r="P33" i="1"/>
  <c r="M34" i="1"/>
  <c r="J34" i="1"/>
  <c r="N34" i="1"/>
  <c r="P34" i="1"/>
  <c r="M35" i="1"/>
  <c r="J35" i="1"/>
  <c r="N35" i="1"/>
  <c r="P35" i="1"/>
  <c r="M36" i="1"/>
  <c r="J36" i="1"/>
  <c r="N36" i="1"/>
  <c r="P36" i="1"/>
  <c r="M37" i="1"/>
  <c r="J37" i="1"/>
  <c r="N37" i="1"/>
  <c r="P37" i="1"/>
  <c r="M38" i="1"/>
  <c r="J38" i="1"/>
  <c r="N38" i="1"/>
  <c r="P38" i="1"/>
  <c r="M40" i="1"/>
  <c r="J40" i="1"/>
  <c r="N40" i="1"/>
  <c r="P40" i="1"/>
  <c r="M42" i="1"/>
  <c r="J42" i="1"/>
  <c r="N42" i="1"/>
  <c r="P42" i="1"/>
  <c r="M44" i="1"/>
  <c r="J44" i="1"/>
  <c r="N44" i="1"/>
  <c r="P44" i="1"/>
  <c r="M45" i="1"/>
  <c r="J45" i="1"/>
  <c r="N45" i="1"/>
  <c r="P45" i="1"/>
  <c r="P6" i="1"/>
  <c r="I3" i="1"/>
  <c r="R8" i="1"/>
  <c r="R9" i="1"/>
  <c r="R10" i="1"/>
  <c r="R11" i="1"/>
  <c r="R13" i="1"/>
  <c r="R14" i="1"/>
  <c r="R15" i="1"/>
  <c r="R16" i="1"/>
  <c r="R17" i="1"/>
  <c r="R18" i="1"/>
  <c r="R19" i="1"/>
  <c r="R20" i="1"/>
  <c r="R21" i="1"/>
  <c r="R22" i="1"/>
  <c r="R23" i="1"/>
  <c r="R26" i="1"/>
  <c r="R27" i="1"/>
  <c r="R28" i="1"/>
  <c r="R29" i="1"/>
  <c r="R30" i="1"/>
  <c r="R32" i="1"/>
  <c r="R33" i="1"/>
  <c r="R34" i="1"/>
  <c r="R35" i="1"/>
  <c r="R36" i="1"/>
  <c r="R37" i="1"/>
  <c r="R38" i="1"/>
  <c r="R40" i="1"/>
  <c r="R42" i="1"/>
  <c r="R44" i="1"/>
  <c r="R45" i="1"/>
  <c r="R6" i="1"/>
  <c r="I4" i="1"/>
  <c r="I1" i="1"/>
  <c r="J3" i="1"/>
  <c r="J4" i="1"/>
  <c r="J1" i="1"/>
  <c r="H1" i="1"/>
  <c r="I6" i="1"/>
  <c r="H6" i="1"/>
  <c r="J6" i="1"/>
  <c r="M12" i="1"/>
  <c r="N6" i="1"/>
  <c r="L6" i="1"/>
  <c r="M6" i="1"/>
  <c r="O30" i="1"/>
  <c r="Q30" i="1"/>
  <c r="K6" i="1"/>
  <c r="G6" i="1"/>
  <c r="O9" i="1"/>
  <c r="O10" i="1"/>
  <c r="O11" i="1"/>
  <c r="O13" i="1"/>
  <c r="O14" i="1"/>
  <c r="O15" i="1"/>
  <c r="O16" i="1"/>
  <c r="O17" i="1"/>
  <c r="O18" i="1"/>
  <c r="O19" i="1"/>
  <c r="O20" i="1"/>
  <c r="O21" i="1"/>
  <c r="O22" i="1"/>
  <c r="O23" i="1"/>
  <c r="O26" i="1"/>
  <c r="O27" i="1"/>
  <c r="O28" i="1"/>
  <c r="O29" i="1"/>
  <c r="O32" i="1"/>
  <c r="O33" i="1"/>
  <c r="O34" i="1"/>
  <c r="O35" i="1"/>
  <c r="O36" i="1"/>
  <c r="O37" i="1"/>
  <c r="O38" i="1"/>
  <c r="O40" i="1"/>
  <c r="O42" i="1"/>
  <c r="O44" i="1"/>
  <c r="O45" i="1"/>
  <c r="Q9" i="1"/>
  <c r="Q10" i="1"/>
  <c r="Q11" i="1"/>
  <c r="Q13" i="1"/>
  <c r="Q14" i="1"/>
  <c r="Q15" i="1"/>
  <c r="Q16" i="1"/>
  <c r="Q17" i="1"/>
  <c r="Q18" i="1"/>
  <c r="Q19" i="1"/>
  <c r="Q20" i="1"/>
  <c r="Q21" i="1"/>
  <c r="Q22" i="1"/>
  <c r="Q23" i="1"/>
  <c r="Q26" i="1"/>
  <c r="Q27" i="1"/>
  <c r="Q28" i="1"/>
  <c r="Q29" i="1"/>
  <c r="Q32" i="1"/>
  <c r="Q33" i="1"/>
  <c r="Q34" i="1"/>
  <c r="Q35" i="1"/>
  <c r="Q36" i="1"/>
  <c r="Q37" i="1"/>
  <c r="Q38" i="1"/>
  <c r="Q40" i="1"/>
  <c r="Q42" i="1"/>
  <c r="Q44" i="1"/>
  <c r="Q45" i="1"/>
  <c r="Q8" i="1"/>
  <c r="O8" i="1"/>
</calcChain>
</file>

<file path=xl/sharedStrings.xml><?xml version="1.0" encoding="utf-8"?>
<sst xmlns="http://schemas.openxmlformats.org/spreadsheetml/2006/main" count="533" uniqueCount="105">
  <si>
    <t>VALOR CDPS</t>
  </si>
  <si>
    <t>VALOR APROPIADO</t>
  </si>
  <si>
    <t>A LIBERAR</t>
  </si>
  <si>
    <t>CDP PROCESO - 9298</t>
  </si>
  <si>
    <t>CDP PPR - 9299</t>
  </si>
  <si>
    <t>TOTAL</t>
  </si>
  <si>
    <t>LOTE</t>
  </si>
  <si>
    <t>OPCION</t>
  </si>
  <si>
    <t>ASOCIADO</t>
  </si>
  <si>
    <t>LOCALIDAD</t>
  </si>
  <si>
    <t>CUPOS</t>
  </si>
  <si>
    <t>VALOR TOTAL CONVENIO</t>
  </si>
  <si>
    <t>APORTES ASOCIADO HABILITANTE - DINERO</t>
  </si>
  <si>
    <t>APORTES ASOCIADO HABILITANTE - ESPECIE</t>
  </si>
  <si>
    <t>APORTES ASOCIADO HABILITANTE</t>
  </si>
  <si>
    <t>APORTES ASOCIADO PONDERABLE - DINERO</t>
  </si>
  <si>
    <t>APORTES ASOCIADO PONDERABLE - ESPECIE</t>
  </si>
  <si>
    <t>TOTAL APORTES ASOCIADO PONDERABLE</t>
  </si>
  <si>
    <t>TOTAL APORTES ASOCIADO</t>
  </si>
  <si>
    <t>% APORTE  ASOCIADO</t>
  </si>
  <si>
    <t>TOTAL APORTES SDIS</t>
  </si>
  <si>
    <t>% APORTES SDIS</t>
  </si>
  <si>
    <t xml:space="preserve">PAGO POR RESULTADOS 6% </t>
  </si>
  <si>
    <t>ORDEN DE ELEGIBILIDAD</t>
  </si>
  <si>
    <t>LOTE  1</t>
  </si>
  <si>
    <t>ENVIADO A PAOLA</t>
  </si>
  <si>
    <t>OPCION 1</t>
  </si>
  <si>
    <t>FUNDACION SOCIAL CASTILLO SAN LUCAS</t>
  </si>
  <si>
    <t>SAN CRISTOBAL</t>
  </si>
  <si>
    <t>LOTE  2</t>
  </si>
  <si>
    <t>LOTE  3</t>
  </si>
  <si>
    <t>LOTE  4</t>
  </si>
  <si>
    <t>ASOCIACIÓN ÁNGELES DE COLORES</t>
  </si>
  <si>
    <t>USME</t>
  </si>
  <si>
    <t>LOTE  5</t>
  </si>
  <si>
    <t>FUNDACION CHAMINADE</t>
  </si>
  <si>
    <t>LOTE  6</t>
  </si>
  <si>
    <t>FUNDACION ACEPTA EL CAMBIO PARA VIDA NUEVA</t>
  </si>
  <si>
    <t>BOSA</t>
  </si>
  <si>
    <t>SE BAJO -1 PESO DADO QUE LO DEBIO PONER EN PONDERABLES</t>
  </si>
  <si>
    <t>LOTE  7</t>
  </si>
  <si>
    <t>OPCION 2</t>
  </si>
  <si>
    <t>LOTE  8</t>
  </si>
  <si>
    <t>FUNDACION APOYAR FUNDAP</t>
  </si>
  <si>
    <t>LOTE  9</t>
  </si>
  <si>
    <t>FUNDACION ARTÍSTICA PINCEL DE ALEGRIA</t>
  </si>
  <si>
    <t>Se redondea un número que contiene una fracción de la siguiente manera: si la parte fraccionaria es 0,5 o mayor, el número se redondea hacia arriba. Si la parte fraccionaria es menor que 0,5, el número se redondea hacia abajo.</t>
  </si>
  <si>
    <t>LOTE  10</t>
  </si>
  <si>
    <t>FUNDACION SOCIAL SEMBRANDO CAMINO</t>
  </si>
  <si>
    <t>LOTE  11</t>
  </si>
  <si>
    <t>FUNDACION AMIGOS DE JESUS Y MARIA</t>
  </si>
  <si>
    <t>KENNEDY</t>
  </si>
  <si>
    <t>LOTE  12</t>
  </si>
  <si>
    <t>FUNDACION PEPASO</t>
  </si>
  <si>
    <t>LOTE  13</t>
  </si>
  <si>
    <t>FUNDACION MANOS UNIDAS DE COLOMBIA</t>
  </si>
  <si>
    <t>FONTIBON</t>
  </si>
  <si>
    <t>LOTE  14</t>
  </si>
  <si>
    <t>LOTE  15</t>
  </si>
  <si>
    <t>LOTE  16</t>
  </si>
  <si>
    <t>ASOCIACION BENEFACTORA DE NIÑOS ASOBEN</t>
  </si>
  <si>
    <t>ENGATIVA</t>
  </si>
  <si>
    <t>RECHAZADO</t>
  </si>
  <si>
    <t>LOTE  17</t>
  </si>
  <si>
    <t>LOTE  18</t>
  </si>
  <si>
    <t>OPCION 3</t>
  </si>
  <si>
    <t>CORPORACION PARA EL DESARROLLO INTEGRAL HUMANO CORDIN</t>
  </si>
  <si>
    <t>LOTE  19</t>
  </si>
  <si>
    <t>OPCION 4</t>
  </si>
  <si>
    <t>LOTE  20</t>
  </si>
  <si>
    <t>LOTE  21</t>
  </si>
  <si>
    <t>FUNDACION PARA LA ASISTENCIA DE LA NINEZ ABANDONADA</t>
  </si>
  <si>
    <t>SUBA</t>
  </si>
  <si>
    <t>LOTE  22</t>
  </si>
  <si>
    <t>FUNDACION FER</t>
  </si>
  <si>
    <t>LOTE 23</t>
  </si>
  <si>
    <t>DESIERTO</t>
  </si>
  <si>
    <t>D</t>
  </si>
  <si>
    <t>LOTE  24</t>
  </si>
  <si>
    <t>FUNDACION COLOMBIA UTIL</t>
  </si>
  <si>
    <t>LOTE  25</t>
  </si>
  <si>
    <t>RAFAEL URIBE URIBE</t>
  </si>
  <si>
    <t>LOTE  26</t>
  </si>
  <si>
    <t>CIUDAD BOLIVAR</t>
  </si>
  <si>
    <t>LOTE  27</t>
  </si>
  <si>
    <t>LOTE  28</t>
  </si>
  <si>
    <t>LOTE  29</t>
  </si>
  <si>
    <t>LOTE  30</t>
  </si>
  <si>
    <t>CORPORACION EDUCATIVA Y SOCIAL WALDORF</t>
  </si>
  <si>
    <t>OFERTE EN LAS PAGINAS 29-30</t>
  </si>
  <si>
    <t>FUNDACION HOGAR INTEGRAL</t>
  </si>
  <si>
    <t>LOTE  31</t>
  </si>
  <si>
    <t>ASOCIACION GENERADORA DE BIENESTAR SHOW KIDS</t>
  </si>
  <si>
    <t>LOTE  32</t>
  </si>
  <si>
    <t>LOTE  33</t>
  </si>
  <si>
    <t>LOTE  34</t>
  </si>
  <si>
    <t>FUNDACION LAUDES INFANTIS</t>
  </si>
  <si>
    <t>VALOR ESTRUCTURA DE COSTOS</t>
  </si>
  <si>
    <t>ESTRUCTURA DE COSTOS TOTAL CON PpR</t>
  </si>
  <si>
    <t>NO SE PRESENTARON OFERTAS</t>
  </si>
  <si>
    <t>OPCION 5</t>
  </si>
  <si>
    <t>OPCION 6</t>
  </si>
  <si>
    <t>OPCION 7</t>
  </si>
  <si>
    <t>OPCION 8</t>
  </si>
  <si>
    <t>OPCION 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</si>
</sst>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&quot;$&quot;\ #,##0;[Red]\-&quot;$&quot;\ #,##0"/>
    <numFmt numFmtId="8" formatCode="&quot;$&quot;\ #,##0.00;[Red]\-&quot;$&quot;\ #,##0.00"/>
    <numFmt numFmtId="164" formatCode="\$#,##0"/>
    <numFmt numFmtId="165" formatCode="&quot;$&quot;#,##0"/>
    <numFmt numFmtId="166" formatCode="_-&quot;$&quot;* #,##0_-;\-&quot;$&quot;* #,##0_-;_-&quot;$&quot;* &quot;-&quot;_-;_-@_-"/>
    <numFmt numFmtId="167" formatCode="&quot;$&quot;\ #,##0"/>
    <numFmt numFmtId="168" formatCode="_-&quot;$&quot;\ * #,##0_-;\-&quot;$&quot;\ * #,##0_-;_-&quot;$&quot;\ * &quot;-&quot;??_-;_-@_-"/>
  </numFmts>
  <fonts count="15" x14ac:knownFonts="1">
    <font>
      <sz val="11"/>
      <color theme="1"/>
      <name val="Calibri"/>
      <family val="2"/>
      <scheme val="minor"/>
    </font>
    <font>
      <b/>
      <sz val="15"/>
      <color theme="1"/>
      <name val="Arial"/>
      <family val="2"/>
    </font>
    <font>
      <b/>
      <sz val="10"/>
      <name val="Arial"/>
      <family val="2"/>
    </font>
    <font>
      <b/>
      <sz val="17"/>
      <color theme="1"/>
      <name val="Arial"/>
      <family val="2"/>
    </font>
    <font>
      <sz val="10"/>
      <name val="Arial"/>
      <family val="2"/>
    </font>
    <font>
      <b/>
      <sz val="10"/>
      <color theme="1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sz val="10"/>
      <color rgb="FF000000"/>
      <name val="Arial"/>
      <family val="2"/>
    </font>
    <font>
      <sz val="11"/>
      <color theme="1"/>
      <name val="Calibri"/>
      <family val="2"/>
      <scheme val="minor"/>
    </font>
    <font>
      <sz val="10"/>
      <color rgb="FFFF0000"/>
      <name val="Arial"/>
      <family val="2"/>
    </font>
    <font>
      <b/>
      <sz val="12"/>
      <color theme="1"/>
      <name val="Arial"/>
      <family val="2"/>
    </font>
    <font>
      <b/>
      <sz val="12"/>
      <name val="Arial"/>
      <family val="2"/>
    </font>
    <font>
      <sz val="11"/>
      <color theme="1"/>
      <name val="Arial"/>
      <family val="2"/>
    </font>
    <font>
      <sz val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rgb="FFFF0000"/>
        <bgColor rgb="FF000000"/>
      </patternFill>
    </fill>
    <fill>
      <patternFill patternType="solid">
        <fgColor theme="4" tint="0.59999389629810485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6" fontId="9" fillId="0" borderId="0" applyFont="0" applyFill="0" applyBorder="0" applyAlignment="0" applyProtection="0"/>
  </cellStyleXfs>
  <cellXfs count="11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/>
    </xf>
    <xf numFmtId="0" fontId="5" fillId="0" borderId="0" xfId="0" applyFont="1"/>
    <xf numFmtId="0" fontId="2" fillId="0" borderId="1" xfId="0" applyFont="1" applyBorder="1" applyAlignment="1">
      <alignment horizontal="center" vertical="center"/>
    </xf>
    <xf numFmtId="8" fontId="1" fillId="0" borderId="0" xfId="0" applyNumberFormat="1" applyFont="1"/>
    <xf numFmtId="0" fontId="3" fillId="0" borderId="0" xfId="0" applyFont="1" applyAlignment="1">
      <alignment horizontal="center"/>
    </xf>
    <xf numFmtId="165" fontId="6" fillId="2" borderId="1" xfId="0" applyNumberFormat="1" applyFont="1" applyFill="1" applyBorder="1" applyAlignment="1" applyProtection="1">
      <alignment horizontal="right" vertical="center"/>
      <protection locked="0"/>
    </xf>
    <xf numFmtId="0" fontId="2" fillId="3" borderId="2" xfId="0" applyFont="1" applyFill="1" applyBorder="1" applyAlignment="1">
      <alignment horizontal="center" vertical="center" wrapText="1"/>
    </xf>
    <xf numFmtId="10" fontId="6" fillId="3" borderId="1" xfId="0" applyNumberFormat="1" applyFont="1" applyFill="1" applyBorder="1" applyAlignment="1">
      <alignment horizontal="right" vertical="center" shrinkToFit="1"/>
    </xf>
    <xf numFmtId="164" fontId="6" fillId="3" borderId="1" xfId="0" applyNumberFormat="1" applyFont="1" applyFill="1" applyBorder="1" applyAlignment="1">
      <alignment horizontal="right" vertical="center" shrinkToFi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6" borderId="1" xfId="0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vertical="center"/>
    </xf>
    <xf numFmtId="164" fontId="6" fillId="5" borderId="1" xfId="0" applyNumberFormat="1" applyFont="1" applyFill="1" applyBorder="1" applyAlignment="1">
      <alignment horizontal="right" vertical="center" shrinkToFit="1"/>
    </xf>
    <xf numFmtId="165" fontId="6" fillId="6" borderId="1" xfId="0" applyNumberFormat="1" applyFont="1" applyFill="1" applyBorder="1" applyAlignment="1" applyProtection="1">
      <alignment horizontal="right" vertical="center"/>
      <protection locked="0"/>
    </xf>
    <xf numFmtId="10" fontId="6" fillId="5" borderId="1" xfId="0" applyNumberFormat="1" applyFont="1" applyFill="1" applyBorder="1" applyAlignment="1">
      <alignment horizontal="right" vertical="center" shrinkToFit="1"/>
    </xf>
    <xf numFmtId="0" fontId="5" fillId="5" borderId="0" xfId="0" applyFont="1" applyFill="1"/>
    <xf numFmtId="10" fontId="7" fillId="0" borderId="1" xfId="0" applyNumberFormat="1" applyFont="1" applyBorder="1" applyAlignment="1">
      <alignment vertical="center"/>
    </xf>
    <xf numFmtId="0" fontId="5" fillId="0" borderId="0" xfId="0" applyFont="1" applyAlignment="1">
      <alignment vertical="center"/>
    </xf>
    <xf numFmtId="167" fontId="4" fillId="4" borderId="1" xfId="1" applyNumberFormat="1" applyFont="1" applyFill="1" applyBorder="1"/>
    <xf numFmtId="167" fontId="4" fillId="3" borderId="1" xfId="1" applyNumberFormat="1" applyFont="1" applyFill="1" applyBorder="1" applyAlignment="1">
      <alignment vertical="center"/>
    </xf>
    <xf numFmtId="167" fontId="4" fillId="4" borderId="1" xfId="1" applyNumberFormat="1" applyFont="1" applyFill="1" applyBorder="1" applyAlignment="1">
      <alignment vertical="center"/>
    </xf>
    <xf numFmtId="0" fontId="1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6" fontId="6" fillId="0" borderId="1" xfId="0" applyNumberFormat="1" applyFont="1" applyBorder="1" applyAlignment="1">
      <alignment vertical="center"/>
    </xf>
    <xf numFmtId="167" fontId="4" fillId="6" borderId="1" xfId="1" applyNumberFormat="1" applyFont="1" applyFill="1" applyBorder="1"/>
    <xf numFmtId="167" fontId="4" fillId="5" borderId="1" xfId="1" applyNumberFormat="1" applyFont="1" applyFill="1" applyBorder="1" applyAlignment="1">
      <alignment vertical="center"/>
    </xf>
    <xf numFmtId="10" fontId="7" fillId="5" borderId="1" xfId="0" applyNumberFormat="1" applyFont="1" applyFill="1" applyBorder="1" applyAlignment="1">
      <alignment vertical="center"/>
    </xf>
    <xf numFmtId="0" fontId="8" fillId="6" borderId="1" xfId="0" applyFont="1" applyFill="1" applyBorder="1" applyAlignment="1">
      <alignment horizontal="center" vertical="center"/>
    </xf>
    <xf numFmtId="167" fontId="10" fillId="6" borderId="1" xfId="1" applyNumberFormat="1" applyFont="1" applyFill="1" applyBorder="1"/>
    <xf numFmtId="0" fontId="7" fillId="0" borderId="0" xfId="0" applyFont="1" applyAlignment="1">
      <alignment vertical="center"/>
    </xf>
    <xf numFmtId="167" fontId="12" fillId="3" borderId="1" xfId="0" applyNumberFormat="1" applyFont="1" applyFill="1" applyBorder="1" applyAlignment="1">
      <alignment horizontal="right" vertical="center"/>
    </xf>
    <xf numFmtId="0" fontId="11" fillId="7" borderId="1" xfId="0" applyFont="1" applyFill="1" applyBorder="1" applyAlignment="1">
      <alignment horizontal="left" vertical="center" wrapText="1"/>
    </xf>
    <xf numFmtId="0" fontId="11" fillId="7" borderId="1" xfId="0" applyFont="1" applyFill="1" applyBorder="1" applyAlignment="1">
      <alignment horizontal="center" vertical="center" wrapText="1"/>
    </xf>
    <xf numFmtId="167" fontId="11" fillId="0" borderId="1" xfId="0" applyNumberFormat="1" applyFont="1" applyBorder="1" applyAlignment="1">
      <alignment vertical="center"/>
    </xf>
    <xf numFmtId="0" fontId="5" fillId="3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vertical="center"/>
    </xf>
    <xf numFmtId="167" fontId="4" fillId="2" borderId="1" xfId="1" applyNumberFormat="1" applyFont="1" applyFill="1" applyBorder="1"/>
    <xf numFmtId="10" fontId="7" fillId="3" borderId="1" xfId="0" applyNumberFormat="1" applyFont="1" applyFill="1" applyBorder="1" applyAlignment="1">
      <alignment vertical="center"/>
    </xf>
    <xf numFmtId="0" fontId="5" fillId="3" borderId="0" xfId="0" applyFont="1" applyFill="1"/>
    <xf numFmtId="168" fontId="11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7" fillId="0" borderId="0" xfId="0" applyFont="1"/>
    <xf numFmtId="168" fontId="3" fillId="0" borderId="0" xfId="0" applyNumberFormat="1" applyFont="1" applyAlignment="1">
      <alignment horizontal="center"/>
    </xf>
    <xf numFmtId="167" fontId="3" fillId="0" borderId="0" xfId="0" applyNumberFormat="1" applyFont="1" applyAlignment="1">
      <alignment horizontal="center"/>
    </xf>
    <xf numFmtId="1" fontId="11" fillId="0" borderId="1" xfId="0" applyNumberFormat="1" applyFont="1" applyBorder="1" applyAlignment="1">
      <alignment horizontal="center" vertical="center"/>
    </xf>
    <xf numFmtId="1" fontId="11" fillId="0" borderId="11" xfId="0" applyNumberFormat="1" applyFont="1" applyBorder="1" applyAlignment="1">
      <alignment horizontal="center" vertical="center"/>
    </xf>
    <xf numFmtId="168" fontId="11" fillId="0" borderId="11" xfId="0" applyNumberFormat="1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168" fontId="4" fillId="4" borderId="1" xfId="1" applyNumberFormat="1" applyFont="1" applyFill="1" applyBorder="1"/>
    <xf numFmtId="168" fontId="6" fillId="2" borderId="1" xfId="0" applyNumberFormat="1" applyFont="1" applyFill="1" applyBorder="1" applyAlignment="1" applyProtection="1">
      <alignment horizontal="right" vertical="center"/>
      <protection locked="0"/>
    </xf>
    <xf numFmtId="168" fontId="6" fillId="3" borderId="1" xfId="0" applyNumberFormat="1" applyFont="1" applyFill="1" applyBorder="1" applyAlignment="1">
      <alignment horizontal="right" vertical="center" shrinkToFit="1"/>
    </xf>
    <xf numFmtId="168" fontId="6" fillId="0" borderId="1" xfId="0" applyNumberFormat="1" applyFont="1" applyBorder="1" applyAlignment="1">
      <alignment vertical="center"/>
    </xf>
    <xf numFmtId="168" fontId="4" fillId="2" borderId="1" xfId="1" applyNumberFormat="1" applyFont="1" applyFill="1" applyBorder="1"/>
    <xf numFmtId="168" fontId="4" fillId="4" borderId="1" xfId="1" applyNumberFormat="1" applyFont="1" applyFill="1" applyBorder="1" applyAlignment="1">
      <alignment vertical="center"/>
    </xf>
    <xf numFmtId="168" fontId="4" fillId="3" borderId="1" xfId="1" applyNumberFormat="1" applyFont="1" applyFill="1" applyBorder="1" applyAlignment="1">
      <alignment vertical="center"/>
    </xf>
    <xf numFmtId="168" fontId="11" fillId="0" borderId="0" xfId="0" applyNumberFormat="1" applyFont="1" applyAlignment="1">
      <alignment horizontal="center" vertical="center"/>
    </xf>
    <xf numFmtId="0" fontId="4" fillId="3" borderId="1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horizontal="left" vertical="center"/>
    </xf>
    <xf numFmtId="0" fontId="2" fillId="0" borderId="12" xfId="0" applyFont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vertical="center"/>
    </xf>
    <xf numFmtId="0" fontId="2" fillId="2" borderId="12" xfId="0" applyFont="1" applyFill="1" applyBorder="1" applyAlignment="1">
      <alignment horizontal="center" vertical="center" wrapText="1"/>
    </xf>
    <xf numFmtId="168" fontId="4" fillId="2" borderId="12" xfId="1" applyNumberFormat="1" applyFont="1" applyFill="1" applyBorder="1"/>
    <xf numFmtId="168" fontId="6" fillId="3" borderId="12" xfId="0" applyNumberFormat="1" applyFont="1" applyFill="1" applyBorder="1" applyAlignment="1">
      <alignment horizontal="right" vertical="center" shrinkToFit="1"/>
    </xf>
    <xf numFmtId="168" fontId="6" fillId="2" borderId="12" xfId="0" applyNumberFormat="1" applyFont="1" applyFill="1" applyBorder="1" applyAlignment="1" applyProtection="1">
      <alignment horizontal="right" vertical="center"/>
      <protection locked="0"/>
    </xf>
    <xf numFmtId="10" fontId="7" fillId="0" borderId="12" xfId="0" applyNumberFormat="1" applyFont="1" applyBorder="1" applyAlignment="1">
      <alignment vertical="center"/>
    </xf>
    <xf numFmtId="168" fontId="4" fillId="3" borderId="12" xfId="1" applyNumberFormat="1" applyFont="1" applyFill="1" applyBorder="1" applyAlignment="1">
      <alignment vertical="center"/>
    </xf>
    <xf numFmtId="10" fontId="6" fillId="3" borderId="12" xfId="0" applyNumberFormat="1" applyFont="1" applyFill="1" applyBorder="1" applyAlignment="1">
      <alignment horizontal="right" vertical="center" shrinkToFit="1"/>
    </xf>
    <xf numFmtId="0" fontId="2" fillId="3" borderId="12" xfId="0" applyFont="1" applyFill="1" applyBorder="1" applyAlignment="1">
      <alignment horizontal="center" vertical="center"/>
    </xf>
    <xf numFmtId="0" fontId="2" fillId="4" borderId="13" xfId="0" applyFont="1" applyFill="1" applyBorder="1" applyAlignment="1"/>
    <xf numFmtId="0" fontId="6" fillId="4" borderId="13" xfId="0" applyFont="1" applyFill="1" applyBorder="1" applyAlignment="1"/>
    <xf numFmtId="0" fontId="2" fillId="4" borderId="14" xfId="0" applyFont="1" applyFill="1" applyBorder="1" applyAlignment="1"/>
    <xf numFmtId="0" fontId="6" fillId="4" borderId="14" xfId="0" applyFont="1" applyFill="1" applyBorder="1" applyAlignment="1"/>
    <xf numFmtId="0" fontId="2" fillId="4" borderId="13" xfId="0" applyFont="1" applyFill="1" applyBorder="1" applyAlignment="1">
      <alignment horizontal="center" vertical="center" wrapText="1"/>
    </xf>
    <xf numFmtId="0" fontId="2" fillId="4" borderId="13" xfId="0" applyFont="1" applyFill="1" applyBorder="1" applyAlignment="1">
      <alignment horizontal="center" vertical="center"/>
    </xf>
    <xf numFmtId="0" fontId="8" fillId="4" borderId="3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14" xfId="0" applyFont="1" applyFill="1" applyBorder="1" applyAlignment="1">
      <alignment horizontal="center" vertical="center" wrapText="1"/>
    </xf>
    <xf numFmtId="0" fontId="2" fillId="4" borderId="14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left" vertical="center"/>
    </xf>
    <xf numFmtId="0" fontId="4" fillId="4" borderId="3" xfId="0" applyFont="1" applyFill="1" applyBorder="1" applyAlignment="1">
      <alignment horizontal="left" vertical="center"/>
    </xf>
    <xf numFmtId="0" fontId="13" fillId="0" borderId="4" xfId="0" applyFont="1" applyBorder="1" applyAlignment="1">
      <alignment horizontal="center" vertical="top" wrapText="1"/>
    </xf>
    <xf numFmtId="0" fontId="13" fillId="0" borderId="0" xfId="0" applyFont="1" applyAlignment="1">
      <alignment horizontal="center" vertical="top" wrapText="1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</cellXfs>
  <cellStyles count="2">
    <cellStyle name="Moneda [0] 2" xfId="1" xr:uid="{00000000-0005-0000-0000-000000000000}"/>
    <cellStyle name="Normal" xfId="0" builtinId="0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ZYRYUK\04.%20INFANCIA\2026\PROCESO%20COMPETITIVO%20-%20COFIS\EVALUACION\HABILITANTES\SEGUIMIENT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54"/>
  <sheetViews>
    <sheetView topLeftCell="A11" workbookViewId="0">
      <selection activeCell="A12" sqref="A12"/>
    </sheetView>
  </sheetViews>
  <sheetFormatPr baseColWidth="10" defaultColWidth="11.42578125" defaultRowHeight="19.5" x14ac:dyDescent="0.3"/>
  <cols>
    <col min="1" max="1" width="18" style="1" customWidth="1"/>
    <col min="2" max="2" width="18" style="1" hidden="1" customWidth="1"/>
    <col min="3" max="3" width="16.28515625" style="23" customWidth="1"/>
    <col min="4" max="4" width="63.7109375" style="1" bestFit="1" customWidth="1"/>
    <col min="5" max="5" width="18" style="1" customWidth="1"/>
    <col min="6" max="6" width="11.42578125" style="1" customWidth="1"/>
    <col min="7" max="7" width="27.85546875" style="1" customWidth="1"/>
    <col min="8" max="8" width="27.7109375" style="1" bestFit="1" customWidth="1"/>
    <col min="9" max="10" width="27" style="1" customWidth="1"/>
    <col min="11" max="11" width="28.28515625" style="1" customWidth="1"/>
    <col min="12" max="13" width="25.7109375" style="1" customWidth="1"/>
    <col min="14" max="14" width="21.7109375" style="1" customWidth="1"/>
    <col min="15" max="15" width="16.28515625" style="1" customWidth="1"/>
    <col min="16" max="16" width="22.42578125" style="1" customWidth="1"/>
    <col min="17" max="17" width="15.28515625" style="1" customWidth="1"/>
    <col min="18" max="18" width="18.85546875" style="40" customWidth="1"/>
    <col min="19" max="19" width="15.28515625" style="1" customWidth="1"/>
    <col min="20" max="20" width="0" style="1" hidden="1" customWidth="1"/>
    <col min="21" max="16384" width="11.42578125" style="1"/>
  </cols>
  <sheetData>
    <row r="1" spans="1:20" ht="21.75" hidden="1" x14ac:dyDescent="0.3">
      <c r="C1" s="8"/>
      <c r="D1" s="8"/>
      <c r="E1" s="8"/>
      <c r="F1" s="8"/>
      <c r="G1" s="8"/>
      <c r="H1" s="63">
        <f>+H3+H4</f>
        <v>31629547907</v>
      </c>
      <c r="I1" s="63">
        <f>+I3+I4</f>
        <v>26205082938</v>
      </c>
      <c r="J1" s="63">
        <f>+J3+J4</f>
        <v>5424464969</v>
      </c>
      <c r="K1" s="63">
        <v>5424464969</v>
      </c>
      <c r="L1" s="8"/>
      <c r="M1" s="8"/>
      <c r="N1" s="8"/>
      <c r="O1" s="8"/>
      <c r="P1" s="8"/>
      <c r="Q1" s="8"/>
      <c r="R1" s="41"/>
    </row>
    <row r="2" spans="1:20" ht="21.75" hidden="1" x14ac:dyDescent="0.3">
      <c r="C2" s="8"/>
      <c r="D2" s="8"/>
      <c r="E2" s="8"/>
      <c r="F2" s="8"/>
      <c r="G2" s="48"/>
      <c r="H2" s="51" t="s">
        <v>0</v>
      </c>
      <c r="I2" s="51" t="s">
        <v>1</v>
      </c>
      <c r="J2" s="51" t="s">
        <v>2</v>
      </c>
      <c r="N2" s="8"/>
      <c r="O2" s="8"/>
      <c r="P2" s="8"/>
      <c r="Q2" s="8"/>
      <c r="R2" s="41"/>
    </row>
    <row r="3" spans="1:20" ht="16.5" hidden="1" customHeight="1" x14ac:dyDescent="0.3">
      <c r="C3" s="8"/>
      <c r="D3" s="8"/>
      <c r="E3" s="8"/>
      <c r="F3" s="8"/>
      <c r="G3" s="50" t="s">
        <v>3</v>
      </c>
      <c r="H3" s="49">
        <v>29839196139</v>
      </c>
      <c r="I3" s="52">
        <f>+P6</f>
        <v>24721776358</v>
      </c>
      <c r="J3" s="52">
        <f>+H3-I3</f>
        <v>5117419781</v>
      </c>
      <c r="N3" s="8"/>
      <c r="O3" s="8"/>
      <c r="P3" s="8"/>
      <c r="Q3" s="8"/>
      <c r="R3" s="41"/>
    </row>
    <row r="4" spans="1:20" ht="15.75" hidden="1" customHeight="1" x14ac:dyDescent="0.3">
      <c r="C4" s="8"/>
      <c r="D4" s="8"/>
      <c r="E4" s="8"/>
      <c r="F4" s="8"/>
      <c r="G4" s="50" t="s">
        <v>4</v>
      </c>
      <c r="H4" s="49">
        <v>1790351768</v>
      </c>
      <c r="I4" s="52">
        <f>+R6</f>
        <v>1483306580</v>
      </c>
      <c r="J4" s="52">
        <f>+H4-I4</f>
        <v>307045188</v>
      </c>
      <c r="N4" s="62"/>
      <c r="O4" s="8"/>
      <c r="P4" s="8"/>
      <c r="Q4" s="8"/>
      <c r="R4" s="41"/>
    </row>
    <row r="5" spans="1:20" ht="21.75" x14ac:dyDescent="0.3"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62"/>
      <c r="O5" s="8"/>
      <c r="P5" s="8"/>
      <c r="Q5" s="8"/>
      <c r="R5" s="41"/>
    </row>
    <row r="6" spans="1:20" s="60" customFormat="1" ht="21.75" hidden="1" x14ac:dyDescent="0.3">
      <c r="A6" s="105" t="s">
        <v>5</v>
      </c>
      <c r="B6" s="106"/>
      <c r="C6" s="106"/>
      <c r="D6" s="106"/>
      <c r="E6" s="107"/>
      <c r="F6" s="64">
        <f t="shared" ref="F6:N6" si="0">+SUBTOTAL(9,F8:F45)</f>
        <v>4966</v>
      </c>
      <c r="G6" s="59">
        <f t="shared" si="0"/>
        <v>32442326661</v>
      </c>
      <c r="H6" s="59">
        <f t="shared" si="0"/>
        <v>656729266</v>
      </c>
      <c r="I6" s="59">
        <f t="shared" si="0"/>
        <v>2090390331</v>
      </c>
      <c r="J6" s="59">
        <f t="shared" si="0"/>
        <v>2747119597</v>
      </c>
      <c r="K6" s="59">
        <f t="shared" si="0"/>
        <v>1200000</v>
      </c>
      <c r="L6" s="59">
        <f t="shared" si="0"/>
        <v>1100000</v>
      </c>
      <c r="M6" s="59">
        <f t="shared" si="0"/>
        <v>2300000</v>
      </c>
      <c r="N6" s="59">
        <f t="shared" si="0"/>
        <v>2749419597</v>
      </c>
      <c r="O6" s="8"/>
      <c r="P6" s="59">
        <f>+SUBTOTAL(9,P8:P45)</f>
        <v>24721776358</v>
      </c>
      <c r="Q6" s="8"/>
      <c r="R6" s="59">
        <f>+SUBTOTAL(9,R8:R45)</f>
        <v>1483306580</v>
      </c>
    </row>
    <row r="7" spans="1:20" s="2" customFormat="1" ht="25.5" x14ac:dyDescent="0.25">
      <c r="A7" s="3" t="s">
        <v>6</v>
      </c>
      <c r="B7" s="3"/>
      <c r="C7" s="3" t="s">
        <v>7</v>
      </c>
      <c r="D7" s="3" t="s">
        <v>8</v>
      </c>
      <c r="E7" s="3" t="s">
        <v>9</v>
      </c>
      <c r="F7" s="3" t="s">
        <v>10</v>
      </c>
      <c r="G7" s="10" t="s">
        <v>11</v>
      </c>
      <c r="H7" s="3" t="s">
        <v>12</v>
      </c>
      <c r="I7" s="3" t="s">
        <v>13</v>
      </c>
      <c r="J7" s="3" t="s">
        <v>14</v>
      </c>
      <c r="K7" s="3" t="s">
        <v>15</v>
      </c>
      <c r="L7" s="3" t="s">
        <v>16</v>
      </c>
      <c r="M7" s="3" t="s">
        <v>17</v>
      </c>
      <c r="N7" s="3" t="s">
        <v>18</v>
      </c>
      <c r="O7" s="3" t="s">
        <v>19</v>
      </c>
      <c r="P7" s="10" t="s">
        <v>20</v>
      </c>
      <c r="Q7" s="10" t="s">
        <v>21</v>
      </c>
      <c r="R7" s="10" t="s">
        <v>22</v>
      </c>
      <c r="S7" s="3" t="s">
        <v>23</v>
      </c>
    </row>
    <row r="8" spans="1:20" s="5" customFormat="1" ht="12.75" x14ac:dyDescent="0.2">
      <c r="A8" s="18" t="s">
        <v>24</v>
      </c>
      <c r="B8" s="21" t="s">
        <v>25</v>
      </c>
      <c r="C8" s="21" t="s">
        <v>26</v>
      </c>
      <c r="D8" s="13" t="s">
        <v>27</v>
      </c>
      <c r="E8" s="15" t="s">
        <v>28</v>
      </c>
      <c r="F8" s="20">
        <v>97</v>
      </c>
      <c r="G8" s="37">
        <v>692595048</v>
      </c>
      <c r="H8" s="37"/>
      <c r="I8" s="37">
        <v>69259505</v>
      </c>
      <c r="J8" s="37">
        <f>+H8+I8</f>
        <v>69259505</v>
      </c>
      <c r="K8" s="9"/>
      <c r="L8" s="9"/>
      <c r="M8" s="9">
        <f>+K8+L8</f>
        <v>0</v>
      </c>
      <c r="N8" s="9">
        <f>+M8+J8</f>
        <v>69259505</v>
      </c>
      <c r="O8" s="35">
        <f>+N8/G8</f>
        <v>0.10000000028876903</v>
      </c>
      <c r="P8" s="38">
        <f>+G8-N8</f>
        <v>623335543</v>
      </c>
      <c r="Q8" s="11">
        <f>+P8/G8</f>
        <v>0.89999999971123101</v>
      </c>
      <c r="R8" s="38">
        <f>+ROUND(P8*6%,0)</f>
        <v>37400133</v>
      </c>
      <c r="S8" s="6">
        <v>1</v>
      </c>
    </row>
    <row r="9" spans="1:20" s="5" customFormat="1" ht="12.75" x14ac:dyDescent="0.2">
      <c r="A9" s="18" t="s">
        <v>29</v>
      </c>
      <c r="B9" s="21" t="s">
        <v>25</v>
      </c>
      <c r="C9" s="6" t="s">
        <v>26</v>
      </c>
      <c r="D9" s="13" t="s">
        <v>27</v>
      </c>
      <c r="E9" s="16" t="s">
        <v>28</v>
      </c>
      <c r="F9" s="6">
        <v>182</v>
      </c>
      <c r="G9" s="37">
        <v>1248428852</v>
      </c>
      <c r="H9" s="37"/>
      <c r="I9" s="37">
        <v>124842885</v>
      </c>
      <c r="J9" s="37">
        <f>+H9+I9</f>
        <v>124842885</v>
      </c>
      <c r="K9" s="12"/>
      <c r="L9" s="12"/>
      <c r="M9" s="9">
        <f t="shared" ref="M9:M45" si="1">+K9+L9</f>
        <v>0</v>
      </c>
      <c r="N9" s="9">
        <f>+M9+J9</f>
        <v>124842885</v>
      </c>
      <c r="O9" s="35">
        <f>+N9/G9</f>
        <v>9.9999999839798639E-2</v>
      </c>
      <c r="P9" s="38">
        <f>+G9-N9</f>
        <v>1123585967</v>
      </c>
      <c r="Q9" s="11">
        <f>+P9/G9</f>
        <v>0.90000000016020132</v>
      </c>
      <c r="R9" s="38">
        <f>+ROUND(P9*6%,0)</f>
        <v>67415158</v>
      </c>
      <c r="S9" s="6">
        <v>1</v>
      </c>
    </row>
    <row r="10" spans="1:20" s="5" customFormat="1" ht="12.75" x14ac:dyDescent="0.2">
      <c r="A10" s="18" t="s">
        <v>30</v>
      </c>
      <c r="B10" s="21" t="s">
        <v>25</v>
      </c>
      <c r="C10" s="21" t="s">
        <v>26</v>
      </c>
      <c r="D10" s="13" t="s">
        <v>27</v>
      </c>
      <c r="E10" s="15" t="s">
        <v>28</v>
      </c>
      <c r="F10" s="20">
        <v>106</v>
      </c>
      <c r="G10" s="37">
        <v>777448453</v>
      </c>
      <c r="H10" s="37"/>
      <c r="I10" s="37">
        <v>77744845</v>
      </c>
      <c r="J10" s="37">
        <f>+H10+I10</f>
        <v>77744845</v>
      </c>
      <c r="K10" s="12"/>
      <c r="L10" s="12"/>
      <c r="M10" s="9">
        <f t="shared" si="1"/>
        <v>0</v>
      </c>
      <c r="N10" s="9">
        <f>+M10+J10</f>
        <v>77744845</v>
      </c>
      <c r="O10" s="35">
        <f>+N10/G10</f>
        <v>9.9999999614122329E-2</v>
      </c>
      <c r="P10" s="38">
        <f>+G10-N10</f>
        <v>699703608</v>
      </c>
      <c r="Q10" s="11">
        <f>+P10/G10</f>
        <v>0.90000000038587769</v>
      </c>
      <c r="R10" s="38">
        <f>+ROUND(P10*6%,0)</f>
        <v>41982216</v>
      </c>
      <c r="S10" s="6">
        <v>1</v>
      </c>
    </row>
    <row r="11" spans="1:20" s="5" customFormat="1" ht="12.75" x14ac:dyDescent="0.2">
      <c r="A11" s="18" t="s">
        <v>31</v>
      </c>
      <c r="B11" s="21" t="s">
        <v>25</v>
      </c>
      <c r="C11" s="21" t="s">
        <v>26</v>
      </c>
      <c r="D11" s="14" t="s">
        <v>32</v>
      </c>
      <c r="E11" s="15" t="s">
        <v>33</v>
      </c>
      <c r="F11" s="20">
        <v>87</v>
      </c>
      <c r="G11" s="37">
        <v>633713152</v>
      </c>
      <c r="H11" s="37"/>
      <c r="I11" s="37">
        <v>63371315</v>
      </c>
      <c r="J11" s="37">
        <f>+H11+I11</f>
        <v>63371315</v>
      </c>
      <c r="K11" s="42"/>
      <c r="L11" s="42">
        <v>400000</v>
      </c>
      <c r="M11" s="9">
        <f t="shared" si="1"/>
        <v>400000</v>
      </c>
      <c r="N11" s="9">
        <f>+M11+J11</f>
        <v>63771315</v>
      </c>
      <c r="O11" s="35">
        <f>+N11/G11</f>
        <v>0.10063120009224616</v>
      </c>
      <c r="P11" s="38">
        <f>+G11-N11</f>
        <v>569941837</v>
      </c>
      <c r="Q11" s="11">
        <f>+P11/G11</f>
        <v>0.89936879990775387</v>
      </c>
      <c r="R11" s="38">
        <f t="shared" ref="R11:R45" si="2">+ROUND(P11*6%,0)</f>
        <v>34196510</v>
      </c>
      <c r="S11" s="6">
        <v>1</v>
      </c>
    </row>
    <row r="12" spans="1:20" s="34" customFormat="1" ht="12.75" x14ac:dyDescent="0.2">
      <c r="A12" s="27" t="s">
        <v>31</v>
      </c>
      <c r="B12" s="27"/>
      <c r="C12" s="28" t="s">
        <v>26</v>
      </c>
      <c r="D12" s="30" t="s">
        <v>27</v>
      </c>
      <c r="E12" s="26" t="s">
        <v>33</v>
      </c>
      <c r="F12" s="29">
        <v>87</v>
      </c>
      <c r="G12" s="43">
        <v>633713152</v>
      </c>
      <c r="H12" s="43"/>
      <c r="I12" s="43"/>
      <c r="J12" s="43"/>
      <c r="K12" s="31"/>
      <c r="L12" s="31"/>
      <c r="M12" s="32">
        <f t="shared" si="1"/>
        <v>0</v>
      </c>
      <c r="N12" s="32"/>
      <c r="O12" s="45"/>
      <c r="P12" s="44"/>
      <c r="Q12" s="33"/>
      <c r="R12" s="44"/>
      <c r="S12" s="29">
        <v>2</v>
      </c>
    </row>
    <row r="13" spans="1:20" s="5" customFormat="1" ht="12.75" x14ac:dyDescent="0.2">
      <c r="A13" s="18" t="s">
        <v>34</v>
      </c>
      <c r="B13" s="21" t="s">
        <v>25</v>
      </c>
      <c r="C13" s="21" t="s">
        <v>26</v>
      </c>
      <c r="D13" s="13" t="s">
        <v>35</v>
      </c>
      <c r="E13" s="15" t="s">
        <v>33</v>
      </c>
      <c r="F13" s="20">
        <v>87</v>
      </c>
      <c r="G13" s="37">
        <v>634059938</v>
      </c>
      <c r="H13" s="37">
        <v>258575</v>
      </c>
      <c r="I13" s="37">
        <v>63147419</v>
      </c>
      <c r="J13" s="37">
        <f t="shared" ref="J13:J21" si="3">+H13+I13</f>
        <v>63405994</v>
      </c>
      <c r="K13" s="12"/>
      <c r="L13" s="12"/>
      <c r="M13" s="9">
        <f t="shared" si="1"/>
        <v>0</v>
      </c>
      <c r="N13" s="9">
        <f t="shared" ref="N13:N23" si="4">+M13+J13</f>
        <v>63405994</v>
      </c>
      <c r="O13" s="35">
        <f t="shared" ref="O13:O23" si="5">+N13/G13</f>
        <v>0.10000000031542759</v>
      </c>
      <c r="P13" s="38">
        <f t="shared" ref="P13:P23" si="6">+G13-N13</f>
        <v>570653944</v>
      </c>
      <c r="Q13" s="11">
        <f t="shared" ref="Q13:Q23" si="7">+P13/G13</f>
        <v>0.89999999968457245</v>
      </c>
      <c r="R13" s="38">
        <f t="shared" si="2"/>
        <v>34239237</v>
      </c>
      <c r="S13" s="6">
        <v>1</v>
      </c>
    </row>
    <row r="14" spans="1:20" s="5" customFormat="1" ht="12.75" x14ac:dyDescent="0.2">
      <c r="A14" s="19" t="s">
        <v>36</v>
      </c>
      <c r="B14" s="21" t="s">
        <v>25</v>
      </c>
      <c r="C14" s="21" t="s">
        <v>26</v>
      </c>
      <c r="D14" s="13" t="s">
        <v>37</v>
      </c>
      <c r="E14" s="17" t="s">
        <v>38</v>
      </c>
      <c r="F14" s="21">
        <v>135</v>
      </c>
      <c r="G14" s="37">
        <v>892332050</v>
      </c>
      <c r="H14" s="37"/>
      <c r="I14" s="37">
        <v>89233205</v>
      </c>
      <c r="J14" s="37">
        <f t="shared" si="3"/>
        <v>89233205</v>
      </c>
      <c r="K14" s="12"/>
      <c r="L14" s="12"/>
      <c r="M14" s="9">
        <f t="shared" si="1"/>
        <v>0</v>
      </c>
      <c r="N14" s="9">
        <f t="shared" si="4"/>
        <v>89233205</v>
      </c>
      <c r="O14" s="35">
        <f t="shared" si="5"/>
        <v>0.1</v>
      </c>
      <c r="P14" s="38">
        <f t="shared" si="6"/>
        <v>803098845</v>
      </c>
      <c r="Q14" s="11">
        <f t="shared" si="7"/>
        <v>0.9</v>
      </c>
      <c r="R14" s="38">
        <f t="shared" si="2"/>
        <v>48185931</v>
      </c>
      <c r="S14" s="6">
        <v>1</v>
      </c>
      <c r="T14" s="61" t="s">
        <v>39</v>
      </c>
    </row>
    <row r="15" spans="1:20" s="5" customFormat="1" ht="12.75" x14ac:dyDescent="0.2">
      <c r="A15" s="19" t="s">
        <v>40</v>
      </c>
      <c r="B15" s="21" t="s">
        <v>25</v>
      </c>
      <c r="C15" s="21" t="s">
        <v>41</v>
      </c>
      <c r="D15" s="13" t="s">
        <v>37</v>
      </c>
      <c r="E15" s="17" t="s">
        <v>38</v>
      </c>
      <c r="F15" s="21">
        <v>163</v>
      </c>
      <c r="G15" s="37">
        <v>1136163404</v>
      </c>
      <c r="H15" s="37"/>
      <c r="I15" s="37">
        <v>113616340</v>
      </c>
      <c r="J15" s="37">
        <f t="shared" si="3"/>
        <v>113616340</v>
      </c>
      <c r="K15" s="12"/>
      <c r="L15" s="12"/>
      <c r="M15" s="9">
        <f t="shared" si="1"/>
        <v>0</v>
      </c>
      <c r="N15" s="9">
        <f t="shared" si="4"/>
        <v>113616340</v>
      </c>
      <c r="O15" s="35">
        <f t="shared" si="5"/>
        <v>9.9999999647937959E-2</v>
      </c>
      <c r="P15" s="38">
        <f t="shared" si="6"/>
        <v>1022547064</v>
      </c>
      <c r="Q15" s="11">
        <f t="shared" si="7"/>
        <v>0.90000000035206207</v>
      </c>
      <c r="R15" s="38">
        <f t="shared" si="2"/>
        <v>61352824</v>
      </c>
      <c r="S15" s="6">
        <v>1</v>
      </c>
      <c r="T15" s="61" t="s">
        <v>39</v>
      </c>
    </row>
    <row r="16" spans="1:20" s="5" customFormat="1" ht="12.75" x14ac:dyDescent="0.2">
      <c r="A16" s="18" t="s">
        <v>42</v>
      </c>
      <c r="B16" s="21" t="s">
        <v>25</v>
      </c>
      <c r="C16" s="21" t="s">
        <v>26</v>
      </c>
      <c r="D16" s="13" t="s">
        <v>43</v>
      </c>
      <c r="E16" s="15" t="s">
        <v>38</v>
      </c>
      <c r="F16" s="20">
        <v>192</v>
      </c>
      <c r="G16" s="37">
        <v>1230419221</v>
      </c>
      <c r="H16" s="37"/>
      <c r="I16" s="37">
        <v>123041922</v>
      </c>
      <c r="J16" s="37">
        <f t="shared" si="3"/>
        <v>123041922</v>
      </c>
      <c r="K16" s="12"/>
      <c r="L16" s="12"/>
      <c r="M16" s="9">
        <f t="shared" si="1"/>
        <v>0</v>
      </c>
      <c r="N16" s="9">
        <f t="shared" si="4"/>
        <v>123041922</v>
      </c>
      <c r="O16" s="35">
        <f t="shared" si="5"/>
        <v>9.9999999918726892E-2</v>
      </c>
      <c r="P16" s="38">
        <f t="shared" si="6"/>
        <v>1107377299</v>
      </c>
      <c r="Q16" s="11">
        <f t="shared" si="7"/>
        <v>0.90000000008127312</v>
      </c>
      <c r="R16" s="38">
        <f t="shared" si="2"/>
        <v>66442638</v>
      </c>
      <c r="S16" s="6">
        <v>1</v>
      </c>
    </row>
    <row r="17" spans="1:31" s="5" customFormat="1" ht="14.25" x14ac:dyDescent="0.2">
      <c r="A17" s="18" t="s">
        <v>44</v>
      </c>
      <c r="B17" s="21" t="s">
        <v>25</v>
      </c>
      <c r="C17" s="21" t="s">
        <v>41</v>
      </c>
      <c r="D17" s="13" t="s">
        <v>45</v>
      </c>
      <c r="E17" s="15" t="s">
        <v>38</v>
      </c>
      <c r="F17" s="20">
        <v>125</v>
      </c>
      <c r="G17" s="37">
        <v>859570296</v>
      </c>
      <c r="H17" s="37"/>
      <c r="I17" s="37">
        <v>85957030</v>
      </c>
      <c r="J17" s="37">
        <f t="shared" si="3"/>
        <v>85957030</v>
      </c>
      <c r="K17" s="12"/>
      <c r="L17" s="12"/>
      <c r="M17" s="9">
        <f t="shared" si="1"/>
        <v>0</v>
      </c>
      <c r="N17" s="9">
        <f t="shared" si="4"/>
        <v>85957030</v>
      </c>
      <c r="O17" s="35">
        <f t="shared" si="5"/>
        <v>0.10000000046534879</v>
      </c>
      <c r="P17" s="38">
        <f t="shared" si="6"/>
        <v>773613266</v>
      </c>
      <c r="Q17" s="11">
        <f t="shared" si="7"/>
        <v>0.89999999953465115</v>
      </c>
      <c r="R17" s="38">
        <f t="shared" si="2"/>
        <v>46416796</v>
      </c>
      <c r="S17" s="6">
        <v>1</v>
      </c>
      <c r="T17" s="103" t="s">
        <v>46</v>
      </c>
      <c r="U17" s="104"/>
      <c r="V17" s="104"/>
      <c r="W17" s="104"/>
      <c r="X17" s="104"/>
      <c r="Y17" s="104"/>
      <c r="Z17" s="104"/>
      <c r="AA17" s="104"/>
      <c r="AB17" s="104"/>
      <c r="AC17" s="104"/>
      <c r="AD17" s="104"/>
      <c r="AE17" s="104"/>
    </row>
    <row r="18" spans="1:31" s="5" customFormat="1" ht="12.75" x14ac:dyDescent="0.2">
      <c r="A18" s="18" t="s">
        <v>47</v>
      </c>
      <c r="B18" s="21" t="s">
        <v>25</v>
      </c>
      <c r="C18" s="21" t="s">
        <v>26</v>
      </c>
      <c r="D18" s="13" t="s">
        <v>48</v>
      </c>
      <c r="E18" s="15" t="s">
        <v>38</v>
      </c>
      <c r="F18" s="20">
        <v>141</v>
      </c>
      <c r="G18" s="37">
        <v>958451920</v>
      </c>
      <c r="H18" s="37">
        <v>56728108</v>
      </c>
      <c r="I18" s="37">
        <v>39117084</v>
      </c>
      <c r="J18" s="37">
        <f t="shared" si="3"/>
        <v>95845192</v>
      </c>
      <c r="K18" s="12"/>
      <c r="L18" s="12"/>
      <c r="M18" s="9">
        <f t="shared" si="1"/>
        <v>0</v>
      </c>
      <c r="N18" s="9">
        <f t="shared" si="4"/>
        <v>95845192</v>
      </c>
      <c r="O18" s="35">
        <f t="shared" si="5"/>
        <v>0.1</v>
      </c>
      <c r="P18" s="38">
        <f t="shared" si="6"/>
        <v>862606728</v>
      </c>
      <c r="Q18" s="11">
        <f t="shared" si="7"/>
        <v>0.9</v>
      </c>
      <c r="R18" s="38">
        <f t="shared" si="2"/>
        <v>51756404</v>
      </c>
      <c r="S18" s="6">
        <v>1</v>
      </c>
    </row>
    <row r="19" spans="1:31" s="5" customFormat="1" ht="12.75" x14ac:dyDescent="0.2">
      <c r="A19" s="18" t="s">
        <v>49</v>
      </c>
      <c r="B19" s="21" t="s">
        <v>25</v>
      </c>
      <c r="C19" s="21" t="s">
        <v>26</v>
      </c>
      <c r="D19" s="55" t="s">
        <v>50</v>
      </c>
      <c r="E19" s="15" t="s">
        <v>51</v>
      </c>
      <c r="F19" s="20">
        <v>92</v>
      </c>
      <c r="G19" s="37">
        <v>649833937</v>
      </c>
      <c r="H19" s="37"/>
      <c r="I19" s="37">
        <v>64983394</v>
      </c>
      <c r="J19" s="37">
        <f t="shared" si="3"/>
        <v>64983394</v>
      </c>
      <c r="K19" s="12"/>
      <c r="L19" s="12"/>
      <c r="M19" s="9">
        <f t="shared" si="1"/>
        <v>0</v>
      </c>
      <c r="N19" s="9">
        <f t="shared" si="4"/>
        <v>64983394</v>
      </c>
      <c r="O19" s="35">
        <f t="shared" si="5"/>
        <v>0.10000000046165641</v>
      </c>
      <c r="P19" s="38">
        <f t="shared" si="6"/>
        <v>584850543</v>
      </c>
      <c r="Q19" s="11">
        <f t="shared" si="7"/>
        <v>0.89999999953834364</v>
      </c>
      <c r="R19" s="38">
        <f t="shared" si="2"/>
        <v>35091033</v>
      </c>
      <c r="S19" s="6">
        <v>1</v>
      </c>
    </row>
    <row r="20" spans="1:31" s="5" customFormat="1" ht="12.75" x14ac:dyDescent="0.2">
      <c r="A20" s="19" t="s">
        <v>52</v>
      </c>
      <c r="B20" s="21" t="s">
        <v>25</v>
      </c>
      <c r="C20" s="21" t="s">
        <v>26</v>
      </c>
      <c r="D20" s="55" t="s">
        <v>53</v>
      </c>
      <c r="E20" s="17" t="s">
        <v>51</v>
      </c>
      <c r="F20" s="21">
        <v>115</v>
      </c>
      <c r="G20" s="37">
        <v>811605231</v>
      </c>
      <c r="H20" s="37"/>
      <c r="I20" s="37">
        <v>81160523</v>
      </c>
      <c r="J20" s="37">
        <f t="shared" si="3"/>
        <v>81160523</v>
      </c>
      <c r="K20" s="12"/>
      <c r="L20" s="12"/>
      <c r="M20" s="9">
        <f t="shared" si="1"/>
        <v>0</v>
      </c>
      <c r="N20" s="9">
        <f t="shared" si="4"/>
        <v>81160523</v>
      </c>
      <c r="O20" s="35">
        <f t="shared" si="5"/>
        <v>9.9999999876787385E-2</v>
      </c>
      <c r="P20" s="38">
        <f t="shared" si="6"/>
        <v>730444708</v>
      </c>
      <c r="Q20" s="11">
        <f t="shared" si="7"/>
        <v>0.90000000012321257</v>
      </c>
      <c r="R20" s="38">
        <f t="shared" si="2"/>
        <v>43826682</v>
      </c>
      <c r="S20" s="6">
        <v>1</v>
      </c>
    </row>
    <row r="21" spans="1:31" s="5" customFormat="1" ht="12.75" x14ac:dyDescent="0.2">
      <c r="A21" s="18" t="s">
        <v>54</v>
      </c>
      <c r="B21" s="21" t="s">
        <v>25</v>
      </c>
      <c r="C21" s="21" t="s">
        <v>26</v>
      </c>
      <c r="D21" s="13" t="s">
        <v>55</v>
      </c>
      <c r="E21" s="15" t="s">
        <v>56</v>
      </c>
      <c r="F21" s="20">
        <v>117</v>
      </c>
      <c r="G21" s="37">
        <v>881165376</v>
      </c>
      <c r="H21" s="37">
        <v>28116538</v>
      </c>
      <c r="I21" s="37">
        <v>60000000</v>
      </c>
      <c r="J21" s="37">
        <f t="shared" si="3"/>
        <v>88116538</v>
      </c>
      <c r="K21" s="42"/>
      <c r="L21" s="42">
        <v>250000</v>
      </c>
      <c r="M21" s="9">
        <f t="shared" si="1"/>
        <v>250000</v>
      </c>
      <c r="N21" s="9">
        <f t="shared" si="4"/>
        <v>88366538</v>
      </c>
      <c r="O21" s="35">
        <f t="shared" si="5"/>
        <v>0.10028371564159144</v>
      </c>
      <c r="P21" s="38">
        <f t="shared" si="6"/>
        <v>792798838</v>
      </c>
      <c r="Q21" s="11">
        <f t="shared" si="7"/>
        <v>0.89971628435840856</v>
      </c>
      <c r="R21" s="38">
        <f t="shared" si="2"/>
        <v>47567930</v>
      </c>
      <c r="S21" s="6">
        <v>1</v>
      </c>
    </row>
    <row r="22" spans="1:31" s="5" customFormat="1" ht="12.75" x14ac:dyDescent="0.2">
      <c r="A22" s="18" t="s">
        <v>57</v>
      </c>
      <c r="B22" s="21" t="s">
        <v>25</v>
      </c>
      <c r="C22" s="21" t="s">
        <v>41</v>
      </c>
      <c r="D22" s="13" t="s">
        <v>55</v>
      </c>
      <c r="E22" s="15" t="s">
        <v>56</v>
      </c>
      <c r="F22" s="20">
        <v>165</v>
      </c>
      <c r="G22" s="37">
        <v>1165251657</v>
      </c>
      <c r="H22" s="37">
        <v>36525166</v>
      </c>
      <c r="I22" s="37">
        <v>80000000</v>
      </c>
      <c r="J22" s="37">
        <f t="shared" ref="J22:J23" si="8">+H22+I22</f>
        <v>116525166</v>
      </c>
      <c r="K22" s="42"/>
      <c r="L22" s="42">
        <v>300000</v>
      </c>
      <c r="M22" s="9">
        <f t="shared" si="1"/>
        <v>300000</v>
      </c>
      <c r="N22" s="9">
        <f t="shared" si="4"/>
        <v>116825166</v>
      </c>
      <c r="O22" s="35">
        <f t="shared" si="5"/>
        <v>0.10025745537300704</v>
      </c>
      <c r="P22" s="38">
        <f t="shared" si="6"/>
        <v>1048426491</v>
      </c>
      <c r="Q22" s="11">
        <f t="shared" si="7"/>
        <v>0.89974254462699299</v>
      </c>
      <c r="R22" s="38">
        <f t="shared" si="2"/>
        <v>62905589</v>
      </c>
      <c r="S22" s="6">
        <v>1</v>
      </c>
    </row>
    <row r="23" spans="1:31" s="5" customFormat="1" ht="12.75" x14ac:dyDescent="0.2">
      <c r="A23" s="18" t="s">
        <v>58</v>
      </c>
      <c r="B23" s="21" t="s">
        <v>25</v>
      </c>
      <c r="C23" s="21" t="s">
        <v>26</v>
      </c>
      <c r="D23" s="13" t="s">
        <v>55</v>
      </c>
      <c r="E23" s="15" t="s">
        <v>56</v>
      </c>
      <c r="F23" s="20">
        <v>76</v>
      </c>
      <c r="G23" s="37">
        <v>575690703</v>
      </c>
      <c r="H23" s="37">
        <v>17569070</v>
      </c>
      <c r="I23" s="37">
        <v>40000000</v>
      </c>
      <c r="J23" s="37">
        <f t="shared" si="8"/>
        <v>57569070</v>
      </c>
      <c r="K23" s="42"/>
      <c r="L23" s="42">
        <v>150000</v>
      </c>
      <c r="M23" s="9">
        <f t="shared" si="1"/>
        <v>150000</v>
      </c>
      <c r="N23" s="9">
        <f t="shared" si="4"/>
        <v>57719070</v>
      </c>
      <c r="O23" s="35">
        <f t="shared" si="5"/>
        <v>0.10026055605765098</v>
      </c>
      <c r="P23" s="38">
        <f t="shared" si="6"/>
        <v>517971633</v>
      </c>
      <c r="Q23" s="11">
        <f t="shared" si="7"/>
        <v>0.89973944394234906</v>
      </c>
      <c r="R23" s="38">
        <f t="shared" si="2"/>
        <v>31078298</v>
      </c>
      <c r="S23" s="6">
        <v>1</v>
      </c>
    </row>
    <row r="24" spans="1:31" s="34" customFormat="1" ht="12.75" x14ac:dyDescent="0.2">
      <c r="A24" s="27" t="s">
        <v>59</v>
      </c>
      <c r="B24" s="21"/>
      <c r="C24" s="28" t="s">
        <v>26</v>
      </c>
      <c r="D24" s="30" t="s">
        <v>60</v>
      </c>
      <c r="E24" s="26" t="s">
        <v>61</v>
      </c>
      <c r="F24" s="29">
        <v>127</v>
      </c>
      <c r="G24" s="43">
        <v>866155785</v>
      </c>
      <c r="H24" s="43"/>
      <c r="I24" s="43"/>
      <c r="J24" s="43"/>
      <c r="K24" s="31"/>
      <c r="L24" s="31"/>
      <c r="M24" s="32"/>
      <c r="N24" s="32"/>
      <c r="O24" s="45"/>
      <c r="P24" s="44"/>
      <c r="Q24" s="33"/>
      <c r="R24" s="44"/>
      <c r="S24" s="29" t="s">
        <v>62</v>
      </c>
    </row>
    <row r="25" spans="1:31" s="34" customFormat="1" ht="12.75" x14ac:dyDescent="0.2">
      <c r="A25" s="27" t="s">
        <v>63</v>
      </c>
      <c r="B25" s="21"/>
      <c r="C25" s="28" t="s">
        <v>41</v>
      </c>
      <c r="D25" s="30" t="s">
        <v>60</v>
      </c>
      <c r="E25" s="26" t="s">
        <v>61</v>
      </c>
      <c r="F25" s="29">
        <v>126</v>
      </c>
      <c r="G25" s="43">
        <v>910477158</v>
      </c>
      <c r="H25" s="43"/>
      <c r="I25" s="43"/>
      <c r="J25" s="43"/>
      <c r="K25" s="31"/>
      <c r="L25" s="31"/>
      <c r="M25" s="32"/>
      <c r="N25" s="32"/>
      <c r="O25" s="45"/>
      <c r="P25" s="44"/>
      <c r="Q25" s="33"/>
      <c r="R25" s="44"/>
      <c r="S25" s="29" t="s">
        <v>62</v>
      </c>
    </row>
    <row r="26" spans="1:31" s="5" customFormat="1" ht="12.75" x14ac:dyDescent="0.2">
      <c r="A26" s="18" t="s">
        <v>64</v>
      </c>
      <c r="B26" s="21" t="s">
        <v>25</v>
      </c>
      <c r="C26" s="21" t="s">
        <v>65</v>
      </c>
      <c r="D26" s="13" t="s">
        <v>66</v>
      </c>
      <c r="E26" s="15" t="s">
        <v>61</v>
      </c>
      <c r="F26" s="20">
        <v>107</v>
      </c>
      <c r="G26" s="37">
        <v>800632283</v>
      </c>
      <c r="H26" s="37">
        <v>40031614</v>
      </c>
      <c r="I26" s="37">
        <v>40031614</v>
      </c>
      <c r="J26" s="37">
        <f t="shared" ref="J26:J30" si="9">+H26+I26</f>
        <v>80063228</v>
      </c>
      <c r="K26" s="12"/>
      <c r="L26" s="12"/>
      <c r="M26" s="9">
        <f t="shared" si="1"/>
        <v>0</v>
      </c>
      <c r="N26" s="9">
        <f>+M26+J26</f>
        <v>80063228</v>
      </c>
      <c r="O26" s="35">
        <f>+N26/G26</f>
        <v>9.9999999625296154E-2</v>
      </c>
      <c r="P26" s="38">
        <f>+G26-N26</f>
        <v>720569055</v>
      </c>
      <c r="Q26" s="11">
        <f>+P26/G26</f>
        <v>0.90000000037470385</v>
      </c>
      <c r="R26" s="38">
        <f t="shared" si="2"/>
        <v>43234143</v>
      </c>
      <c r="S26" s="6">
        <v>1</v>
      </c>
    </row>
    <row r="27" spans="1:31" s="5" customFormat="1" ht="12.75" x14ac:dyDescent="0.2">
      <c r="A27" s="18" t="s">
        <v>67</v>
      </c>
      <c r="B27" s="21" t="s">
        <v>25</v>
      </c>
      <c r="C27" s="21" t="s">
        <v>68</v>
      </c>
      <c r="D27" s="13" t="s">
        <v>66</v>
      </c>
      <c r="E27" s="15" t="s">
        <v>61</v>
      </c>
      <c r="F27" s="20">
        <v>112</v>
      </c>
      <c r="G27" s="37">
        <v>838718712</v>
      </c>
      <c r="H27" s="37">
        <v>41935936</v>
      </c>
      <c r="I27" s="37">
        <v>41935935</v>
      </c>
      <c r="J27" s="37">
        <f t="shared" si="9"/>
        <v>83871871</v>
      </c>
      <c r="K27" s="12"/>
      <c r="L27" s="12"/>
      <c r="M27" s="9">
        <f t="shared" si="1"/>
        <v>0</v>
      </c>
      <c r="N27" s="9">
        <f>+M27+J27</f>
        <v>83871871</v>
      </c>
      <c r="O27" s="35">
        <f>+N27/G27</f>
        <v>9.9999999761541031E-2</v>
      </c>
      <c r="P27" s="38">
        <f>+G27-N27</f>
        <v>754846841</v>
      </c>
      <c r="Q27" s="11">
        <f>+P27/G27</f>
        <v>0.90000000023845894</v>
      </c>
      <c r="R27" s="38">
        <f t="shared" si="2"/>
        <v>45290810</v>
      </c>
      <c r="S27" s="6">
        <v>1</v>
      </c>
    </row>
    <row r="28" spans="1:31" s="5" customFormat="1" ht="12.75" x14ac:dyDescent="0.2">
      <c r="A28" s="18" t="s">
        <v>69</v>
      </c>
      <c r="B28" s="21" t="s">
        <v>25</v>
      </c>
      <c r="C28" s="21" t="s">
        <v>26</v>
      </c>
      <c r="D28" s="13" t="s">
        <v>66</v>
      </c>
      <c r="E28" s="15" t="s">
        <v>61</v>
      </c>
      <c r="F28" s="20">
        <v>117</v>
      </c>
      <c r="G28" s="37">
        <v>838109527</v>
      </c>
      <c r="H28" s="37">
        <v>41905477</v>
      </c>
      <c r="I28" s="37">
        <v>41905476</v>
      </c>
      <c r="J28" s="37">
        <f t="shared" si="9"/>
        <v>83810953</v>
      </c>
      <c r="K28" s="12"/>
      <c r="L28" s="12"/>
      <c r="M28" s="9">
        <f t="shared" si="1"/>
        <v>0</v>
      </c>
      <c r="N28" s="9">
        <f>+M28+J28</f>
        <v>83810953</v>
      </c>
      <c r="O28" s="35">
        <f>+N28/G28</f>
        <v>0.10000000035794844</v>
      </c>
      <c r="P28" s="38">
        <f>+G28-N28</f>
        <v>754298574</v>
      </c>
      <c r="Q28" s="11">
        <f>+P28/G28</f>
        <v>0.89999999964205157</v>
      </c>
      <c r="R28" s="38">
        <f t="shared" si="2"/>
        <v>45257914</v>
      </c>
      <c r="S28" s="6">
        <v>1</v>
      </c>
    </row>
    <row r="29" spans="1:31" s="5" customFormat="1" ht="12.75" x14ac:dyDescent="0.2">
      <c r="A29" s="18" t="s">
        <v>70</v>
      </c>
      <c r="B29" s="21" t="s">
        <v>25</v>
      </c>
      <c r="C29" s="21" t="s">
        <v>26</v>
      </c>
      <c r="D29" s="4" t="s">
        <v>71</v>
      </c>
      <c r="E29" s="15" t="s">
        <v>72</v>
      </c>
      <c r="F29" s="20">
        <v>210</v>
      </c>
      <c r="G29" s="37">
        <v>1427795099</v>
      </c>
      <c r="H29" s="37"/>
      <c r="I29" s="37">
        <v>142779510</v>
      </c>
      <c r="J29" s="37">
        <f t="shared" si="9"/>
        <v>142779510</v>
      </c>
      <c r="K29" s="12"/>
      <c r="L29" s="12"/>
      <c r="M29" s="9">
        <f t="shared" si="1"/>
        <v>0</v>
      </c>
      <c r="N29" s="9">
        <f>+M29+J29</f>
        <v>142779510</v>
      </c>
      <c r="O29" s="35">
        <f>+N29/G29</f>
        <v>0.10000000007003806</v>
      </c>
      <c r="P29" s="38">
        <f>+G29-N29</f>
        <v>1285015589</v>
      </c>
      <c r="Q29" s="11">
        <f>+P29/G29</f>
        <v>0.89999999992996194</v>
      </c>
      <c r="R29" s="38">
        <f t="shared" si="2"/>
        <v>77100935</v>
      </c>
      <c r="S29" s="6">
        <v>1</v>
      </c>
    </row>
    <row r="30" spans="1:31" s="58" customFormat="1" ht="12.75" x14ac:dyDescent="0.2">
      <c r="A30" s="53" t="s">
        <v>73</v>
      </c>
      <c r="B30" s="21" t="s">
        <v>25</v>
      </c>
      <c r="C30" s="54" t="s">
        <v>26</v>
      </c>
      <c r="D30" s="55" t="s">
        <v>74</v>
      </c>
      <c r="E30" s="15" t="s">
        <v>72</v>
      </c>
      <c r="F30" s="20">
        <v>177</v>
      </c>
      <c r="G30" s="56">
        <v>1204583496</v>
      </c>
      <c r="H30" s="56">
        <v>71353924</v>
      </c>
      <c r="I30" s="56">
        <v>49104426</v>
      </c>
      <c r="J30" s="37">
        <f t="shared" si="9"/>
        <v>120458350</v>
      </c>
      <c r="K30" s="12">
        <v>1000000</v>
      </c>
      <c r="L30" s="12"/>
      <c r="M30" s="9">
        <f t="shared" si="1"/>
        <v>1000000</v>
      </c>
      <c r="N30" s="9">
        <f>+M30+J30</f>
        <v>121458350</v>
      </c>
      <c r="O30" s="57">
        <f>+N30/G30</f>
        <v>0.100830162793464</v>
      </c>
      <c r="P30" s="38">
        <f>+G30-N30</f>
        <v>1083125146</v>
      </c>
      <c r="Q30" s="11">
        <f>+P30/G30</f>
        <v>0.89916983720653598</v>
      </c>
      <c r="R30" s="38">
        <f t="shared" si="2"/>
        <v>64987509</v>
      </c>
      <c r="S30" s="20">
        <v>1</v>
      </c>
    </row>
    <row r="31" spans="1:31" s="34" customFormat="1" ht="12.75" x14ac:dyDescent="0.2">
      <c r="A31" s="27" t="s">
        <v>75</v>
      </c>
      <c r="B31" s="21"/>
      <c r="C31" s="46" t="s">
        <v>76</v>
      </c>
      <c r="D31" s="30" t="s">
        <v>76</v>
      </c>
      <c r="E31" s="26" t="s">
        <v>72</v>
      </c>
      <c r="F31" s="29">
        <v>480</v>
      </c>
      <c r="G31" s="47">
        <v>501722403</v>
      </c>
      <c r="H31" s="47"/>
      <c r="I31" s="47"/>
      <c r="J31" s="47"/>
      <c r="K31" s="31"/>
      <c r="L31" s="31"/>
      <c r="M31" s="32"/>
      <c r="N31" s="32"/>
      <c r="O31" s="45"/>
      <c r="P31" s="44"/>
      <c r="Q31" s="33"/>
      <c r="R31" s="44"/>
      <c r="S31" s="29" t="s">
        <v>77</v>
      </c>
    </row>
    <row r="32" spans="1:31" s="5" customFormat="1" ht="12.75" x14ac:dyDescent="0.2">
      <c r="A32" s="18" t="s">
        <v>78</v>
      </c>
      <c r="B32" s="21" t="s">
        <v>25</v>
      </c>
      <c r="C32" s="21" t="s">
        <v>26</v>
      </c>
      <c r="D32" s="13" t="s">
        <v>79</v>
      </c>
      <c r="E32" s="15" t="s">
        <v>72</v>
      </c>
      <c r="F32" s="20">
        <v>156</v>
      </c>
      <c r="G32" s="37">
        <v>1062718088</v>
      </c>
      <c r="H32" s="37">
        <v>106271809</v>
      </c>
      <c r="I32" s="37"/>
      <c r="J32" s="37">
        <f t="shared" ref="J32:J38" si="10">+H32+I32</f>
        <v>106271809</v>
      </c>
      <c r="K32" s="42">
        <v>100000</v>
      </c>
      <c r="L32" s="42"/>
      <c r="M32" s="9">
        <f t="shared" si="1"/>
        <v>100000</v>
      </c>
      <c r="N32" s="9">
        <f t="shared" ref="N32:N38" si="11">+M32+J32</f>
        <v>106371809</v>
      </c>
      <c r="O32" s="35">
        <f t="shared" ref="O32:O38" si="12">+N32/G32</f>
        <v>0.10009409852069819</v>
      </c>
      <c r="P32" s="38">
        <f t="shared" ref="P32:P38" si="13">+G32-N32</f>
        <v>956346279</v>
      </c>
      <c r="Q32" s="11">
        <f t="shared" ref="Q32:Q38" si="14">+P32/G32</f>
        <v>0.89990590147930183</v>
      </c>
      <c r="R32" s="38">
        <f t="shared" si="2"/>
        <v>57380777</v>
      </c>
      <c r="S32" s="6">
        <v>1</v>
      </c>
    </row>
    <row r="33" spans="1:20" s="36" customFormat="1" ht="25.5" customHeight="1" x14ac:dyDescent="0.25">
      <c r="A33" s="18" t="s">
        <v>80</v>
      </c>
      <c r="B33" s="21" t="s">
        <v>25</v>
      </c>
      <c r="C33" s="21" t="s">
        <v>26</v>
      </c>
      <c r="D33" s="13" t="s">
        <v>35</v>
      </c>
      <c r="E33" s="15" t="s">
        <v>81</v>
      </c>
      <c r="F33" s="20">
        <v>89</v>
      </c>
      <c r="G33" s="39">
        <v>667849820</v>
      </c>
      <c r="H33" s="39">
        <v>2185898</v>
      </c>
      <c r="I33" s="39">
        <v>64599084</v>
      </c>
      <c r="J33" s="39">
        <f t="shared" si="10"/>
        <v>66784982</v>
      </c>
      <c r="K33" s="12"/>
      <c r="L33" s="12"/>
      <c r="M33" s="9">
        <f t="shared" si="1"/>
        <v>0</v>
      </c>
      <c r="N33" s="9">
        <f t="shared" si="11"/>
        <v>66784982</v>
      </c>
      <c r="O33" s="35">
        <f t="shared" si="12"/>
        <v>0.1</v>
      </c>
      <c r="P33" s="38">
        <f t="shared" si="13"/>
        <v>601064838</v>
      </c>
      <c r="Q33" s="11">
        <f t="shared" si="14"/>
        <v>0.9</v>
      </c>
      <c r="R33" s="38">
        <f t="shared" si="2"/>
        <v>36063890</v>
      </c>
      <c r="S33" s="6">
        <v>1</v>
      </c>
    </row>
    <row r="34" spans="1:20" s="5" customFormat="1" ht="12.75" x14ac:dyDescent="0.2">
      <c r="A34" s="18" t="s">
        <v>82</v>
      </c>
      <c r="B34" s="21" t="s">
        <v>25</v>
      </c>
      <c r="C34" s="22" t="s">
        <v>26</v>
      </c>
      <c r="D34" s="13" t="s">
        <v>27</v>
      </c>
      <c r="E34" s="15" t="s">
        <v>83</v>
      </c>
      <c r="F34" s="20">
        <v>121</v>
      </c>
      <c r="G34" s="37">
        <v>872176526</v>
      </c>
      <c r="H34" s="37"/>
      <c r="I34" s="37">
        <v>87217653</v>
      </c>
      <c r="J34" s="37">
        <f t="shared" si="10"/>
        <v>87217653</v>
      </c>
      <c r="K34" s="12"/>
      <c r="L34" s="12"/>
      <c r="M34" s="9">
        <f t="shared" si="1"/>
        <v>0</v>
      </c>
      <c r="N34" s="9">
        <f t="shared" si="11"/>
        <v>87217653</v>
      </c>
      <c r="O34" s="35">
        <f t="shared" si="12"/>
        <v>0.10000000045862276</v>
      </c>
      <c r="P34" s="38">
        <f t="shared" si="13"/>
        <v>784958873</v>
      </c>
      <c r="Q34" s="11">
        <f t="shared" si="14"/>
        <v>0.89999999954137722</v>
      </c>
      <c r="R34" s="38">
        <f t="shared" si="2"/>
        <v>47097532</v>
      </c>
      <c r="S34" s="6">
        <v>1</v>
      </c>
    </row>
    <row r="35" spans="1:20" s="5" customFormat="1" ht="12.75" x14ac:dyDescent="0.2">
      <c r="A35" s="19" t="s">
        <v>84</v>
      </c>
      <c r="B35" s="21" t="s">
        <v>25</v>
      </c>
      <c r="C35" s="21" t="s">
        <v>41</v>
      </c>
      <c r="D35" s="13" t="s">
        <v>53</v>
      </c>
      <c r="E35" s="17" t="s">
        <v>83</v>
      </c>
      <c r="F35" s="21">
        <v>104</v>
      </c>
      <c r="G35" s="37">
        <v>794567926</v>
      </c>
      <c r="H35" s="37"/>
      <c r="I35" s="37">
        <v>79456793</v>
      </c>
      <c r="J35" s="37">
        <f t="shared" si="10"/>
        <v>79456793</v>
      </c>
      <c r="K35" s="12"/>
      <c r="L35" s="12"/>
      <c r="M35" s="9">
        <f t="shared" si="1"/>
        <v>0</v>
      </c>
      <c r="N35" s="9">
        <f t="shared" si="11"/>
        <v>79456793</v>
      </c>
      <c r="O35" s="35">
        <f t="shared" si="12"/>
        <v>0.10000000050341826</v>
      </c>
      <c r="P35" s="38">
        <f t="shared" si="13"/>
        <v>715111133</v>
      </c>
      <c r="Q35" s="11">
        <f t="shared" si="14"/>
        <v>0.89999999949658172</v>
      </c>
      <c r="R35" s="38">
        <f t="shared" si="2"/>
        <v>42906668</v>
      </c>
      <c r="S35" s="6">
        <v>1</v>
      </c>
    </row>
    <row r="36" spans="1:20" s="5" customFormat="1" ht="12.75" x14ac:dyDescent="0.2">
      <c r="A36" s="18" t="s">
        <v>85</v>
      </c>
      <c r="B36" s="21" t="s">
        <v>25</v>
      </c>
      <c r="C36" s="22" t="s">
        <v>65</v>
      </c>
      <c r="D36" s="13" t="s">
        <v>27</v>
      </c>
      <c r="E36" s="15" t="s">
        <v>83</v>
      </c>
      <c r="F36" s="20">
        <v>84</v>
      </c>
      <c r="G36" s="37">
        <v>626953681</v>
      </c>
      <c r="H36" s="37"/>
      <c r="I36" s="37">
        <v>62695368</v>
      </c>
      <c r="J36" s="37">
        <f t="shared" si="10"/>
        <v>62695368</v>
      </c>
      <c r="K36" s="12"/>
      <c r="L36" s="12"/>
      <c r="M36" s="9">
        <f t="shared" si="1"/>
        <v>0</v>
      </c>
      <c r="N36" s="9">
        <f t="shared" si="11"/>
        <v>62695368</v>
      </c>
      <c r="O36" s="35">
        <f t="shared" si="12"/>
        <v>9.999999984049858E-2</v>
      </c>
      <c r="P36" s="38">
        <f t="shared" si="13"/>
        <v>564258313</v>
      </c>
      <c r="Q36" s="11">
        <f t="shared" si="14"/>
        <v>0.90000000015950143</v>
      </c>
      <c r="R36" s="38">
        <f t="shared" si="2"/>
        <v>33855499</v>
      </c>
      <c r="S36" s="6">
        <v>1</v>
      </c>
    </row>
    <row r="37" spans="1:20" s="5" customFormat="1" ht="12.75" x14ac:dyDescent="0.2">
      <c r="A37" s="19" t="s">
        <v>86</v>
      </c>
      <c r="B37" s="21" t="s">
        <v>25</v>
      </c>
      <c r="C37" s="21" t="s">
        <v>26</v>
      </c>
      <c r="D37" s="13" t="s">
        <v>53</v>
      </c>
      <c r="E37" s="17" t="s">
        <v>83</v>
      </c>
      <c r="F37" s="21">
        <v>216</v>
      </c>
      <c r="G37" s="37">
        <v>1448555733</v>
      </c>
      <c r="H37" s="37"/>
      <c r="I37" s="37">
        <v>144855573</v>
      </c>
      <c r="J37" s="37">
        <f t="shared" si="10"/>
        <v>144855573</v>
      </c>
      <c r="K37" s="12"/>
      <c r="L37" s="12"/>
      <c r="M37" s="9">
        <f t="shared" si="1"/>
        <v>0</v>
      </c>
      <c r="N37" s="9">
        <f t="shared" si="11"/>
        <v>144855573</v>
      </c>
      <c r="O37" s="35">
        <f t="shared" si="12"/>
        <v>9.9999999792897171E-2</v>
      </c>
      <c r="P37" s="38">
        <f t="shared" si="13"/>
        <v>1303700160</v>
      </c>
      <c r="Q37" s="11">
        <f t="shared" si="14"/>
        <v>0.9000000002071028</v>
      </c>
      <c r="R37" s="38">
        <f t="shared" si="2"/>
        <v>78222010</v>
      </c>
      <c r="S37" s="6">
        <v>1</v>
      </c>
    </row>
    <row r="38" spans="1:20" s="5" customFormat="1" ht="12.75" x14ac:dyDescent="0.2">
      <c r="A38" s="18" t="s">
        <v>87</v>
      </c>
      <c r="B38" s="21" t="s">
        <v>25</v>
      </c>
      <c r="C38" s="6" t="s">
        <v>41</v>
      </c>
      <c r="D38" s="13" t="s">
        <v>88</v>
      </c>
      <c r="E38" s="16" t="s">
        <v>83</v>
      </c>
      <c r="F38" s="6">
        <v>60</v>
      </c>
      <c r="G38" s="37">
        <v>502937693</v>
      </c>
      <c r="H38" s="37">
        <v>21987291</v>
      </c>
      <c r="I38" s="37">
        <v>28306478</v>
      </c>
      <c r="J38" s="37">
        <f t="shared" si="10"/>
        <v>50293769</v>
      </c>
      <c r="K38" s="12"/>
      <c r="L38" s="12"/>
      <c r="M38" s="9">
        <f t="shared" si="1"/>
        <v>0</v>
      </c>
      <c r="N38" s="9">
        <f t="shared" si="11"/>
        <v>50293769</v>
      </c>
      <c r="O38" s="35">
        <f t="shared" si="12"/>
        <v>9.9999999403504639E-2</v>
      </c>
      <c r="P38" s="38">
        <f t="shared" si="13"/>
        <v>452643924</v>
      </c>
      <c r="Q38" s="11">
        <f t="shared" si="14"/>
        <v>0.90000000059649532</v>
      </c>
      <c r="R38" s="38">
        <f t="shared" si="2"/>
        <v>27158635</v>
      </c>
      <c r="S38" s="6">
        <v>1</v>
      </c>
      <c r="T38" s="5" t="s">
        <v>89</v>
      </c>
    </row>
    <row r="39" spans="1:20" s="34" customFormat="1" ht="12.75" x14ac:dyDescent="0.2">
      <c r="A39" s="27" t="s">
        <v>87</v>
      </c>
      <c r="B39" s="27"/>
      <c r="C39" s="28" t="s">
        <v>41</v>
      </c>
      <c r="D39" s="30" t="s">
        <v>90</v>
      </c>
      <c r="E39" s="24" t="s">
        <v>83</v>
      </c>
      <c r="F39" s="28">
        <v>60</v>
      </c>
      <c r="G39" s="43">
        <v>502937693</v>
      </c>
      <c r="H39" s="43"/>
      <c r="I39" s="43"/>
      <c r="J39" s="43"/>
      <c r="K39" s="31"/>
      <c r="L39" s="31"/>
      <c r="M39" s="32"/>
      <c r="N39" s="32"/>
      <c r="O39" s="45"/>
      <c r="P39" s="44"/>
      <c r="Q39" s="33"/>
      <c r="R39" s="44"/>
      <c r="S39" s="29" t="s">
        <v>62</v>
      </c>
    </row>
    <row r="40" spans="1:20" s="5" customFormat="1" ht="12.75" x14ac:dyDescent="0.2">
      <c r="A40" s="18" t="s">
        <v>91</v>
      </c>
      <c r="B40" s="21" t="s">
        <v>25</v>
      </c>
      <c r="C40" s="21" t="s">
        <v>65</v>
      </c>
      <c r="D40" s="13" t="s">
        <v>92</v>
      </c>
      <c r="E40" s="15" t="s">
        <v>83</v>
      </c>
      <c r="F40" s="20">
        <v>109</v>
      </c>
      <c r="G40" s="37">
        <v>789936820</v>
      </c>
      <c r="H40" s="37">
        <v>48754233</v>
      </c>
      <c r="I40" s="37">
        <v>30239449</v>
      </c>
      <c r="J40" s="37">
        <f>+H40+I40</f>
        <v>78993682</v>
      </c>
      <c r="K40" s="12"/>
      <c r="L40" s="12"/>
      <c r="M40" s="9">
        <f t="shared" si="1"/>
        <v>0</v>
      </c>
      <c r="N40" s="9">
        <f>+M40+J40</f>
        <v>78993682</v>
      </c>
      <c r="O40" s="35">
        <f>+N40/G40</f>
        <v>0.1</v>
      </c>
      <c r="P40" s="38">
        <f>+G40-N40</f>
        <v>710943138</v>
      </c>
      <c r="Q40" s="11">
        <f>+P40/G40</f>
        <v>0.9</v>
      </c>
      <c r="R40" s="38">
        <f t="shared" si="2"/>
        <v>42656588</v>
      </c>
      <c r="S40" s="6">
        <v>1</v>
      </c>
    </row>
    <row r="41" spans="1:20" s="34" customFormat="1" ht="12.75" x14ac:dyDescent="0.2">
      <c r="A41" s="27" t="s">
        <v>91</v>
      </c>
      <c r="B41" s="27"/>
      <c r="C41" s="28" t="s">
        <v>65</v>
      </c>
      <c r="D41" s="30" t="s">
        <v>90</v>
      </c>
      <c r="E41" s="25" t="s">
        <v>83</v>
      </c>
      <c r="F41" s="28">
        <v>109</v>
      </c>
      <c r="G41" s="43">
        <v>789936820</v>
      </c>
      <c r="H41" s="43"/>
      <c r="I41" s="43"/>
      <c r="J41" s="43"/>
      <c r="K41" s="31"/>
      <c r="L41" s="31"/>
      <c r="M41" s="32"/>
      <c r="N41" s="32"/>
      <c r="O41" s="45"/>
      <c r="P41" s="44"/>
      <c r="Q41" s="33"/>
      <c r="R41" s="44"/>
      <c r="S41" s="29" t="s">
        <v>62</v>
      </c>
    </row>
    <row r="42" spans="1:20" s="5" customFormat="1" ht="12.75" x14ac:dyDescent="0.2">
      <c r="A42" s="18" t="s">
        <v>93</v>
      </c>
      <c r="B42" s="21" t="s">
        <v>25</v>
      </c>
      <c r="C42" s="21" t="s">
        <v>68</v>
      </c>
      <c r="D42" s="13" t="s">
        <v>92</v>
      </c>
      <c r="E42" s="15" t="s">
        <v>83</v>
      </c>
      <c r="F42" s="20">
        <v>103</v>
      </c>
      <c r="G42" s="37">
        <v>766187695</v>
      </c>
      <c r="H42" s="37">
        <v>48043878</v>
      </c>
      <c r="I42" s="37">
        <v>28574892</v>
      </c>
      <c r="J42" s="37">
        <f>+H42+I42</f>
        <v>76618770</v>
      </c>
      <c r="K42" s="12"/>
      <c r="L42" s="12"/>
      <c r="M42" s="9">
        <f t="shared" si="1"/>
        <v>0</v>
      </c>
      <c r="N42" s="9">
        <f>+M42+J42</f>
        <v>76618770</v>
      </c>
      <c r="O42" s="35">
        <f>+N42/G42</f>
        <v>0.10000000065258161</v>
      </c>
      <c r="P42" s="38">
        <f>+G42-N42</f>
        <v>689568925</v>
      </c>
      <c r="Q42" s="11">
        <f>+P42/G42</f>
        <v>0.89999999934741837</v>
      </c>
      <c r="R42" s="38">
        <f t="shared" si="2"/>
        <v>41374136</v>
      </c>
      <c r="S42" s="6">
        <v>1</v>
      </c>
    </row>
    <row r="43" spans="1:20" s="34" customFormat="1" ht="12.75" x14ac:dyDescent="0.2">
      <c r="A43" s="27" t="s">
        <v>93</v>
      </c>
      <c r="B43" s="27"/>
      <c r="C43" s="28" t="s">
        <v>68</v>
      </c>
      <c r="D43" s="30" t="s">
        <v>90</v>
      </c>
      <c r="E43" s="25" t="s">
        <v>83</v>
      </c>
      <c r="F43" s="28">
        <v>103</v>
      </c>
      <c r="G43" s="43">
        <v>766187695</v>
      </c>
      <c r="H43" s="43"/>
      <c r="I43" s="43"/>
      <c r="J43" s="43"/>
      <c r="K43" s="31"/>
      <c r="L43" s="31"/>
      <c r="M43" s="32"/>
      <c r="N43" s="32"/>
      <c r="O43" s="45"/>
      <c r="P43" s="44"/>
      <c r="Q43" s="33"/>
      <c r="R43" s="44"/>
      <c r="S43" s="29" t="s">
        <v>62</v>
      </c>
    </row>
    <row r="44" spans="1:20" s="5" customFormat="1" ht="12.75" x14ac:dyDescent="0.2">
      <c r="A44" s="18" t="s">
        <v>94</v>
      </c>
      <c r="B44" s="21" t="s">
        <v>25</v>
      </c>
      <c r="C44" s="21" t="s">
        <v>26</v>
      </c>
      <c r="D44" s="13" t="s">
        <v>79</v>
      </c>
      <c r="E44" s="15" t="s">
        <v>83</v>
      </c>
      <c r="F44" s="20">
        <v>125</v>
      </c>
      <c r="G44" s="37">
        <v>859570296</v>
      </c>
      <c r="H44" s="37">
        <v>85957030</v>
      </c>
      <c r="I44" s="37"/>
      <c r="J44" s="37">
        <f>+H44+I44</f>
        <v>85957030</v>
      </c>
      <c r="K44" s="42">
        <v>100000</v>
      </c>
      <c r="L44" s="42"/>
      <c r="M44" s="9">
        <f t="shared" si="1"/>
        <v>100000</v>
      </c>
      <c r="N44" s="9">
        <f>+M44+J44</f>
        <v>86057030</v>
      </c>
      <c r="O44" s="35">
        <f>+N44/G44</f>
        <v>0.10011633766367375</v>
      </c>
      <c r="P44" s="38">
        <f>+G44-N44</f>
        <v>773513266</v>
      </c>
      <c r="Q44" s="11">
        <f>+P44/G44</f>
        <v>0.89988366233632622</v>
      </c>
      <c r="R44" s="38">
        <f t="shared" si="2"/>
        <v>46410796</v>
      </c>
      <c r="S44" s="6">
        <v>1</v>
      </c>
    </row>
    <row r="45" spans="1:20" s="5" customFormat="1" ht="12.75" x14ac:dyDescent="0.2">
      <c r="A45" s="18" t="s">
        <v>95</v>
      </c>
      <c r="B45" s="21" t="s">
        <v>25</v>
      </c>
      <c r="C45" s="21" t="s">
        <v>26</v>
      </c>
      <c r="D45" s="13" t="s">
        <v>96</v>
      </c>
      <c r="E45" s="15" t="s">
        <v>83</v>
      </c>
      <c r="F45" s="20">
        <v>104</v>
      </c>
      <c r="G45" s="37">
        <v>823173322</v>
      </c>
      <c r="H45" s="37">
        <v>9104719</v>
      </c>
      <c r="I45" s="37">
        <v>73212613</v>
      </c>
      <c r="J45" s="37">
        <f>+H45+I45</f>
        <v>82317332</v>
      </c>
      <c r="K45" s="12"/>
      <c r="L45" s="12"/>
      <c r="M45" s="9">
        <f t="shared" si="1"/>
        <v>0</v>
      </c>
      <c r="N45" s="9">
        <f>+M45+J45</f>
        <v>82317332</v>
      </c>
      <c r="O45" s="35">
        <f>+N45/G45</f>
        <v>9.99999997570378E-2</v>
      </c>
      <c r="P45" s="38">
        <f>+G45-N45</f>
        <v>740855990</v>
      </c>
      <c r="Q45" s="11">
        <f>+P45/G45</f>
        <v>0.90000000024296223</v>
      </c>
      <c r="R45" s="38">
        <f t="shared" si="2"/>
        <v>44451359</v>
      </c>
      <c r="S45" s="6">
        <v>1</v>
      </c>
    </row>
    <row r="49" spans="7:10" x14ac:dyDescent="0.3">
      <c r="G49" s="7"/>
      <c r="H49" s="7"/>
      <c r="I49" s="7"/>
      <c r="J49" s="7"/>
    </row>
    <row r="50" spans="7:10" x14ac:dyDescent="0.3">
      <c r="G50" s="7"/>
      <c r="H50" s="7"/>
      <c r="I50" s="7"/>
      <c r="J50" s="7"/>
    </row>
    <row r="51" spans="7:10" x14ac:dyDescent="0.3">
      <c r="G51" s="7"/>
      <c r="H51" s="7"/>
      <c r="I51" s="7"/>
      <c r="J51" s="7"/>
    </row>
    <row r="52" spans="7:10" x14ac:dyDescent="0.3">
      <c r="G52" s="7"/>
      <c r="H52" s="7"/>
      <c r="I52" s="7"/>
      <c r="J52" s="7"/>
    </row>
    <row r="53" spans="7:10" x14ac:dyDescent="0.3">
      <c r="G53" s="7"/>
      <c r="H53" s="7"/>
      <c r="I53" s="7"/>
      <c r="J53" s="7"/>
    </row>
    <row r="54" spans="7:10" x14ac:dyDescent="0.3">
      <c r="G54" s="7"/>
      <c r="H54" s="7"/>
      <c r="I54" s="7"/>
      <c r="J54" s="7"/>
    </row>
  </sheetData>
  <autoFilter ref="A7:S46" xr:uid="{00000000-0009-0000-0000-000000000000}"/>
  <mergeCells count="2">
    <mergeCell ref="T17:AE17"/>
    <mergeCell ref="A6:E6"/>
  </mergeCells>
  <conditionalFormatting sqref="A12:B12 A39:B39 A8:A11 A13:A30 A44:A45 A32:A38 A41:B41 A40 A43:B43 A42">
    <cfRule type="duplicateValues" dxfId="4" priority="3"/>
  </conditionalFormatting>
  <dataValidations count="4">
    <dataValidation type="list" allowBlank="1" showInputMessage="1" showErrorMessage="1" sqref="A30" xr:uid="{00000000-0002-0000-0000-000000000000}">
      <formula1>$X$9:$X$71</formula1>
    </dataValidation>
    <dataValidation type="list" allowBlank="1" showInputMessage="1" showErrorMessage="1" sqref="F30" xr:uid="{00000000-0002-0000-0000-000001000000}">
      <formula1>$Y$9:$Y$78</formula1>
    </dataValidation>
    <dataValidation type="list" allowBlank="1" showInputMessage="1" showErrorMessage="1" sqref="B12 A16:A19 B24:B25 A21:A29 A36 A42 A38 A40 A8:A13 A32:A34 A44:A45" xr:uid="{00000000-0002-0000-0000-000002000000}">
      <formula1>$X$34:$X$67</formula1>
    </dataValidation>
    <dataValidation type="list" allowBlank="1" showInputMessage="1" showErrorMessage="1" sqref="F44:F45 F36 F21:F29 F32:F34 F16:F19 F8:F13 F38 F40 F42" xr:uid="{00000000-0002-0000-0000-000003000000}">
      <formula1>$Y$34:$Y$68</formula1>
    </dataValidation>
  </dataValidations>
  <pageMargins left="0.7" right="0.7" top="0.75" bottom="0.75" header="0.3" footer="0.3"/>
  <pageSetup orientation="portrait" r:id="rId1"/>
  <ignoredErrors>
    <ignoredError sqref="M9:M23 M8 N8:N11 N13:N23 M26:M30 N26:N30 M32:M38 N32:N38 M40 N40 M42 N42 M44:M45 N44:N45" unlockedFormula="1"/>
  </ignoredError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4000000}">
          <x14:formula1>
            <xm:f>'E:\ZYRYUK\04. INFANCIA\2026\PROCESO COMPETITIVO - COFIS\EVALUACION\HABILITANTES\[SEGUIMIENTO.xlsx]Hoja3'!#REF!</xm:f>
          </x14:formula1>
          <xm:sqref>E16:E19 E8:E13 E36 E31:E34 E21:E29 E38 E40 E42 E44:E45 C16:C19 C8:C13 C32:C34 C36 C21:C29 C38 C40 C42 C44:C45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9B953C-75B0-4186-95CE-3E74E0A81EE2}">
  <dimension ref="A1:AF46"/>
  <sheetViews>
    <sheetView tabSelected="1" topLeftCell="A5" workbookViewId="0">
      <selection activeCell="D19" sqref="D19"/>
    </sheetView>
  </sheetViews>
  <sheetFormatPr baseColWidth="10" defaultColWidth="11.42578125" defaultRowHeight="19.5" x14ac:dyDescent="0.3"/>
  <cols>
    <col min="1" max="1" width="18" style="1" customWidth="1"/>
    <col min="2" max="2" width="18" style="1" hidden="1" customWidth="1"/>
    <col min="3" max="3" width="16.28515625" style="23" customWidth="1"/>
    <col min="4" max="4" width="63.7109375" style="1" bestFit="1" customWidth="1"/>
    <col min="5" max="5" width="27" style="1" customWidth="1"/>
    <col min="6" max="6" width="11.42578125" style="1" customWidth="1"/>
    <col min="7" max="7" width="27.7109375" style="1" bestFit="1" customWidth="1"/>
    <col min="8" max="9" width="27" style="1" customWidth="1"/>
    <col min="10" max="10" width="28.28515625" style="1" customWidth="1"/>
    <col min="11" max="12" width="25.7109375" style="1" customWidth="1"/>
    <col min="13" max="13" width="21.7109375" style="1" customWidth="1"/>
    <col min="14" max="14" width="16.28515625" style="1" customWidth="1"/>
    <col min="15" max="15" width="22.42578125" style="1" customWidth="1"/>
    <col min="16" max="16" width="15.28515625" style="1" customWidth="1"/>
    <col min="17" max="18" width="18.85546875" style="40" customWidth="1"/>
    <col min="19" max="19" width="23.140625" style="40" customWidth="1"/>
    <col min="20" max="20" width="15.28515625" style="1" customWidth="1"/>
    <col min="21" max="21" width="0" style="1" hidden="1" customWidth="1"/>
    <col min="22" max="16384" width="11.42578125" style="1"/>
  </cols>
  <sheetData>
    <row r="1" spans="1:32" ht="21.75" hidden="1" x14ac:dyDescent="0.3">
      <c r="C1" s="8"/>
      <c r="D1" s="8"/>
      <c r="E1" s="8"/>
      <c r="F1" s="8"/>
      <c r="G1" s="63">
        <f>+G3+G4</f>
        <v>31629547907</v>
      </c>
      <c r="H1" s="63">
        <f>+H3+H4</f>
        <v>26205082938</v>
      </c>
      <c r="I1" s="63">
        <f>+I3+I4</f>
        <v>5424464969</v>
      </c>
      <c r="J1" s="63">
        <v>5424464969</v>
      </c>
      <c r="K1" s="8"/>
      <c r="L1" s="8"/>
      <c r="M1" s="8"/>
      <c r="N1" s="8"/>
      <c r="O1" s="8"/>
      <c r="P1" s="8"/>
      <c r="Q1" s="41"/>
      <c r="R1" s="41"/>
      <c r="S1" s="41"/>
    </row>
    <row r="2" spans="1:32" ht="21.75" hidden="1" x14ac:dyDescent="0.3">
      <c r="C2" s="8"/>
      <c r="D2" s="8"/>
      <c r="E2" s="8"/>
      <c r="F2" s="8"/>
      <c r="G2" s="51" t="s">
        <v>0</v>
      </c>
      <c r="H2" s="51" t="s">
        <v>1</v>
      </c>
      <c r="I2" s="51" t="s">
        <v>2</v>
      </c>
      <c r="M2" s="8"/>
      <c r="N2" s="8"/>
      <c r="O2" s="8"/>
      <c r="P2" s="8"/>
      <c r="Q2" s="41"/>
      <c r="R2" s="41"/>
      <c r="S2" s="41"/>
    </row>
    <row r="3" spans="1:32" ht="16.5" hidden="1" customHeight="1" x14ac:dyDescent="0.3">
      <c r="C3" s="8"/>
      <c r="D3" s="8"/>
      <c r="E3" s="8"/>
      <c r="F3" s="8"/>
      <c r="G3" s="49">
        <v>29839196139</v>
      </c>
      <c r="H3" s="52">
        <f>+O6</f>
        <v>24721776358</v>
      </c>
      <c r="I3" s="52">
        <f>+G3-H3</f>
        <v>5117419781</v>
      </c>
      <c r="M3" s="8"/>
      <c r="N3" s="8"/>
      <c r="O3" s="8"/>
      <c r="P3" s="8"/>
      <c r="Q3" s="41"/>
      <c r="R3" s="41"/>
      <c r="S3" s="41"/>
    </row>
    <row r="4" spans="1:32" ht="15.75" hidden="1" customHeight="1" x14ac:dyDescent="0.3">
      <c r="C4" s="8"/>
      <c r="D4" s="8"/>
      <c r="E4" s="8"/>
      <c r="F4" s="8"/>
      <c r="G4" s="49">
        <v>1790351768</v>
      </c>
      <c r="H4" s="52">
        <f>+Q6</f>
        <v>1483306580</v>
      </c>
      <c r="I4" s="52">
        <f>+G4-H4</f>
        <v>307045188</v>
      </c>
      <c r="M4" s="62"/>
      <c r="N4" s="8"/>
      <c r="O4" s="8"/>
      <c r="P4" s="8"/>
      <c r="Q4" s="41"/>
      <c r="R4" s="41"/>
      <c r="S4" s="41"/>
    </row>
    <row r="5" spans="1:32" ht="21.75" x14ac:dyDescent="0.3">
      <c r="C5" s="8"/>
      <c r="D5" s="8"/>
      <c r="E5" s="8"/>
      <c r="F5" s="8"/>
      <c r="G5" s="8"/>
      <c r="H5" s="8"/>
      <c r="I5" s="8"/>
      <c r="J5" s="8"/>
      <c r="K5" s="8"/>
      <c r="L5" s="8"/>
      <c r="M5" s="62"/>
      <c r="N5" s="8"/>
      <c r="O5" s="8"/>
      <c r="P5" s="8"/>
      <c r="Q5" s="41"/>
      <c r="R5" s="41"/>
      <c r="S5" s="41"/>
    </row>
    <row r="6" spans="1:32" s="60" customFormat="1" ht="21.75" hidden="1" x14ac:dyDescent="0.3">
      <c r="A6" s="105" t="s">
        <v>5</v>
      </c>
      <c r="B6" s="106"/>
      <c r="C6" s="106"/>
      <c r="D6" s="106"/>
      <c r="E6" s="107"/>
      <c r="F6" s="64">
        <f>+SUBTOTAL(9,F8:F38)</f>
        <v>3874</v>
      </c>
      <c r="G6" s="59">
        <f t="shared" ref="G6:M6" si="0">+SUBTOTAL(9,G8:G38)</f>
        <v>656729266</v>
      </c>
      <c r="H6" s="59">
        <f t="shared" si="0"/>
        <v>2090390331</v>
      </c>
      <c r="I6" s="59">
        <f t="shared" si="0"/>
        <v>2747119597</v>
      </c>
      <c r="J6" s="59">
        <f t="shared" si="0"/>
        <v>1200000</v>
      </c>
      <c r="K6" s="59">
        <f t="shared" si="0"/>
        <v>1100000</v>
      </c>
      <c r="L6" s="59">
        <f t="shared" si="0"/>
        <v>2300000</v>
      </c>
      <c r="M6" s="59">
        <f t="shared" si="0"/>
        <v>2749419597</v>
      </c>
      <c r="N6" s="8"/>
      <c r="O6" s="59">
        <f>+SUBTOTAL(9,O8:O38)</f>
        <v>24721776358</v>
      </c>
      <c r="P6" s="8"/>
      <c r="Q6" s="59">
        <f>+SUBTOTAL(9,Q8:Q38)</f>
        <v>1483306580</v>
      </c>
      <c r="R6" s="75"/>
      <c r="S6" s="75"/>
    </row>
    <row r="7" spans="1:32" s="2" customFormat="1" ht="38.25" x14ac:dyDescent="0.25">
      <c r="A7" s="3" t="s">
        <v>6</v>
      </c>
      <c r="B7" s="3"/>
      <c r="C7" s="3" t="s">
        <v>7</v>
      </c>
      <c r="D7" s="3" t="s">
        <v>8</v>
      </c>
      <c r="E7" s="3" t="s">
        <v>9</v>
      </c>
      <c r="F7" s="3" t="s">
        <v>10</v>
      </c>
      <c r="G7" s="3" t="s">
        <v>12</v>
      </c>
      <c r="H7" s="3" t="s">
        <v>13</v>
      </c>
      <c r="I7" s="3" t="s">
        <v>14</v>
      </c>
      <c r="J7" s="3" t="s">
        <v>15</v>
      </c>
      <c r="K7" s="3" t="s">
        <v>16</v>
      </c>
      <c r="L7" s="3" t="s">
        <v>17</v>
      </c>
      <c r="M7" s="3" t="s">
        <v>18</v>
      </c>
      <c r="N7" s="3" t="s">
        <v>19</v>
      </c>
      <c r="O7" s="10" t="s">
        <v>20</v>
      </c>
      <c r="P7" s="10" t="s">
        <v>21</v>
      </c>
      <c r="Q7" s="10" t="s">
        <v>22</v>
      </c>
      <c r="R7" s="10" t="s">
        <v>97</v>
      </c>
      <c r="S7" s="10" t="s">
        <v>98</v>
      </c>
      <c r="T7" s="3" t="s">
        <v>23</v>
      </c>
    </row>
    <row r="8" spans="1:32" s="5" customFormat="1" ht="12.75" x14ac:dyDescent="0.2">
      <c r="A8" s="18" t="s">
        <v>24</v>
      </c>
      <c r="B8" s="21" t="s">
        <v>25</v>
      </c>
      <c r="C8" s="21" t="s">
        <v>26</v>
      </c>
      <c r="D8" s="55" t="s">
        <v>27</v>
      </c>
      <c r="E8" s="15" t="s">
        <v>28</v>
      </c>
      <c r="F8" s="20">
        <v>97</v>
      </c>
      <c r="G8" s="68"/>
      <c r="H8" s="68">
        <v>69259505</v>
      </c>
      <c r="I8" s="68">
        <f>+G8+H8</f>
        <v>69259505</v>
      </c>
      <c r="J8" s="69"/>
      <c r="K8" s="69"/>
      <c r="L8" s="69">
        <f>+J8+K8</f>
        <v>0</v>
      </c>
      <c r="M8" s="69">
        <f t="shared" ref="M8:M38" si="1">+L8+I8</f>
        <v>69259505</v>
      </c>
      <c r="N8" s="35">
        <f t="shared" ref="N8:N38" si="2">+M8/R8</f>
        <v>0.10000000028876903</v>
      </c>
      <c r="O8" s="38">
        <f t="shared" ref="O8:O38" si="3">+R8-M8</f>
        <v>623335543</v>
      </c>
      <c r="P8" s="11">
        <f t="shared" ref="P8:P38" si="4">+O8/R8</f>
        <v>0.89999999971123101</v>
      </c>
      <c r="Q8" s="38">
        <f>+ROUND(O8*6%,0)</f>
        <v>37400133</v>
      </c>
      <c r="R8" s="68">
        <v>692595048</v>
      </c>
      <c r="S8" s="68">
        <f t="shared" ref="S8:S38" si="5">+M8+O8+Q8</f>
        <v>729995181</v>
      </c>
      <c r="T8" s="6">
        <v>1</v>
      </c>
    </row>
    <row r="9" spans="1:32" s="5" customFormat="1" ht="12.75" x14ac:dyDescent="0.2">
      <c r="A9" s="18" t="s">
        <v>29</v>
      </c>
      <c r="B9" s="21" t="s">
        <v>25</v>
      </c>
      <c r="C9" s="6" t="s">
        <v>26</v>
      </c>
      <c r="D9" s="55" t="s">
        <v>27</v>
      </c>
      <c r="E9" s="16" t="s">
        <v>28</v>
      </c>
      <c r="F9" s="6">
        <v>182</v>
      </c>
      <c r="G9" s="68"/>
      <c r="H9" s="68">
        <v>124842885</v>
      </c>
      <c r="I9" s="68">
        <f>+G9+H9</f>
        <v>124842885</v>
      </c>
      <c r="J9" s="70"/>
      <c r="K9" s="70"/>
      <c r="L9" s="69">
        <f t="shared" ref="L9:L38" si="6">+J9+K9</f>
        <v>0</v>
      </c>
      <c r="M9" s="69">
        <f t="shared" si="1"/>
        <v>124842885</v>
      </c>
      <c r="N9" s="35">
        <f t="shared" si="2"/>
        <v>9.9999999839798639E-2</v>
      </c>
      <c r="O9" s="38">
        <f t="shared" si="3"/>
        <v>1123585967</v>
      </c>
      <c r="P9" s="11">
        <f t="shared" si="4"/>
        <v>0.90000000016020132</v>
      </c>
      <c r="Q9" s="38">
        <f>+ROUND(O9*6%,0)</f>
        <v>67415158</v>
      </c>
      <c r="R9" s="68">
        <v>1248428852</v>
      </c>
      <c r="S9" s="68">
        <f t="shared" si="5"/>
        <v>1315844010</v>
      </c>
      <c r="T9" s="6">
        <v>1</v>
      </c>
    </row>
    <row r="10" spans="1:32" s="5" customFormat="1" ht="12.75" x14ac:dyDescent="0.2">
      <c r="A10" s="18" t="s">
        <v>30</v>
      </c>
      <c r="B10" s="21" t="s">
        <v>25</v>
      </c>
      <c r="C10" s="21" t="s">
        <v>26</v>
      </c>
      <c r="D10" s="55" t="s">
        <v>27</v>
      </c>
      <c r="E10" s="15" t="s">
        <v>28</v>
      </c>
      <c r="F10" s="20">
        <v>106</v>
      </c>
      <c r="G10" s="68"/>
      <c r="H10" s="68">
        <v>77744845</v>
      </c>
      <c r="I10" s="68">
        <f>+G10+H10</f>
        <v>77744845</v>
      </c>
      <c r="J10" s="70"/>
      <c r="K10" s="70"/>
      <c r="L10" s="69">
        <f t="shared" si="6"/>
        <v>0</v>
      </c>
      <c r="M10" s="69">
        <f t="shared" si="1"/>
        <v>77744845</v>
      </c>
      <c r="N10" s="35">
        <f t="shared" si="2"/>
        <v>9.9999999614122329E-2</v>
      </c>
      <c r="O10" s="38">
        <f t="shared" si="3"/>
        <v>699703608</v>
      </c>
      <c r="P10" s="11">
        <f t="shared" si="4"/>
        <v>0.90000000038587769</v>
      </c>
      <c r="Q10" s="38">
        <f>+ROUND(O10*6%,0)</f>
        <v>41982216</v>
      </c>
      <c r="R10" s="68">
        <v>777448453</v>
      </c>
      <c r="S10" s="68">
        <f t="shared" si="5"/>
        <v>819430669</v>
      </c>
      <c r="T10" s="6">
        <v>1</v>
      </c>
    </row>
    <row r="11" spans="1:32" s="5" customFormat="1" ht="12.75" x14ac:dyDescent="0.2">
      <c r="A11" s="18" t="s">
        <v>31</v>
      </c>
      <c r="B11" s="21" t="s">
        <v>25</v>
      </c>
      <c r="C11" s="21" t="s">
        <v>26</v>
      </c>
      <c r="D11" s="76" t="s">
        <v>32</v>
      </c>
      <c r="E11" s="15" t="s">
        <v>33</v>
      </c>
      <c r="F11" s="20">
        <v>87</v>
      </c>
      <c r="G11" s="68"/>
      <c r="H11" s="68">
        <v>63371315</v>
      </c>
      <c r="I11" s="68">
        <f>+G11+H11</f>
        <v>63371315</v>
      </c>
      <c r="J11" s="71"/>
      <c r="K11" s="71">
        <v>400000</v>
      </c>
      <c r="L11" s="69">
        <f t="shared" si="6"/>
        <v>400000</v>
      </c>
      <c r="M11" s="69">
        <f t="shared" si="1"/>
        <v>63771315</v>
      </c>
      <c r="N11" s="35">
        <f t="shared" si="2"/>
        <v>0.10063120009224616</v>
      </c>
      <c r="O11" s="38">
        <f t="shared" si="3"/>
        <v>569941837</v>
      </c>
      <c r="P11" s="11">
        <f t="shared" si="4"/>
        <v>0.89936879990775387</v>
      </c>
      <c r="Q11" s="38">
        <f t="shared" ref="Q11:Q38" si="7">+ROUND(O11*6%,0)</f>
        <v>34196510</v>
      </c>
      <c r="R11" s="68">
        <v>633713152</v>
      </c>
      <c r="S11" s="68">
        <f t="shared" si="5"/>
        <v>667909662</v>
      </c>
      <c r="T11" s="6">
        <v>1</v>
      </c>
    </row>
    <row r="12" spans="1:32" s="5" customFormat="1" ht="12.75" x14ac:dyDescent="0.2">
      <c r="A12" s="18" t="s">
        <v>34</v>
      </c>
      <c r="B12" s="21" t="s">
        <v>25</v>
      </c>
      <c r="C12" s="21" t="s">
        <v>26</v>
      </c>
      <c r="D12" s="55" t="s">
        <v>35</v>
      </c>
      <c r="E12" s="15" t="s">
        <v>33</v>
      </c>
      <c r="F12" s="20">
        <v>87</v>
      </c>
      <c r="G12" s="68">
        <v>258575</v>
      </c>
      <c r="H12" s="68">
        <v>63147419</v>
      </c>
      <c r="I12" s="68">
        <f t="shared" ref="I12:I22" si="8">+G12+H12</f>
        <v>63405994</v>
      </c>
      <c r="J12" s="70"/>
      <c r="K12" s="70"/>
      <c r="L12" s="69">
        <f t="shared" si="6"/>
        <v>0</v>
      </c>
      <c r="M12" s="69">
        <f t="shared" si="1"/>
        <v>63405994</v>
      </c>
      <c r="N12" s="35">
        <f t="shared" si="2"/>
        <v>0.10000000031542759</v>
      </c>
      <c r="O12" s="38">
        <f t="shared" si="3"/>
        <v>570653944</v>
      </c>
      <c r="P12" s="11">
        <f t="shared" si="4"/>
        <v>0.89999999968457245</v>
      </c>
      <c r="Q12" s="38">
        <f t="shared" si="7"/>
        <v>34239237</v>
      </c>
      <c r="R12" s="68">
        <v>634059938</v>
      </c>
      <c r="S12" s="68">
        <f t="shared" si="5"/>
        <v>668299175</v>
      </c>
      <c r="T12" s="6">
        <v>1</v>
      </c>
    </row>
    <row r="13" spans="1:32" s="5" customFormat="1" ht="12.75" x14ac:dyDescent="0.2">
      <c r="A13" s="19" t="s">
        <v>36</v>
      </c>
      <c r="B13" s="21" t="s">
        <v>25</v>
      </c>
      <c r="C13" s="21" t="s">
        <v>26</v>
      </c>
      <c r="D13" s="55" t="s">
        <v>37</v>
      </c>
      <c r="E13" s="17" t="s">
        <v>38</v>
      </c>
      <c r="F13" s="21">
        <v>135</v>
      </c>
      <c r="G13" s="68"/>
      <c r="H13" s="68">
        <v>89233205</v>
      </c>
      <c r="I13" s="68">
        <f t="shared" si="8"/>
        <v>89233205</v>
      </c>
      <c r="J13" s="70"/>
      <c r="K13" s="70"/>
      <c r="L13" s="69">
        <f t="shared" si="6"/>
        <v>0</v>
      </c>
      <c r="M13" s="69">
        <f t="shared" si="1"/>
        <v>89233205</v>
      </c>
      <c r="N13" s="35">
        <f t="shared" si="2"/>
        <v>0.1</v>
      </c>
      <c r="O13" s="38">
        <f t="shared" si="3"/>
        <v>803098845</v>
      </c>
      <c r="P13" s="11">
        <f t="shared" si="4"/>
        <v>0.9</v>
      </c>
      <c r="Q13" s="38">
        <f t="shared" si="7"/>
        <v>48185931</v>
      </c>
      <c r="R13" s="68">
        <v>892332050</v>
      </c>
      <c r="S13" s="68">
        <f t="shared" si="5"/>
        <v>940517981</v>
      </c>
      <c r="T13" s="6">
        <v>1</v>
      </c>
      <c r="U13" s="61" t="s">
        <v>39</v>
      </c>
    </row>
    <row r="14" spans="1:32" s="5" customFormat="1" ht="12.75" x14ac:dyDescent="0.2">
      <c r="A14" s="19" t="s">
        <v>40</v>
      </c>
      <c r="B14" s="21" t="s">
        <v>25</v>
      </c>
      <c r="C14" s="21" t="s">
        <v>41</v>
      </c>
      <c r="D14" s="55" t="s">
        <v>37</v>
      </c>
      <c r="E14" s="17" t="s">
        <v>38</v>
      </c>
      <c r="F14" s="21">
        <v>163</v>
      </c>
      <c r="G14" s="68"/>
      <c r="H14" s="68">
        <v>113616340</v>
      </c>
      <c r="I14" s="68">
        <f t="shared" si="8"/>
        <v>113616340</v>
      </c>
      <c r="J14" s="70"/>
      <c r="K14" s="70"/>
      <c r="L14" s="69">
        <f t="shared" si="6"/>
        <v>0</v>
      </c>
      <c r="M14" s="69">
        <f t="shared" si="1"/>
        <v>113616340</v>
      </c>
      <c r="N14" s="35">
        <f t="shared" si="2"/>
        <v>9.9999999647937959E-2</v>
      </c>
      <c r="O14" s="38">
        <f t="shared" si="3"/>
        <v>1022547064</v>
      </c>
      <c r="P14" s="11">
        <f t="shared" si="4"/>
        <v>0.90000000035206207</v>
      </c>
      <c r="Q14" s="38">
        <f t="shared" si="7"/>
        <v>61352824</v>
      </c>
      <c r="R14" s="68">
        <v>1136163404</v>
      </c>
      <c r="S14" s="68">
        <f t="shared" si="5"/>
        <v>1197516228</v>
      </c>
      <c r="T14" s="6">
        <v>1</v>
      </c>
      <c r="U14" s="61" t="s">
        <v>39</v>
      </c>
    </row>
    <row r="15" spans="1:32" s="5" customFormat="1" ht="12.75" x14ac:dyDescent="0.2">
      <c r="A15" s="18" t="s">
        <v>42</v>
      </c>
      <c r="B15" s="21" t="s">
        <v>25</v>
      </c>
      <c r="C15" s="21" t="s">
        <v>26</v>
      </c>
      <c r="D15" s="55" t="s">
        <v>43</v>
      </c>
      <c r="E15" s="15" t="s">
        <v>38</v>
      </c>
      <c r="F15" s="20">
        <v>192</v>
      </c>
      <c r="G15" s="68"/>
      <c r="H15" s="68">
        <v>123041922</v>
      </c>
      <c r="I15" s="68">
        <f t="shared" si="8"/>
        <v>123041922</v>
      </c>
      <c r="J15" s="70"/>
      <c r="K15" s="70"/>
      <c r="L15" s="69">
        <f t="shared" si="6"/>
        <v>0</v>
      </c>
      <c r="M15" s="69">
        <f t="shared" si="1"/>
        <v>123041922</v>
      </c>
      <c r="N15" s="35">
        <f t="shared" si="2"/>
        <v>9.9999999918726892E-2</v>
      </c>
      <c r="O15" s="38">
        <f t="shared" si="3"/>
        <v>1107377299</v>
      </c>
      <c r="P15" s="11">
        <f t="shared" si="4"/>
        <v>0.90000000008127312</v>
      </c>
      <c r="Q15" s="38">
        <f t="shared" si="7"/>
        <v>66442638</v>
      </c>
      <c r="R15" s="68">
        <v>1230419221</v>
      </c>
      <c r="S15" s="68">
        <f t="shared" si="5"/>
        <v>1296861859</v>
      </c>
      <c r="T15" s="6">
        <v>1</v>
      </c>
    </row>
    <row r="16" spans="1:32" s="5" customFormat="1" ht="14.25" x14ac:dyDescent="0.2">
      <c r="A16" s="18" t="s">
        <v>44</v>
      </c>
      <c r="B16" s="21" t="s">
        <v>25</v>
      </c>
      <c r="C16" s="21" t="s">
        <v>41</v>
      </c>
      <c r="D16" s="55" t="s">
        <v>45</v>
      </c>
      <c r="E16" s="15" t="s">
        <v>38</v>
      </c>
      <c r="F16" s="20">
        <v>125</v>
      </c>
      <c r="G16" s="68"/>
      <c r="H16" s="68">
        <v>85957030</v>
      </c>
      <c r="I16" s="68">
        <f t="shared" si="8"/>
        <v>85957030</v>
      </c>
      <c r="J16" s="70"/>
      <c r="K16" s="70"/>
      <c r="L16" s="69">
        <f t="shared" si="6"/>
        <v>0</v>
      </c>
      <c r="M16" s="69">
        <f t="shared" si="1"/>
        <v>85957030</v>
      </c>
      <c r="N16" s="35">
        <f t="shared" si="2"/>
        <v>0.10000000046534879</v>
      </c>
      <c r="O16" s="38">
        <f t="shared" si="3"/>
        <v>773613266</v>
      </c>
      <c r="P16" s="11">
        <f t="shared" si="4"/>
        <v>0.89999999953465115</v>
      </c>
      <c r="Q16" s="38">
        <f t="shared" si="7"/>
        <v>46416796</v>
      </c>
      <c r="R16" s="68">
        <v>859570296</v>
      </c>
      <c r="S16" s="68">
        <f t="shared" si="5"/>
        <v>905987092</v>
      </c>
      <c r="T16" s="6">
        <v>1</v>
      </c>
      <c r="U16" s="103" t="s">
        <v>46</v>
      </c>
      <c r="V16" s="104"/>
      <c r="W16" s="104"/>
      <c r="X16" s="104"/>
      <c r="Y16" s="104"/>
      <c r="Z16" s="104"/>
      <c r="AA16" s="104"/>
      <c r="AB16" s="104"/>
      <c r="AC16" s="104"/>
      <c r="AD16" s="104"/>
      <c r="AE16" s="104"/>
      <c r="AF16" s="104"/>
    </row>
    <row r="17" spans="1:20" s="5" customFormat="1" ht="12.75" x14ac:dyDescent="0.2">
      <c r="A17" s="18" t="s">
        <v>47</v>
      </c>
      <c r="B17" s="21" t="s">
        <v>25</v>
      </c>
      <c r="C17" s="21" t="s">
        <v>26</v>
      </c>
      <c r="D17" s="55" t="s">
        <v>48</v>
      </c>
      <c r="E17" s="15" t="s">
        <v>38</v>
      </c>
      <c r="F17" s="20">
        <v>141</v>
      </c>
      <c r="G17" s="68">
        <v>56728108</v>
      </c>
      <c r="H17" s="68">
        <v>39117084</v>
      </c>
      <c r="I17" s="68">
        <f t="shared" si="8"/>
        <v>95845192</v>
      </c>
      <c r="J17" s="70"/>
      <c r="K17" s="70"/>
      <c r="L17" s="69">
        <f t="shared" si="6"/>
        <v>0</v>
      </c>
      <c r="M17" s="69">
        <f t="shared" si="1"/>
        <v>95845192</v>
      </c>
      <c r="N17" s="35">
        <f t="shared" si="2"/>
        <v>0.1</v>
      </c>
      <c r="O17" s="38">
        <f t="shared" si="3"/>
        <v>862606728</v>
      </c>
      <c r="P17" s="11">
        <f t="shared" si="4"/>
        <v>0.9</v>
      </c>
      <c r="Q17" s="38">
        <f t="shared" si="7"/>
        <v>51756404</v>
      </c>
      <c r="R17" s="68">
        <v>958451920</v>
      </c>
      <c r="S17" s="68">
        <f t="shared" si="5"/>
        <v>1010208324</v>
      </c>
      <c r="T17" s="6">
        <v>1</v>
      </c>
    </row>
    <row r="18" spans="1:20" s="5" customFormat="1" ht="12.75" x14ac:dyDescent="0.2">
      <c r="A18" s="18" t="s">
        <v>49</v>
      </c>
      <c r="B18" s="21" t="s">
        <v>25</v>
      </c>
      <c r="C18" s="21" t="s">
        <v>26</v>
      </c>
      <c r="D18" s="55" t="s">
        <v>50</v>
      </c>
      <c r="E18" s="15" t="s">
        <v>51</v>
      </c>
      <c r="F18" s="20">
        <v>92</v>
      </c>
      <c r="G18" s="68"/>
      <c r="H18" s="68">
        <v>64983394</v>
      </c>
      <c r="I18" s="68">
        <f t="shared" si="8"/>
        <v>64983394</v>
      </c>
      <c r="J18" s="70"/>
      <c r="K18" s="70"/>
      <c r="L18" s="69">
        <f t="shared" si="6"/>
        <v>0</v>
      </c>
      <c r="M18" s="69">
        <f t="shared" si="1"/>
        <v>64983394</v>
      </c>
      <c r="N18" s="35">
        <f t="shared" si="2"/>
        <v>0.10000000046165641</v>
      </c>
      <c r="O18" s="38">
        <f t="shared" si="3"/>
        <v>584850543</v>
      </c>
      <c r="P18" s="11">
        <f t="shared" si="4"/>
        <v>0.89999999953834364</v>
      </c>
      <c r="Q18" s="38">
        <f t="shared" si="7"/>
        <v>35091033</v>
      </c>
      <c r="R18" s="68">
        <v>649833937</v>
      </c>
      <c r="S18" s="68">
        <f t="shared" si="5"/>
        <v>684924970</v>
      </c>
      <c r="T18" s="6">
        <v>1</v>
      </c>
    </row>
    <row r="19" spans="1:20" s="5" customFormat="1" ht="12.75" x14ac:dyDescent="0.2">
      <c r="A19" s="19" t="s">
        <v>52</v>
      </c>
      <c r="B19" s="21" t="s">
        <v>25</v>
      </c>
      <c r="C19" s="21" t="s">
        <v>26</v>
      </c>
      <c r="D19" s="55" t="s">
        <v>53</v>
      </c>
      <c r="E19" s="17" t="s">
        <v>51</v>
      </c>
      <c r="F19" s="21">
        <v>115</v>
      </c>
      <c r="G19" s="68"/>
      <c r="H19" s="68">
        <v>81160523</v>
      </c>
      <c r="I19" s="68">
        <f t="shared" si="8"/>
        <v>81160523</v>
      </c>
      <c r="J19" s="70"/>
      <c r="K19" s="70"/>
      <c r="L19" s="69">
        <f t="shared" si="6"/>
        <v>0</v>
      </c>
      <c r="M19" s="69">
        <f t="shared" si="1"/>
        <v>81160523</v>
      </c>
      <c r="N19" s="35">
        <f t="shared" si="2"/>
        <v>9.9999999876787385E-2</v>
      </c>
      <c r="O19" s="38">
        <f t="shared" si="3"/>
        <v>730444708</v>
      </c>
      <c r="P19" s="11">
        <f t="shared" si="4"/>
        <v>0.90000000012321257</v>
      </c>
      <c r="Q19" s="38">
        <f t="shared" si="7"/>
        <v>43826682</v>
      </c>
      <c r="R19" s="68">
        <v>811605231</v>
      </c>
      <c r="S19" s="68">
        <f t="shared" si="5"/>
        <v>855431913</v>
      </c>
      <c r="T19" s="6">
        <v>1</v>
      </c>
    </row>
    <row r="20" spans="1:20" s="5" customFormat="1" ht="12.75" x14ac:dyDescent="0.2">
      <c r="A20" s="18" t="s">
        <v>54</v>
      </c>
      <c r="B20" s="21" t="s">
        <v>25</v>
      </c>
      <c r="C20" s="21" t="s">
        <v>26</v>
      </c>
      <c r="D20" s="55" t="s">
        <v>55</v>
      </c>
      <c r="E20" s="15" t="s">
        <v>56</v>
      </c>
      <c r="F20" s="20">
        <v>117</v>
      </c>
      <c r="G20" s="68">
        <v>28116538</v>
      </c>
      <c r="H20" s="68">
        <v>60000000</v>
      </c>
      <c r="I20" s="68">
        <f t="shared" si="8"/>
        <v>88116538</v>
      </c>
      <c r="J20" s="71"/>
      <c r="K20" s="71">
        <v>250000</v>
      </c>
      <c r="L20" s="69">
        <f t="shared" si="6"/>
        <v>250000</v>
      </c>
      <c r="M20" s="69">
        <f t="shared" si="1"/>
        <v>88366538</v>
      </c>
      <c r="N20" s="35">
        <f t="shared" si="2"/>
        <v>0.10028371564159144</v>
      </c>
      <c r="O20" s="38">
        <f t="shared" si="3"/>
        <v>792798838</v>
      </c>
      <c r="P20" s="11">
        <f t="shared" si="4"/>
        <v>0.89971628435840856</v>
      </c>
      <c r="Q20" s="38">
        <f t="shared" si="7"/>
        <v>47567930</v>
      </c>
      <c r="R20" s="68">
        <v>881165376</v>
      </c>
      <c r="S20" s="68">
        <f t="shared" si="5"/>
        <v>928733306</v>
      </c>
      <c r="T20" s="6">
        <v>1</v>
      </c>
    </row>
    <row r="21" spans="1:20" s="5" customFormat="1" ht="12.75" x14ac:dyDescent="0.2">
      <c r="A21" s="18" t="s">
        <v>57</v>
      </c>
      <c r="B21" s="21" t="s">
        <v>25</v>
      </c>
      <c r="C21" s="21" t="s">
        <v>41</v>
      </c>
      <c r="D21" s="55" t="s">
        <v>55</v>
      </c>
      <c r="E21" s="15" t="s">
        <v>56</v>
      </c>
      <c r="F21" s="20">
        <v>165</v>
      </c>
      <c r="G21" s="68">
        <v>36525166</v>
      </c>
      <c r="H21" s="68">
        <v>80000000</v>
      </c>
      <c r="I21" s="68">
        <f t="shared" si="8"/>
        <v>116525166</v>
      </c>
      <c r="J21" s="71"/>
      <c r="K21" s="71">
        <v>300000</v>
      </c>
      <c r="L21" s="69">
        <f t="shared" si="6"/>
        <v>300000</v>
      </c>
      <c r="M21" s="69">
        <f t="shared" si="1"/>
        <v>116825166</v>
      </c>
      <c r="N21" s="35">
        <f t="shared" si="2"/>
        <v>0.10025745537300704</v>
      </c>
      <c r="O21" s="38">
        <f t="shared" si="3"/>
        <v>1048426491</v>
      </c>
      <c r="P21" s="11">
        <f t="shared" si="4"/>
        <v>0.89974254462699299</v>
      </c>
      <c r="Q21" s="38">
        <f t="shared" si="7"/>
        <v>62905589</v>
      </c>
      <c r="R21" s="68">
        <v>1165251657</v>
      </c>
      <c r="S21" s="68">
        <f t="shared" si="5"/>
        <v>1228157246</v>
      </c>
      <c r="T21" s="6">
        <v>1</v>
      </c>
    </row>
    <row r="22" spans="1:20" s="5" customFormat="1" ht="12.75" x14ac:dyDescent="0.2">
      <c r="A22" s="18" t="s">
        <v>58</v>
      </c>
      <c r="B22" s="21" t="s">
        <v>25</v>
      </c>
      <c r="C22" s="21" t="s">
        <v>26</v>
      </c>
      <c r="D22" s="55" t="s">
        <v>55</v>
      </c>
      <c r="E22" s="15" t="s">
        <v>56</v>
      </c>
      <c r="F22" s="20">
        <v>76</v>
      </c>
      <c r="G22" s="68">
        <v>17569070</v>
      </c>
      <c r="H22" s="68">
        <v>40000000</v>
      </c>
      <c r="I22" s="68">
        <f t="shared" si="8"/>
        <v>57569070</v>
      </c>
      <c r="J22" s="71"/>
      <c r="K22" s="71">
        <v>150000</v>
      </c>
      <c r="L22" s="69">
        <f t="shared" si="6"/>
        <v>150000</v>
      </c>
      <c r="M22" s="69">
        <f t="shared" si="1"/>
        <v>57719070</v>
      </c>
      <c r="N22" s="35">
        <f t="shared" si="2"/>
        <v>0.10026055605765098</v>
      </c>
      <c r="O22" s="38">
        <f t="shared" si="3"/>
        <v>517971633</v>
      </c>
      <c r="P22" s="11">
        <f t="shared" si="4"/>
        <v>0.89973944394234906</v>
      </c>
      <c r="Q22" s="38">
        <f t="shared" si="7"/>
        <v>31078298</v>
      </c>
      <c r="R22" s="68">
        <v>575690703</v>
      </c>
      <c r="S22" s="68">
        <f t="shared" si="5"/>
        <v>606769001</v>
      </c>
      <c r="T22" s="6">
        <v>1</v>
      </c>
    </row>
    <row r="23" spans="1:20" s="5" customFormat="1" ht="12.75" x14ac:dyDescent="0.2">
      <c r="A23" s="18" t="s">
        <v>64</v>
      </c>
      <c r="B23" s="21" t="s">
        <v>25</v>
      </c>
      <c r="C23" s="21" t="s">
        <v>65</v>
      </c>
      <c r="D23" s="55" t="s">
        <v>66</v>
      </c>
      <c r="E23" s="15" t="s">
        <v>61</v>
      </c>
      <c r="F23" s="20">
        <v>107</v>
      </c>
      <c r="G23" s="68">
        <v>40031614</v>
      </c>
      <c r="H23" s="68">
        <v>40031614</v>
      </c>
      <c r="I23" s="68">
        <f t="shared" ref="I23:I27" si="9">+G23+H23</f>
        <v>80063228</v>
      </c>
      <c r="J23" s="70"/>
      <c r="K23" s="70"/>
      <c r="L23" s="69">
        <f t="shared" si="6"/>
        <v>0</v>
      </c>
      <c r="M23" s="69">
        <f t="shared" si="1"/>
        <v>80063228</v>
      </c>
      <c r="N23" s="35">
        <f t="shared" si="2"/>
        <v>9.9999999625296154E-2</v>
      </c>
      <c r="O23" s="38">
        <f t="shared" si="3"/>
        <v>720569055</v>
      </c>
      <c r="P23" s="11">
        <f t="shared" si="4"/>
        <v>0.90000000037470385</v>
      </c>
      <c r="Q23" s="38">
        <f t="shared" si="7"/>
        <v>43234143</v>
      </c>
      <c r="R23" s="68">
        <v>800632283</v>
      </c>
      <c r="S23" s="68">
        <f t="shared" si="5"/>
        <v>843866426</v>
      </c>
      <c r="T23" s="6">
        <v>1</v>
      </c>
    </row>
    <row r="24" spans="1:20" s="5" customFormat="1" ht="12.75" x14ac:dyDescent="0.2">
      <c r="A24" s="18" t="s">
        <v>67</v>
      </c>
      <c r="B24" s="21" t="s">
        <v>25</v>
      </c>
      <c r="C24" s="21" t="s">
        <v>68</v>
      </c>
      <c r="D24" s="55" t="s">
        <v>66</v>
      </c>
      <c r="E24" s="15" t="s">
        <v>61</v>
      </c>
      <c r="F24" s="20">
        <v>112</v>
      </c>
      <c r="G24" s="68">
        <v>41935936</v>
      </c>
      <c r="H24" s="68">
        <v>41935935</v>
      </c>
      <c r="I24" s="68">
        <f t="shared" si="9"/>
        <v>83871871</v>
      </c>
      <c r="J24" s="70"/>
      <c r="K24" s="70"/>
      <c r="L24" s="69">
        <f t="shared" si="6"/>
        <v>0</v>
      </c>
      <c r="M24" s="69">
        <f t="shared" si="1"/>
        <v>83871871</v>
      </c>
      <c r="N24" s="35">
        <f t="shared" si="2"/>
        <v>9.9999999761541031E-2</v>
      </c>
      <c r="O24" s="38">
        <f t="shared" si="3"/>
        <v>754846841</v>
      </c>
      <c r="P24" s="11">
        <f t="shared" si="4"/>
        <v>0.90000000023845894</v>
      </c>
      <c r="Q24" s="38">
        <f t="shared" si="7"/>
        <v>45290810</v>
      </c>
      <c r="R24" s="68">
        <v>838718712</v>
      </c>
      <c r="S24" s="68">
        <f t="shared" si="5"/>
        <v>884009522</v>
      </c>
      <c r="T24" s="6">
        <v>1</v>
      </c>
    </row>
    <row r="25" spans="1:20" s="5" customFormat="1" ht="12.75" x14ac:dyDescent="0.2">
      <c r="A25" s="18" t="s">
        <v>69</v>
      </c>
      <c r="B25" s="21" t="s">
        <v>25</v>
      </c>
      <c r="C25" s="21" t="s">
        <v>26</v>
      </c>
      <c r="D25" s="55" t="s">
        <v>66</v>
      </c>
      <c r="E25" s="15" t="s">
        <v>61</v>
      </c>
      <c r="F25" s="20">
        <v>117</v>
      </c>
      <c r="G25" s="68">
        <v>41905477</v>
      </c>
      <c r="H25" s="68">
        <v>41905476</v>
      </c>
      <c r="I25" s="68">
        <f t="shared" si="9"/>
        <v>83810953</v>
      </c>
      <c r="J25" s="70"/>
      <c r="K25" s="70"/>
      <c r="L25" s="69">
        <f t="shared" si="6"/>
        <v>0</v>
      </c>
      <c r="M25" s="69">
        <f t="shared" si="1"/>
        <v>83810953</v>
      </c>
      <c r="N25" s="35">
        <f t="shared" si="2"/>
        <v>0.10000000035794844</v>
      </c>
      <c r="O25" s="38">
        <f t="shared" si="3"/>
        <v>754298574</v>
      </c>
      <c r="P25" s="11">
        <f t="shared" si="4"/>
        <v>0.89999999964205157</v>
      </c>
      <c r="Q25" s="38">
        <f t="shared" si="7"/>
        <v>45257914</v>
      </c>
      <c r="R25" s="68">
        <v>838109527</v>
      </c>
      <c r="S25" s="68">
        <f t="shared" si="5"/>
        <v>883367441</v>
      </c>
      <c r="T25" s="6">
        <v>1</v>
      </c>
    </row>
    <row r="26" spans="1:20" s="5" customFormat="1" ht="12.75" x14ac:dyDescent="0.2">
      <c r="A26" s="18" t="s">
        <v>70</v>
      </c>
      <c r="B26" s="21" t="s">
        <v>25</v>
      </c>
      <c r="C26" s="21" t="s">
        <v>26</v>
      </c>
      <c r="D26" s="77" t="s">
        <v>71</v>
      </c>
      <c r="E26" s="15" t="s">
        <v>72</v>
      </c>
      <c r="F26" s="20">
        <v>210</v>
      </c>
      <c r="G26" s="68"/>
      <c r="H26" s="68">
        <v>142779510</v>
      </c>
      <c r="I26" s="68">
        <f t="shared" si="9"/>
        <v>142779510</v>
      </c>
      <c r="J26" s="70"/>
      <c r="K26" s="70"/>
      <c r="L26" s="69">
        <f t="shared" si="6"/>
        <v>0</v>
      </c>
      <c r="M26" s="69">
        <f t="shared" si="1"/>
        <v>142779510</v>
      </c>
      <c r="N26" s="35">
        <f t="shared" si="2"/>
        <v>0.10000000007003806</v>
      </c>
      <c r="O26" s="38">
        <f t="shared" si="3"/>
        <v>1285015589</v>
      </c>
      <c r="P26" s="11">
        <f t="shared" si="4"/>
        <v>0.89999999992996194</v>
      </c>
      <c r="Q26" s="38">
        <f t="shared" si="7"/>
        <v>77100935</v>
      </c>
      <c r="R26" s="68">
        <v>1427795099</v>
      </c>
      <c r="S26" s="68">
        <f t="shared" si="5"/>
        <v>1504896034</v>
      </c>
      <c r="T26" s="6">
        <v>1</v>
      </c>
    </row>
    <row r="27" spans="1:20" s="58" customFormat="1" ht="12.75" x14ac:dyDescent="0.2">
      <c r="A27" s="53" t="s">
        <v>73</v>
      </c>
      <c r="B27" s="21" t="s">
        <v>25</v>
      </c>
      <c r="C27" s="54" t="s">
        <v>26</v>
      </c>
      <c r="D27" s="55" t="s">
        <v>74</v>
      </c>
      <c r="E27" s="15" t="s">
        <v>72</v>
      </c>
      <c r="F27" s="20">
        <v>177</v>
      </c>
      <c r="G27" s="72">
        <v>71353924</v>
      </c>
      <c r="H27" s="72">
        <v>49104426</v>
      </c>
      <c r="I27" s="68">
        <f t="shared" si="9"/>
        <v>120458350</v>
      </c>
      <c r="J27" s="70">
        <v>1000000</v>
      </c>
      <c r="K27" s="70"/>
      <c r="L27" s="69">
        <f t="shared" si="6"/>
        <v>1000000</v>
      </c>
      <c r="M27" s="69">
        <f t="shared" si="1"/>
        <v>121458350</v>
      </c>
      <c r="N27" s="57">
        <f t="shared" si="2"/>
        <v>0.100830162793464</v>
      </c>
      <c r="O27" s="38">
        <f t="shared" si="3"/>
        <v>1083125146</v>
      </c>
      <c r="P27" s="11">
        <f t="shared" si="4"/>
        <v>0.89916983720653598</v>
      </c>
      <c r="Q27" s="38">
        <f t="shared" si="7"/>
        <v>64987509</v>
      </c>
      <c r="R27" s="72">
        <v>1204583496</v>
      </c>
      <c r="S27" s="68">
        <f t="shared" si="5"/>
        <v>1269571005</v>
      </c>
      <c r="T27" s="20">
        <v>1</v>
      </c>
    </row>
    <row r="28" spans="1:20" s="5" customFormat="1" ht="12.75" x14ac:dyDescent="0.2">
      <c r="A28" s="18" t="s">
        <v>78</v>
      </c>
      <c r="B28" s="21" t="s">
        <v>25</v>
      </c>
      <c r="C28" s="21" t="s">
        <v>26</v>
      </c>
      <c r="D28" s="55" t="s">
        <v>79</v>
      </c>
      <c r="E28" s="15" t="s">
        <v>72</v>
      </c>
      <c r="F28" s="20">
        <v>156</v>
      </c>
      <c r="G28" s="68">
        <v>106271809</v>
      </c>
      <c r="H28" s="68"/>
      <c r="I28" s="68">
        <f t="shared" ref="I28:I34" si="10">+G28+H28</f>
        <v>106271809</v>
      </c>
      <c r="J28" s="71">
        <v>100000</v>
      </c>
      <c r="K28" s="71"/>
      <c r="L28" s="69">
        <f t="shared" si="6"/>
        <v>100000</v>
      </c>
      <c r="M28" s="69">
        <f t="shared" si="1"/>
        <v>106371809</v>
      </c>
      <c r="N28" s="35">
        <f t="shared" si="2"/>
        <v>0.10009409852069819</v>
      </c>
      <c r="O28" s="38">
        <f t="shared" si="3"/>
        <v>956346279</v>
      </c>
      <c r="P28" s="11">
        <f t="shared" si="4"/>
        <v>0.89990590147930183</v>
      </c>
      <c r="Q28" s="38">
        <f t="shared" si="7"/>
        <v>57380777</v>
      </c>
      <c r="R28" s="68">
        <v>1062718088</v>
      </c>
      <c r="S28" s="68">
        <f t="shared" si="5"/>
        <v>1120098865</v>
      </c>
      <c r="T28" s="6">
        <v>1</v>
      </c>
    </row>
    <row r="29" spans="1:20" s="36" customFormat="1" ht="12.75" x14ac:dyDescent="0.25">
      <c r="A29" s="18" t="s">
        <v>80</v>
      </c>
      <c r="B29" s="21" t="s">
        <v>25</v>
      </c>
      <c r="C29" s="21" t="s">
        <v>26</v>
      </c>
      <c r="D29" s="55" t="s">
        <v>35</v>
      </c>
      <c r="E29" s="15" t="s">
        <v>81</v>
      </c>
      <c r="F29" s="20">
        <v>89</v>
      </c>
      <c r="G29" s="73">
        <v>2185898</v>
      </c>
      <c r="H29" s="73">
        <v>64599084</v>
      </c>
      <c r="I29" s="73">
        <f t="shared" si="10"/>
        <v>66784982</v>
      </c>
      <c r="J29" s="70"/>
      <c r="K29" s="70"/>
      <c r="L29" s="69">
        <f t="shared" si="6"/>
        <v>0</v>
      </c>
      <c r="M29" s="69">
        <f t="shared" si="1"/>
        <v>66784982</v>
      </c>
      <c r="N29" s="35">
        <f t="shared" si="2"/>
        <v>0.1</v>
      </c>
      <c r="O29" s="38">
        <f t="shared" si="3"/>
        <v>601064838</v>
      </c>
      <c r="P29" s="11">
        <f t="shared" si="4"/>
        <v>0.9</v>
      </c>
      <c r="Q29" s="38">
        <f t="shared" si="7"/>
        <v>36063890</v>
      </c>
      <c r="R29" s="73">
        <v>667849820</v>
      </c>
      <c r="S29" s="73">
        <f t="shared" si="5"/>
        <v>703913710</v>
      </c>
      <c r="T29" s="6">
        <v>1</v>
      </c>
    </row>
    <row r="30" spans="1:20" s="5" customFormat="1" ht="12.75" x14ac:dyDescent="0.2">
      <c r="A30" s="18" t="s">
        <v>82</v>
      </c>
      <c r="B30" s="21" t="s">
        <v>25</v>
      </c>
      <c r="C30" s="22" t="s">
        <v>26</v>
      </c>
      <c r="D30" s="55" t="s">
        <v>27</v>
      </c>
      <c r="E30" s="15" t="s">
        <v>83</v>
      </c>
      <c r="F30" s="20">
        <v>121</v>
      </c>
      <c r="G30" s="68"/>
      <c r="H30" s="68">
        <v>87217653</v>
      </c>
      <c r="I30" s="68">
        <f t="shared" si="10"/>
        <v>87217653</v>
      </c>
      <c r="J30" s="70"/>
      <c r="K30" s="70"/>
      <c r="L30" s="69">
        <f t="shared" si="6"/>
        <v>0</v>
      </c>
      <c r="M30" s="69">
        <f t="shared" si="1"/>
        <v>87217653</v>
      </c>
      <c r="N30" s="35">
        <f t="shared" si="2"/>
        <v>0.10000000045862276</v>
      </c>
      <c r="O30" s="38">
        <f t="shared" si="3"/>
        <v>784958873</v>
      </c>
      <c r="P30" s="11">
        <f t="shared" si="4"/>
        <v>0.89999999954137722</v>
      </c>
      <c r="Q30" s="38">
        <f t="shared" si="7"/>
        <v>47097532</v>
      </c>
      <c r="R30" s="68">
        <v>872176526</v>
      </c>
      <c r="S30" s="68">
        <f t="shared" si="5"/>
        <v>919274058</v>
      </c>
      <c r="T30" s="6">
        <v>1</v>
      </c>
    </row>
    <row r="31" spans="1:20" s="5" customFormat="1" ht="12.75" x14ac:dyDescent="0.2">
      <c r="A31" s="19" t="s">
        <v>84</v>
      </c>
      <c r="B31" s="21" t="s">
        <v>25</v>
      </c>
      <c r="C31" s="21" t="s">
        <v>41</v>
      </c>
      <c r="D31" s="55" t="s">
        <v>53</v>
      </c>
      <c r="E31" s="17" t="s">
        <v>83</v>
      </c>
      <c r="F31" s="21">
        <v>104</v>
      </c>
      <c r="G31" s="68"/>
      <c r="H31" s="68">
        <v>79456793</v>
      </c>
      <c r="I31" s="68">
        <f t="shared" si="10"/>
        <v>79456793</v>
      </c>
      <c r="J31" s="70"/>
      <c r="K31" s="70"/>
      <c r="L31" s="69">
        <f t="shared" si="6"/>
        <v>0</v>
      </c>
      <c r="M31" s="69">
        <f t="shared" si="1"/>
        <v>79456793</v>
      </c>
      <c r="N31" s="35">
        <f t="shared" si="2"/>
        <v>0.10000000050341826</v>
      </c>
      <c r="O31" s="38">
        <f t="shared" si="3"/>
        <v>715111133</v>
      </c>
      <c r="P31" s="11">
        <f t="shared" si="4"/>
        <v>0.89999999949658172</v>
      </c>
      <c r="Q31" s="38">
        <f t="shared" si="7"/>
        <v>42906668</v>
      </c>
      <c r="R31" s="68">
        <v>794567926</v>
      </c>
      <c r="S31" s="68">
        <f t="shared" si="5"/>
        <v>837474594</v>
      </c>
      <c r="T31" s="6">
        <v>1</v>
      </c>
    </row>
    <row r="32" spans="1:20" s="5" customFormat="1" ht="12.75" x14ac:dyDescent="0.2">
      <c r="A32" s="18" t="s">
        <v>85</v>
      </c>
      <c r="B32" s="21" t="s">
        <v>25</v>
      </c>
      <c r="C32" s="22" t="s">
        <v>65</v>
      </c>
      <c r="D32" s="55" t="s">
        <v>27</v>
      </c>
      <c r="E32" s="15" t="s">
        <v>83</v>
      </c>
      <c r="F32" s="20">
        <v>84</v>
      </c>
      <c r="G32" s="68"/>
      <c r="H32" s="68">
        <v>62695368</v>
      </c>
      <c r="I32" s="68">
        <f t="shared" si="10"/>
        <v>62695368</v>
      </c>
      <c r="J32" s="70"/>
      <c r="K32" s="70"/>
      <c r="L32" s="69">
        <f t="shared" si="6"/>
        <v>0</v>
      </c>
      <c r="M32" s="69">
        <f t="shared" si="1"/>
        <v>62695368</v>
      </c>
      <c r="N32" s="35">
        <f t="shared" si="2"/>
        <v>9.999999984049858E-2</v>
      </c>
      <c r="O32" s="38">
        <f t="shared" si="3"/>
        <v>564258313</v>
      </c>
      <c r="P32" s="11">
        <f t="shared" si="4"/>
        <v>0.90000000015950143</v>
      </c>
      <c r="Q32" s="38">
        <f t="shared" si="7"/>
        <v>33855499</v>
      </c>
      <c r="R32" s="68">
        <v>626953681</v>
      </c>
      <c r="S32" s="68">
        <f t="shared" si="5"/>
        <v>660809180</v>
      </c>
      <c r="T32" s="6">
        <v>1</v>
      </c>
    </row>
    <row r="33" spans="1:21" s="5" customFormat="1" ht="12.75" x14ac:dyDescent="0.2">
      <c r="A33" s="19" t="s">
        <v>86</v>
      </c>
      <c r="B33" s="21" t="s">
        <v>25</v>
      </c>
      <c r="C33" s="21" t="s">
        <v>26</v>
      </c>
      <c r="D33" s="55" t="s">
        <v>53</v>
      </c>
      <c r="E33" s="17" t="s">
        <v>83</v>
      </c>
      <c r="F33" s="21">
        <v>216</v>
      </c>
      <c r="G33" s="68"/>
      <c r="H33" s="68">
        <v>144855573</v>
      </c>
      <c r="I33" s="68">
        <f t="shared" si="10"/>
        <v>144855573</v>
      </c>
      <c r="J33" s="70"/>
      <c r="K33" s="70"/>
      <c r="L33" s="69">
        <f t="shared" si="6"/>
        <v>0</v>
      </c>
      <c r="M33" s="69">
        <f t="shared" si="1"/>
        <v>144855573</v>
      </c>
      <c r="N33" s="35">
        <f t="shared" si="2"/>
        <v>9.9999999792897171E-2</v>
      </c>
      <c r="O33" s="38">
        <f t="shared" si="3"/>
        <v>1303700160</v>
      </c>
      <c r="P33" s="11">
        <f t="shared" si="4"/>
        <v>0.9000000002071028</v>
      </c>
      <c r="Q33" s="38">
        <f t="shared" si="7"/>
        <v>78222010</v>
      </c>
      <c r="R33" s="68">
        <v>1448555733</v>
      </c>
      <c r="S33" s="68">
        <f t="shared" si="5"/>
        <v>1526777743</v>
      </c>
      <c r="T33" s="6">
        <v>1</v>
      </c>
    </row>
    <row r="34" spans="1:21" s="5" customFormat="1" ht="12.75" x14ac:dyDescent="0.2">
      <c r="A34" s="18" t="s">
        <v>87</v>
      </c>
      <c r="B34" s="21" t="s">
        <v>25</v>
      </c>
      <c r="C34" s="6" t="s">
        <v>41</v>
      </c>
      <c r="D34" s="55" t="s">
        <v>88</v>
      </c>
      <c r="E34" s="16" t="s">
        <v>83</v>
      </c>
      <c r="F34" s="6">
        <v>60</v>
      </c>
      <c r="G34" s="68">
        <v>21987291</v>
      </c>
      <c r="H34" s="68">
        <v>28306478</v>
      </c>
      <c r="I34" s="68">
        <f t="shared" si="10"/>
        <v>50293769</v>
      </c>
      <c r="J34" s="70"/>
      <c r="K34" s="70"/>
      <c r="L34" s="69">
        <f t="shared" si="6"/>
        <v>0</v>
      </c>
      <c r="M34" s="69">
        <f t="shared" si="1"/>
        <v>50293769</v>
      </c>
      <c r="N34" s="35">
        <f t="shared" si="2"/>
        <v>9.9999999403504639E-2</v>
      </c>
      <c r="O34" s="38">
        <f t="shared" si="3"/>
        <v>452643924</v>
      </c>
      <c r="P34" s="11">
        <f t="shared" si="4"/>
        <v>0.90000000059649532</v>
      </c>
      <c r="Q34" s="38">
        <f t="shared" si="7"/>
        <v>27158635</v>
      </c>
      <c r="R34" s="68">
        <v>502937693</v>
      </c>
      <c r="S34" s="68">
        <f t="shared" si="5"/>
        <v>530096328</v>
      </c>
      <c r="T34" s="6">
        <v>1</v>
      </c>
      <c r="U34" s="5" t="s">
        <v>89</v>
      </c>
    </row>
    <row r="35" spans="1:21" s="5" customFormat="1" ht="12.75" x14ac:dyDescent="0.2">
      <c r="A35" s="18" t="s">
        <v>91</v>
      </c>
      <c r="B35" s="21" t="s">
        <v>25</v>
      </c>
      <c r="C35" s="21" t="s">
        <v>65</v>
      </c>
      <c r="D35" s="55" t="s">
        <v>92</v>
      </c>
      <c r="E35" s="15" t="s">
        <v>83</v>
      </c>
      <c r="F35" s="20">
        <v>109</v>
      </c>
      <c r="G35" s="68">
        <v>48754233</v>
      </c>
      <c r="H35" s="68">
        <v>30239449</v>
      </c>
      <c r="I35" s="68">
        <f>+G35+H35</f>
        <v>78993682</v>
      </c>
      <c r="J35" s="70"/>
      <c r="K35" s="70"/>
      <c r="L35" s="69">
        <f t="shared" si="6"/>
        <v>0</v>
      </c>
      <c r="M35" s="69">
        <f t="shared" si="1"/>
        <v>78993682</v>
      </c>
      <c r="N35" s="35">
        <f t="shared" si="2"/>
        <v>0.1</v>
      </c>
      <c r="O35" s="38">
        <f t="shared" si="3"/>
        <v>710943138</v>
      </c>
      <c r="P35" s="11">
        <f t="shared" si="4"/>
        <v>0.9</v>
      </c>
      <c r="Q35" s="38">
        <f t="shared" si="7"/>
        <v>42656588</v>
      </c>
      <c r="R35" s="68">
        <v>789936820</v>
      </c>
      <c r="S35" s="68">
        <f t="shared" si="5"/>
        <v>832593408</v>
      </c>
      <c r="T35" s="6">
        <v>1</v>
      </c>
    </row>
    <row r="36" spans="1:21" s="5" customFormat="1" ht="12.75" x14ac:dyDescent="0.2">
      <c r="A36" s="18" t="s">
        <v>93</v>
      </c>
      <c r="B36" s="21" t="s">
        <v>25</v>
      </c>
      <c r="C36" s="21" t="s">
        <v>68</v>
      </c>
      <c r="D36" s="55" t="s">
        <v>92</v>
      </c>
      <c r="E36" s="15" t="s">
        <v>83</v>
      </c>
      <c r="F36" s="20">
        <v>103</v>
      </c>
      <c r="G36" s="68">
        <v>48043878</v>
      </c>
      <c r="H36" s="68">
        <v>28574892</v>
      </c>
      <c r="I36" s="68">
        <f>+G36+H36</f>
        <v>76618770</v>
      </c>
      <c r="J36" s="70"/>
      <c r="K36" s="70"/>
      <c r="L36" s="69">
        <f t="shared" si="6"/>
        <v>0</v>
      </c>
      <c r="M36" s="69">
        <f t="shared" si="1"/>
        <v>76618770</v>
      </c>
      <c r="N36" s="35">
        <f t="shared" si="2"/>
        <v>0.10000000065258161</v>
      </c>
      <c r="O36" s="38">
        <f t="shared" si="3"/>
        <v>689568925</v>
      </c>
      <c r="P36" s="11">
        <f t="shared" si="4"/>
        <v>0.89999999934741837</v>
      </c>
      <c r="Q36" s="38">
        <f t="shared" si="7"/>
        <v>41374136</v>
      </c>
      <c r="R36" s="68">
        <v>766187695</v>
      </c>
      <c r="S36" s="68">
        <f t="shared" si="5"/>
        <v>807561831</v>
      </c>
      <c r="T36" s="6">
        <v>1</v>
      </c>
    </row>
    <row r="37" spans="1:21" s="5" customFormat="1" ht="12.75" x14ac:dyDescent="0.2">
      <c r="A37" s="18" t="s">
        <v>94</v>
      </c>
      <c r="B37" s="21" t="s">
        <v>25</v>
      </c>
      <c r="C37" s="21" t="s">
        <v>26</v>
      </c>
      <c r="D37" s="55" t="s">
        <v>79</v>
      </c>
      <c r="E37" s="15" t="s">
        <v>83</v>
      </c>
      <c r="F37" s="20">
        <v>125</v>
      </c>
      <c r="G37" s="68">
        <v>85957030</v>
      </c>
      <c r="H37" s="68"/>
      <c r="I37" s="68">
        <f>+G37+H37</f>
        <v>85957030</v>
      </c>
      <c r="J37" s="71">
        <v>100000</v>
      </c>
      <c r="K37" s="71"/>
      <c r="L37" s="69">
        <f t="shared" si="6"/>
        <v>100000</v>
      </c>
      <c r="M37" s="69">
        <f t="shared" si="1"/>
        <v>86057030</v>
      </c>
      <c r="N37" s="35">
        <f t="shared" si="2"/>
        <v>0.10011633766367375</v>
      </c>
      <c r="O37" s="38">
        <f t="shared" si="3"/>
        <v>773513266</v>
      </c>
      <c r="P37" s="11">
        <f t="shared" si="4"/>
        <v>0.89988366233632622</v>
      </c>
      <c r="Q37" s="38">
        <f t="shared" si="7"/>
        <v>46410796</v>
      </c>
      <c r="R37" s="68">
        <v>859570296</v>
      </c>
      <c r="S37" s="68">
        <f t="shared" si="5"/>
        <v>905981092</v>
      </c>
      <c r="T37" s="6">
        <v>1</v>
      </c>
    </row>
    <row r="38" spans="1:21" s="5" customFormat="1" ht="12.75" x14ac:dyDescent="0.2">
      <c r="A38" s="18" t="s">
        <v>95</v>
      </c>
      <c r="B38" s="21" t="s">
        <v>25</v>
      </c>
      <c r="C38" s="21" t="s">
        <v>26</v>
      </c>
      <c r="D38" s="55" t="s">
        <v>96</v>
      </c>
      <c r="E38" s="15" t="s">
        <v>83</v>
      </c>
      <c r="F38" s="20">
        <v>104</v>
      </c>
      <c r="G38" s="68">
        <v>9104719</v>
      </c>
      <c r="H38" s="68">
        <v>73212613</v>
      </c>
      <c r="I38" s="68">
        <f>+G38+H38</f>
        <v>82317332</v>
      </c>
      <c r="J38" s="70"/>
      <c r="K38" s="70"/>
      <c r="L38" s="69">
        <f t="shared" si="6"/>
        <v>0</v>
      </c>
      <c r="M38" s="69">
        <f t="shared" si="1"/>
        <v>82317332</v>
      </c>
      <c r="N38" s="35">
        <f t="shared" si="2"/>
        <v>9.99999997570378E-2</v>
      </c>
      <c r="O38" s="38">
        <f t="shared" si="3"/>
        <v>740855990</v>
      </c>
      <c r="P38" s="11">
        <f t="shared" si="4"/>
        <v>0.90000000024296223</v>
      </c>
      <c r="Q38" s="38">
        <f t="shared" si="7"/>
        <v>44451359</v>
      </c>
      <c r="R38" s="68">
        <v>823173322</v>
      </c>
      <c r="S38" s="68">
        <f t="shared" si="5"/>
        <v>867624681</v>
      </c>
      <c r="T38" s="6">
        <v>1</v>
      </c>
    </row>
    <row r="41" spans="1:21" x14ac:dyDescent="0.3">
      <c r="G41" s="7"/>
      <c r="H41" s="7"/>
      <c r="I41" s="7"/>
    </row>
    <row r="42" spans="1:21" x14ac:dyDescent="0.3">
      <c r="G42" s="7"/>
      <c r="H42" s="7"/>
      <c r="I42" s="7"/>
    </row>
    <row r="43" spans="1:21" x14ac:dyDescent="0.3">
      <c r="G43" s="7"/>
      <c r="H43" s="7"/>
      <c r="I43" s="7"/>
    </row>
    <row r="44" spans="1:21" x14ac:dyDescent="0.3">
      <c r="G44" s="7"/>
      <c r="H44" s="7"/>
      <c r="I44" s="7"/>
    </row>
    <row r="45" spans="1:21" x14ac:dyDescent="0.3">
      <c r="G45" s="7"/>
      <c r="H45" s="7"/>
      <c r="I45" s="7"/>
    </row>
    <row r="46" spans="1:21" x14ac:dyDescent="0.3">
      <c r="G46" s="7"/>
      <c r="H46" s="7"/>
      <c r="I46" s="7"/>
    </row>
  </sheetData>
  <autoFilter ref="A7:T39" xr:uid="{00000000-0009-0000-0000-000000000000}"/>
  <mergeCells count="2">
    <mergeCell ref="A6:E6"/>
    <mergeCell ref="U16:AF16"/>
  </mergeCells>
  <conditionalFormatting sqref="A8:A38">
    <cfRule type="duplicateValues" dxfId="3" priority="2"/>
  </conditionalFormatting>
  <dataValidations count="4">
    <dataValidation type="list" allowBlank="1" showInputMessage="1" showErrorMessage="1" sqref="F34:F38 F32 F8:F12 F28:F30 F15:F18 F20:F26" xr:uid="{288FDB0A-B620-4A6B-A9EA-15C62D24BA38}">
      <formula1>$Z$30:$Z$60</formula1>
    </dataValidation>
    <dataValidation type="list" allowBlank="1" showInputMessage="1" showErrorMessage="1" sqref="A20:A26 A32 A34:A38 A8:A12 A28:A30 A15:A18" xr:uid="{FB0C944B-1642-4F45-AACA-C3F39A127C7C}">
      <formula1>$Y$30:$Y$59</formula1>
    </dataValidation>
    <dataValidation type="list" allowBlank="1" showInputMessage="1" showErrorMessage="1" sqref="F27" xr:uid="{39793BB4-D952-4A64-B3DA-DACE9CDF29E9}">
      <formula1>$Z$9:$Z$70</formula1>
    </dataValidation>
    <dataValidation type="list" allowBlank="1" showInputMessage="1" showErrorMessage="1" sqref="A27" xr:uid="{D60C2D95-E0D4-4351-95BE-5263FE28EB32}">
      <formula1>$Y$9:$Y$63</formula1>
    </dataValidation>
  </dataValidation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D29F3005-8A20-4E1E-AAD7-5B17C76BA60B}">
          <x14:formula1>
            <xm:f>'E:\ZYRYUK\04. INFANCIA\2026\PROCESO COMPETITIVO - COFIS\EVALUACION\HABILITANTES\[SEGUIMIENTO.xlsx]Hoja3'!#REF!</xm:f>
          </x14:formula1>
          <xm:sqref>E15:E18 E32 E34:E38 C15:C18 C28:C30 C32 C34:C38 C8:C12 E8:E12 C20:C26 E20:E26 E28:E30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C08BD8-2D7A-4CFD-A563-DC744FE6C184}">
  <dimension ref="A1:K24"/>
  <sheetViews>
    <sheetView topLeftCell="A5" workbookViewId="0">
      <selection activeCell="A18" sqref="A18"/>
    </sheetView>
  </sheetViews>
  <sheetFormatPr baseColWidth="10" defaultColWidth="11.42578125" defaultRowHeight="19.5" x14ac:dyDescent="0.3"/>
  <cols>
    <col min="1" max="1" width="18" style="1" customWidth="1"/>
    <col min="2" max="2" width="18" style="1" hidden="1" customWidth="1"/>
    <col min="3" max="3" width="16.28515625" style="23" customWidth="1"/>
    <col min="4" max="4" width="62.42578125" style="1" customWidth="1"/>
    <col min="5" max="5" width="18" style="1" customWidth="1"/>
    <col min="6" max="6" width="11.42578125" style="1" customWidth="1"/>
    <col min="7" max="7" width="27.85546875" style="1" customWidth="1"/>
    <col min="8" max="8" width="21.7109375" style="1" customWidth="1"/>
    <col min="9" max="9" width="22.42578125" style="1" customWidth="1"/>
    <col min="10" max="10" width="18.85546875" style="40" customWidth="1"/>
    <col min="11" max="11" width="33" style="1" customWidth="1"/>
    <col min="12" max="12" width="0" style="1" hidden="1" customWidth="1"/>
    <col min="13" max="16384" width="11.42578125" style="1"/>
  </cols>
  <sheetData>
    <row r="1" spans="1:11" ht="21.75" hidden="1" x14ac:dyDescent="0.3">
      <c r="C1" s="8"/>
      <c r="D1" s="8"/>
      <c r="E1" s="8"/>
      <c r="F1" s="8"/>
      <c r="G1" s="8"/>
      <c r="H1" s="8"/>
      <c r="I1" s="8"/>
      <c r="J1" s="41"/>
    </row>
    <row r="2" spans="1:11" ht="21.75" hidden="1" x14ac:dyDescent="0.3">
      <c r="C2" s="8"/>
      <c r="D2" s="8"/>
      <c r="E2" s="8"/>
      <c r="F2" s="8"/>
      <c r="G2" s="48"/>
      <c r="H2" s="8"/>
      <c r="I2" s="8"/>
      <c r="J2" s="41"/>
    </row>
    <row r="3" spans="1:11" ht="16.5" hidden="1" customHeight="1" x14ac:dyDescent="0.3">
      <c r="C3" s="8"/>
      <c r="D3" s="8"/>
      <c r="E3" s="8"/>
      <c r="F3" s="8"/>
      <c r="G3" s="50" t="s">
        <v>3</v>
      </c>
      <c r="H3" s="8"/>
      <c r="I3" s="8"/>
      <c r="J3" s="41"/>
    </row>
    <row r="4" spans="1:11" ht="15.75" hidden="1" customHeight="1" x14ac:dyDescent="0.3">
      <c r="C4" s="8"/>
      <c r="D4" s="8"/>
      <c r="E4" s="8"/>
      <c r="F4" s="8"/>
      <c r="G4" s="50" t="s">
        <v>4</v>
      </c>
      <c r="H4" s="62"/>
      <c r="I4" s="8"/>
      <c r="J4" s="41"/>
    </row>
    <row r="5" spans="1:11" ht="21.75" x14ac:dyDescent="0.3">
      <c r="C5" s="8"/>
      <c r="D5" s="8"/>
      <c r="E5" s="8"/>
      <c r="F5" s="8"/>
      <c r="G5" s="8"/>
      <c r="H5" s="62"/>
      <c r="I5" s="8"/>
      <c r="J5" s="41"/>
    </row>
    <row r="6" spans="1:11" s="60" customFormat="1" hidden="1" x14ac:dyDescent="0.25">
      <c r="A6" s="108" t="s">
        <v>5</v>
      </c>
      <c r="B6" s="109"/>
      <c r="C6" s="109"/>
      <c r="D6" s="109"/>
      <c r="E6" s="110"/>
      <c r="F6" s="65" t="e">
        <f>+SUBTOTAL(9,#REF!)</f>
        <v>#REF!</v>
      </c>
      <c r="G6" s="66" t="e">
        <f>+SUBTOTAL(9,#REF!)</f>
        <v>#REF!</v>
      </c>
      <c r="H6" s="66" t="e">
        <f>+SUBTOTAL(9,#REF!)</f>
        <v>#REF!</v>
      </c>
      <c r="I6" s="66" t="e">
        <f>+SUBTOTAL(9,#REF!)</f>
        <v>#REF!</v>
      </c>
      <c r="J6" s="66" t="e">
        <f>+SUBTOTAL(9,#REF!)</f>
        <v>#REF!</v>
      </c>
    </row>
    <row r="7" spans="1:11" s="2" customFormat="1" ht="25.5" x14ac:dyDescent="0.25">
      <c r="A7" s="15" t="s">
        <v>6</v>
      </c>
      <c r="B7" s="15"/>
      <c r="C7" s="15" t="s">
        <v>7</v>
      </c>
      <c r="D7" s="15" t="s">
        <v>8</v>
      </c>
      <c r="E7" s="15" t="s">
        <v>9</v>
      </c>
      <c r="F7" s="15" t="s">
        <v>10</v>
      </c>
      <c r="G7" s="15" t="s">
        <v>97</v>
      </c>
      <c r="H7" s="15" t="s">
        <v>18</v>
      </c>
      <c r="I7" s="15" t="s">
        <v>20</v>
      </c>
      <c r="J7" s="15" t="s">
        <v>22</v>
      </c>
      <c r="K7" s="15" t="s">
        <v>23</v>
      </c>
    </row>
    <row r="8" spans="1:11" s="2" customFormat="1" ht="14.25" customHeight="1" x14ac:dyDescent="0.2">
      <c r="A8" s="53" t="s">
        <v>75</v>
      </c>
      <c r="B8" s="15"/>
      <c r="C8" s="53" t="s">
        <v>41</v>
      </c>
      <c r="D8" s="15" t="s">
        <v>99</v>
      </c>
      <c r="E8" s="15" t="s">
        <v>72</v>
      </c>
      <c r="F8" s="67">
        <v>60</v>
      </c>
      <c r="G8" s="68">
        <v>501722403</v>
      </c>
      <c r="H8" s="68">
        <v>50172240</v>
      </c>
      <c r="I8" s="68">
        <v>451550163</v>
      </c>
      <c r="J8" s="68">
        <v>27093010</v>
      </c>
      <c r="K8" s="15" t="s">
        <v>99</v>
      </c>
    </row>
    <row r="9" spans="1:11" s="2" customFormat="1" ht="14.25" customHeight="1" x14ac:dyDescent="0.2">
      <c r="A9" s="53" t="s">
        <v>75</v>
      </c>
      <c r="B9" s="15"/>
      <c r="C9" s="53" t="s">
        <v>65</v>
      </c>
      <c r="D9" s="15" t="s">
        <v>99</v>
      </c>
      <c r="E9" s="15" t="s">
        <v>72</v>
      </c>
      <c r="F9" s="67">
        <v>120</v>
      </c>
      <c r="G9" s="68">
        <v>843968150</v>
      </c>
      <c r="H9" s="68">
        <v>84396815</v>
      </c>
      <c r="I9" s="68">
        <v>759571335</v>
      </c>
      <c r="J9" s="68">
        <v>45574280</v>
      </c>
      <c r="K9" s="15" t="s">
        <v>99</v>
      </c>
    </row>
    <row r="10" spans="1:11" s="2" customFormat="1" ht="14.25" customHeight="1" x14ac:dyDescent="0.2">
      <c r="A10" s="53" t="s">
        <v>75</v>
      </c>
      <c r="B10" s="15"/>
      <c r="C10" s="53" t="s">
        <v>68</v>
      </c>
      <c r="D10" s="15" t="s">
        <v>99</v>
      </c>
      <c r="E10" s="15" t="s">
        <v>72</v>
      </c>
      <c r="F10" s="67">
        <v>180</v>
      </c>
      <c r="G10" s="68">
        <v>1163381290</v>
      </c>
      <c r="H10" s="68">
        <v>116338129</v>
      </c>
      <c r="I10" s="68">
        <v>1047043161</v>
      </c>
      <c r="J10" s="68">
        <v>62822590</v>
      </c>
      <c r="K10" s="15" t="s">
        <v>99</v>
      </c>
    </row>
    <row r="11" spans="1:11" s="2" customFormat="1" ht="14.25" customHeight="1" x14ac:dyDescent="0.2">
      <c r="A11" s="53" t="s">
        <v>75</v>
      </c>
      <c r="B11" s="15"/>
      <c r="C11" s="53" t="s">
        <v>100</v>
      </c>
      <c r="D11" s="15" t="s">
        <v>99</v>
      </c>
      <c r="E11" s="15" t="s">
        <v>72</v>
      </c>
      <c r="F11" s="67">
        <v>240</v>
      </c>
      <c r="G11" s="68">
        <v>1523437108</v>
      </c>
      <c r="H11" s="68">
        <v>152343711</v>
      </c>
      <c r="I11" s="68">
        <v>1371093397</v>
      </c>
      <c r="J11" s="68">
        <v>82265604</v>
      </c>
      <c r="K11" s="15" t="s">
        <v>99</v>
      </c>
    </row>
    <row r="12" spans="1:11" s="2" customFormat="1" ht="14.25" customHeight="1" x14ac:dyDescent="0.2">
      <c r="A12" s="53" t="s">
        <v>75</v>
      </c>
      <c r="B12" s="15"/>
      <c r="C12" s="53" t="s">
        <v>101</v>
      </c>
      <c r="D12" s="15" t="s">
        <v>99</v>
      </c>
      <c r="E12" s="15" t="s">
        <v>72</v>
      </c>
      <c r="F12" s="67">
        <v>300</v>
      </c>
      <c r="G12" s="68">
        <v>1865684306</v>
      </c>
      <c r="H12" s="68">
        <v>186568431</v>
      </c>
      <c r="I12" s="68">
        <v>1679115875</v>
      </c>
      <c r="J12" s="68">
        <v>100746953</v>
      </c>
      <c r="K12" s="15" t="s">
        <v>99</v>
      </c>
    </row>
    <row r="13" spans="1:11" s="2" customFormat="1" ht="14.25" customHeight="1" x14ac:dyDescent="0.2">
      <c r="A13" s="53" t="s">
        <v>75</v>
      </c>
      <c r="B13" s="15"/>
      <c r="C13" s="53" t="s">
        <v>102</v>
      </c>
      <c r="D13" s="15" t="s">
        <v>99</v>
      </c>
      <c r="E13" s="15" t="s">
        <v>72</v>
      </c>
      <c r="F13" s="67">
        <v>360</v>
      </c>
      <c r="G13" s="68">
        <v>2243083513</v>
      </c>
      <c r="H13" s="68">
        <v>224308351</v>
      </c>
      <c r="I13" s="68">
        <v>2018775162</v>
      </c>
      <c r="J13" s="68">
        <v>121126510</v>
      </c>
      <c r="K13" s="15" t="s">
        <v>99</v>
      </c>
    </row>
    <row r="14" spans="1:11" s="2" customFormat="1" ht="14.25" customHeight="1" x14ac:dyDescent="0.2">
      <c r="A14" s="53" t="s">
        <v>75</v>
      </c>
      <c r="B14" s="15"/>
      <c r="C14" s="53" t="s">
        <v>103</v>
      </c>
      <c r="D14" s="15" t="s">
        <v>99</v>
      </c>
      <c r="E14" s="15" t="s">
        <v>72</v>
      </c>
      <c r="F14" s="67">
        <v>420</v>
      </c>
      <c r="G14" s="68">
        <v>2603139328</v>
      </c>
      <c r="H14" s="68">
        <v>260313933</v>
      </c>
      <c r="I14" s="68">
        <v>2342825395</v>
      </c>
      <c r="J14" s="68">
        <v>140569524</v>
      </c>
      <c r="K14" s="15" t="s">
        <v>99</v>
      </c>
    </row>
    <row r="15" spans="1:11" s="2" customFormat="1" ht="14.25" customHeight="1" x14ac:dyDescent="0.2">
      <c r="A15" s="53" t="s">
        <v>75</v>
      </c>
      <c r="B15" s="15"/>
      <c r="C15" s="53" t="s">
        <v>104</v>
      </c>
      <c r="D15" s="15" t="s">
        <v>99</v>
      </c>
      <c r="E15" s="15" t="s">
        <v>72</v>
      </c>
      <c r="F15" s="67">
        <v>480</v>
      </c>
      <c r="G15" s="68">
        <v>2945385077</v>
      </c>
      <c r="H15" s="68">
        <v>294538508</v>
      </c>
      <c r="I15" s="68">
        <v>2650846569</v>
      </c>
      <c r="J15" s="68">
        <v>159050794</v>
      </c>
      <c r="K15" s="15" t="s">
        <v>99</v>
      </c>
    </row>
    <row r="16" spans="1:11" ht="18.75" customHeight="1" x14ac:dyDescent="0.3">
      <c r="A16" s="53" t="s">
        <v>59</v>
      </c>
      <c r="B16" s="54"/>
      <c r="C16" s="54" t="s">
        <v>26</v>
      </c>
      <c r="D16" s="15" t="s">
        <v>60</v>
      </c>
      <c r="E16" s="15" t="s">
        <v>61</v>
      </c>
      <c r="F16" s="20">
        <v>127</v>
      </c>
      <c r="G16" s="72">
        <v>866155785</v>
      </c>
      <c r="H16" s="69">
        <v>86615579</v>
      </c>
      <c r="I16" s="69">
        <v>779540206</v>
      </c>
      <c r="J16" s="74">
        <v>46772412</v>
      </c>
      <c r="K16" s="15" t="s">
        <v>62</v>
      </c>
    </row>
    <row r="17" spans="1:11" ht="18.75" customHeight="1" x14ac:dyDescent="0.3">
      <c r="A17" s="53" t="s">
        <v>63</v>
      </c>
      <c r="B17" s="54"/>
      <c r="C17" s="54" t="s">
        <v>41</v>
      </c>
      <c r="D17" s="15" t="s">
        <v>60</v>
      </c>
      <c r="E17" s="15" t="s">
        <v>61</v>
      </c>
      <c r="F17" s="20">
        <v>126</v>
      </c>
      <c r="G17" s="72">
        <v>910477158</v>
      </c>
      <c r="H17" s="69">
        <v>91047716</v>
      </c>
      <c r="I17" s="69">
        <v>819429442</v>
      </c>
      <c r="J17" s="74">
        <v>49165767</v>
      </c>
      <c r="K17" s="15" t="s">
        <v>62</v>
      </c>
    </row>
    <row r="19" spans="1:11" x14ac:dyDescent="0.3">
      <c r="G19" s="7"/>
    </row>
    <row r="20" spans="1:11" x14ac:dyDescent="0.3">
      <c r="G20" s="7"/>
    </row>
    <row r="21" spans="1:11" x14ac:dyDescent="0.3">
      <c r="G21" s="7"/>
    </row>
    <row r="22" spans="1:11" x14ac:dyDescent="0.3">
      <c r="G22" s="7"/>
    </row>
    <row r="23" spans="1:11" x14ac:dyDescent="0.3">
      <c r="G23" s="7"/>
    </row>
    <row r="24" spans="1:11" x14ac:dyDescent="0.3">
      <c r="G24" s="7"/>
    </row>
  </sheetData>
  <autoFilter ref="A7:K16" xr:uid="{00000000-0009-0000-0000-000000000000}"/>
  <mergeCells count="1">
    <mergeCell ref="A6:E6"/>
  </mergeCells>
  <phoneticPr fontId="14" type="noConversion"/>
  <conditionalFormatting sqref="A16:A17">
    <cfRule type="duplicateValues" dxfId="2" priority="1"/>
  </conditionalFormatting>
  <dataValidations count="2">
    <dataValidation type="list" allowBlank="1" showInputMessage="1" showErrorMessage="1" sqref="A16:B17" xr:uid="{E852F40D-9816-452F-BA96-CC7EC080C48F}">
      <formula1>$X$10:$X$34</formula1>
    </dataValidation>
    <dataValidation type="list" allowBlank="1" showInputMessage="1" showErrorMessage="1" sqref="F16:F17" xr:uid="{07540A93-8C7D-4840-AC1A-094D2B29A25B}">
      <formula1>$Y$10:$Y$35</formula1>
    </dataValidation>
  </dataValidation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D71B6CA3-4CEC-450C-BB43-2205F71BD474}">
          <x14:formula1>
            <xm:f>'E:\ZYRYUK\04. INFANCIA\2026\PROCESO COMPETITIVO - COFIS\EVALUACION\HABILITANTES\[SEGUIMIENTO.xlsx]Hoja3'!#REF!</xm:f>
          </x14:formula1>
          <xm:sqref>C16:C17 E16:E17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78BBA0-F871-4B10-892F-1C3945B0AF7C}">
  <dimension ref="A1:S21"/>
  <sheetViews>
    <sheetView topLeftCell="A5" workbookViewId="0">
      <selection activeCell="D16" sqref="D16"/>
    </sheetView>
  </sheetViews>
  <sheetFormatPr baseColWidth="10" defaultColWidth="11.42578125" defaultRowHeight="19.5" x14ac:dyDescent="0.3"/>
  <cols>
    <col min="1" max="1" width="18" style="1" customWidth="1"/>
    <col min="2" max="2" width="18" style="1" hidden="1" customWidth="1"/>
    <col min="3" max="3" width="16.28515625" style="23" customWidth="1"/>
    <col min="4" max="4" width="63.7109375" style="1" bestFit="1" customWidth="1"/>
    <col min="5" max="5" width="18" style="1" customWidth="1"/>
    <col min="6" max="6" width="11.42578125" style="1" customWidth="1"/>
    <col min="7" max="7" width="27.85546875" style="1" customWidth="1"/>
    <col min="8" max="8" width="27.7109375" style="1" bestFit="1" customWidth="1"/>
    <col min="9" max="10" width="27" style="1" customWidth="1"/>
    <col min="11" max="11" width="28.28515625" style="1" customWidth="1"/>
    <col min="12" max="13" width="25.7109375" style="1" customWidth="1"/>
    <col min="14" max="14" width="21.7109375" style="1" customWidth="1"/>
    <col min="15" max="15" width="16.28515625" style="1" customWidth="1"/>
    <col min="16" max="16" width="22.42578125" style="1" customWidth="1"/>
    <col min="17" max="17" width="15.28515625" style="1" customWidth="1"/>
    <col min="18" max="18" width="18.85546875" style="40" customWidth="1"/>
    <col min="19" max="19" width="15.28515625" style="1" customWidth="1"/>
    <col min="20" max="20" width="0" style="1" hidden="1" customWidth="1"/>
    <col min="21" max="16384" width="11.42578125" style="1"/>
  </cols>
  <sheetData>
    <row r="1" spans="1:19" ht="21.75" hidden="1" x14ac:dyDescent="0.3">
      <c r="C1" s="8"/>
      <c r="D1" s="8"/>
      <c r="E1" s="8"/>
      <c r="F1" s="8"/>
      <c r="G1" s="8"/>
      <c r="H1" s="63">
        <f>+H3+H4</f>
        <v>31629547907</v>
      </c>
      <c r="I1" s="63">
        <f>+I3+I4</f>
        <v>1873547347</v>
      </c>
      <c r="J1" s="63">
        <f>+J3+J4</f>
        <v>29756000560</v>
      </c>
      <c r="K1" s="63">
        <v>5424464969</v>
      </c>
      <c r="L1" s="8"/>
      <c r="M1" s="8"/>
      <c r="N1" s="8"/>
      <c r="O1" s="8"/>
      <c r="P1" s="8"/>
      <c r="Q1" s="8"/>
      <c r="R1" s="41"/>
    </row>
    <row r="2" spans="1:19" ht="21.75" hidden="1" x14ac:dyDescent="0.3">
      <c r="C2" s="8"/>
      <c r="D2" s="8"/>
      <c r="E2" s="8"/>
      <c r="F2" s="8"/>
      <c r="G2" s="48"/>
      <c r="H2" s="51" t="s">
        <v>0</v>
      </c>
      <c r="I2" s="51" t="s">
        <v>1</v>
      </c>
      <c r="J2" s="51" t="s">
        <v>2</v>
      </c>
      <c r="N2" s="8"/>
      <c r="O2" s="8"/>
      <c r="P2" s="8"/>
      <c r="Q2" s="8"/>
      <c r="R2" s="41"/>
    </row>
    <row r="3" spans="1:19" ht="16.5" hidden="1" customHeight="1" x14ac:dyDescent="0.3">
      <c r="C3" s="8"/>
      <c r="D3" s="8"/>
      <c r="E3" s="8"/>
      <c r="F3" s="8"/>
      <c r="G3" s="50" t="s">
        <v>3</v>
      </c>
      <c r="H3" s="49">
        <v>29839196139</v>
      </c>
      <c r="I3" s="52">
        <f>+P6</f>
        <v>1767497497</v>
      </c>
      <c r="J3" s="52">
        <f>+H3-I3</f>
        <v>28071698642</v>
      </c>
      <c r="N3" s="8"/>
      <c r="O3" s="8"/>
      <c r="P3" s="8"/>
      <c r="Q3" s="8"/>
      <c r="R3" s="41"/>
    </row>
    <row r="4" spans="1:19" ht="15.75" hidden="1" customHeight="1" x14ac:dyDescent="0.3">
      <c r="C4" s="8"/>
      <c r="D4" s="8"/>
      <c r="E4" s="8"/>
      <c r="F4" s="8"/>
      <c r="G4" s="50" t="s">
        <v>4</v>
      </c>
      <c r="H4" s="49">
        <v>1790351768</v>
      </c>
      <c r="I4" s="52">
        <f>+R6</f>
        <v>106049850</v>
      </c>
      <c r="J4" s="52">
        <f>+H4-I4</f>
        <v>1684301918</v>
      </c>
      <c r="N4" s="62"/>
      <c r="O4" s="8"/>
      <c r="P4" s="8"/>
      <c r="Q4" s="8"/>
      <c r="R4" s="41"/>
    </row>
    <row r="5" spans="1:19" ht="21.75" x14ac:dyDescent="0.3"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62"/>
      <c r="O5" s="8"/>
      <c r="P5" s="8"/>
      <c r="Q5" s="8"/>
      <c r="R5" s="41"/>
    </row>
    <row r="6" spans="1:19" s="60" customFormat="1" ht="21.75" hidden="1" x14ac:dyDescent="0.3">
      <c r="A6" s="108" t="s">
        <v>5</v>
      </c>
      <c r="B6" s="109"/>
      <c r="C6" s="109"/>
      <c r="D6" s="109"/>
      <c r="E6" s="110"/>
      <c r="F6" s="65">
        <f t="shared" ref="F6:N6" si="0">+SUBTOTAL(9,F10:F12)</f>
        <v>272</v>
      </c>
      <c r="G6" s="66">
        <f t="shared" si="0"/>
        <v>2059062208</v>
      </c>
      <c r="H6" s="66">
        <f t="shared" si="0"/>
        <v>46667472</v>
      </c>
      <c r="I6" s="66">
        <f t="shared" si="0"/>
        <v>170154642</v>
      </c>
      <c r="J6" s="66">
        <f t="shared" si="0"/>
        <v>216822114</v>
      </c>
      <c r="K6" s="66">
        <f t="shared" si="0"/>
        <v>68020002</v>
      </c>
      <c r="L6" s="66">
        <f t="shared" si="0"/>
        <v>6722595</v>
      </c>
      <c r="M6" s="66">
        <f t="shared" si="0"/>
        <v>74742597</v>
      </c>
      <c r="N6" s="66">
        <f t="shared" si="0"/>
        <v>291564711</v>
      </c>
      <c r="O6" s="8"/>
      <c r="P6" s="66">
        <f>+SUBTOTAL(9,P10:P12)</f>
        <v>1767497497</v>
      </c>
      <c r="Q6" s="8"/>
      <c r="R6" s="66">
        <f>+SUBTOTAL(9,R10:R12)</f>
        <v>106049850</v>
      </c>
    </row>
    <row r="7" spans="1:19" s="2" customFormat="1" ht="25.5" x14ac:dyDescent="0.25">
      <c r="A7" s="78" t="s">
        <v>6</v>
      </c>
      <c r="B7" s="78"/>
      <c r="C7" s="78" t="s">
        <v>7</v>
      </c>
      <c r="D7" s="78" t="s">
        <v>8</v>
      </c>
      <c r="E7" s="78" t="s">
        <v>9</v>
      </c>
      <c r="F7" s="78" t="s">
        <v>10</v>
      </c>
      <c r="G7" s="79" t="s">
        <v>11</v>
      </c>
      <c r="H7" s="78" t="s">
        <v>12</v>
      </c>
      <c r="I7" s="78" t="s">
        <v>13</v>
      </c>
      <c r="J7" s="78" t="s">
        <v>14</v>
      </c>
      <c r="K7" s="78" t="s">
        <v>15</v>
      </c>
      <c r="L7" s="78" t="s">
        <v>16</v>
      </c>
      <c r="M7" s="78" t="s">
        <v>17</v>
      </c>
      <c r="N7" s="78" t="s">
        <v>18</v>
      </c>
      <c r="O7" s="78" t="s">
        <v>19</v>
      </c>
      <c r="P7" s="79" t="s">
        <v>20</v>
      </c>
      <c r="Q7" s="79" t="s">
        <v>21</v>
      </c>
      <c r="R7" s="79" t="s">
        <v>22</v>
      </c>
      <c r="S7" s="78" t="s">
        <v>23</v>
      </c>
    </row>
    <row r="8" spans="1:19" s="2" customFormat="1" ht="16.5" customHeight="1" x14ac:dyDescent="0.2">
      <c r="A8" s="22" t="s">
        <v>59</v>
      </c>
      <c r="B8" s="78"/>
      <c r="C8" s="21" t="s">
        <v>26</v>
      </c>
      <c r="D8" s="101" t="s">
        <v>60</v>
      </c>
      <c r="E8" s="95" t="s">
        <v>61</v>
      </c>
      <c r="F8" s="96">
        <v>127</v>
      </c>
      <c r="G8" s="84">
        <v>866155785</v>
      </c>
      <c r="H8" s="84">
        <v>56430596</v>
      </c>
      <c r="I8" s="84">
        <v>30184983</v>
      </c>
      <c r="J8" s="84">
        <v>86615579</v>
      </c>
      <c r="K8" s="92"/>
      <c r="L8" s="92"/>
      <c r="M8" s="86">
        <f>+K8+L8</f>
        <v>0</v>
      </c>
      <c r="N8" s="86">
        <f t="shared" ref="N8:N12" si="1">+M8+J8</f>
        <v>86615579</v>
      </c>
      <c r="O8" s="87">
        <f t="shared" ref="O8:O12" si="2">+N8/G8</f>
        <v>0.10000000057726337</v>
      </c>
      <c r="P8" s="88">
        <v>779540206</v>
      </c>
      <c r="Q8" s="89">
        <f t="shared" ref="Q8:Q12" si="3">+P8/G8</f>
        <v>0.89999999942273667</v>
      </c>
      <c r="R8" s="88">
        <f t="shared" ref="R8:R12" si="4">+ROUND(P8*6%,0)</f>
        <v>46772412</v>
      </c>
      <c r="S8" s="91" t="s">
        <v>62</v>
      </c>
    </row>
    <row r="9" spans="1:19" s="2" customFormat="1" ht="16.5" customHeight="1" x14ac:dyDescent="0.2">
      <c r="A9" s="97" t="s">
        <v>63</v>
      </c>
      <c r="B9" s="78"/>
      <c r="C9" s="98" t="s">
        <v>41</v>
      </c>
      <c r="D9" s="102" t="s">
        <v>60</v>
      </c>
      <c r="E9" s="99" t="s">
        <v>61</v>
      </c>
      <c r="F9" s="100">
        <v>126</v>
      </c>
      <c r="G9" s="84">
        <v>910477158</v>
      </c>
      <c r="H9" s="84">
        <v>55986261</v>
      </c>
      <c r="I9" s="84">
        <v>35061455</v>
      </c>
      <c r="J9" s="84">
        <v>91047716</v>
      </c>
      <c r="K9" s="94"/>
      <c r="L9" s="94"/>
      <c r="M9" s="86">
        <f t="shared" ref="M9:M12" si="5">+K9+L9</f>
        <v>0</v>
      </c>
      <c r="N9" s="86">
        <f t="shared" si="1"/>
        <v>91047716</v>
      </c>
      <c r="O9" s="87">
        <f t="shared" si="2"/>
        <v>0.10000000021966504</v>
      </c>
      <c r="P9" s="88">
        <v>819429442</v>
      </c>
      <c r="Q9" s="89">
        <f t="shared" si="3"/>
        <v>0.89999999978033496</v>
      </c>
      <c r="R9" s="88">
        <f t="shared" si="4"/>
        <v>49165767</v>
      </c>
      <c r="S9" s="93" t="s">
        <v>62</v>
      </c>
    </row>
    <row r="10" spans="1:19" s="58" customFormat="1" ht="12.75" x14ac:dyDescent="0.2">
      <c r="A10" s="80" t="s">
        <v>87</v>
      </c>
      <c r="B10" s="80"/>
      <c r="C10" s="81" t="s">
        <v>41</v>
      </c>
      <c r="D10" s="82" t="s">
        <v>90</v>
      </c>
      <c r="E10" s="83" t="s">
        <v>83</v>
      </c>
      <c r="F10" s="81">
        <v>60</v>
      </c>
      <c r="G10" s="84">
        <v>502937693</v>
      </c>
      <c r="H10" s="84">
        <v>12087915</v>
      </c>
      <c r="I10" s="84">
        <v>37534112</v>
      </c>
      <c r="J10" s="84">
        <f t="shared" ref="J10:J12" si="6">+I10+H10</f>
        <v>49622027</v>
      </c>
      <c r="K10" s="84">
        <v>22673334</v>
      </c>
      <c r="L10" s="85">
        <v>2240865</v>
      </c>
      <c r="M10" s="86">
        <f t="shared" si="5"/>
        <v>24914199</v>
      </c>
      <c r="N10" s="86">
        <f t="shared" si="1"/>
        <v>74536226</v>
      </c>
      <c r="O10" s="87">
        <f t="shared" si="2"/>
        <v>0.14820170974936253</v>
      </c>
      <c r="P10" s="88">
        <f t="shared" ref="P10:P12" si="7">+G10-N10</f>
        <v>428401467</v>
      </c>
      <c r="Q10" s="89">
        <f t="shared" si="3"/>
        <v>0.85179829025063747</v>
      </c>
      <c r="R10" s="88">
        <f t="shared" si="4"/>
        <v>25704088</v>
      </c>
      <c r="S10" s="90" t="s">
        <v>62</v>
      </c>
    </row>
    <row r="11" spans="1:19" s="58" customFormat="1" ht="12.75" x14ac:dyDescent="0.2">
      <c r="A11" s="80" t="s">
        <v>91</v>
      </c>
      <c r="B11" s="80"/>
      <c r="C11" s="81" t="s">
        <v>65</v>
      </c>
      <c r="D11" s="82" t="s">
        <v>90</v>
      </c>
      <c r="E11" s="83" t="s">
        <v>83</v>
      </c>
      <c r="F11" s="81">
        <v>109</v>
      </c>
      <c r="G11" s="84">
        <v>789936820</v>
      </c>
      <c r="H11" s="84">
        <v>17629030</v>
      </c>
      <c r="I11" s="84">
        <v>68186971</v>
      </c>
      <c r="J11" s="84">
        <f t="shared" si="6"/>
        <v>85816001</v>
      </c>
      <c r="K11" s="84">
        <v>22673334</v>
      </c>
      <c r="L11" s="85">
        <v>2240865</v>
      </c>
      <c r="M11" s="86">
        <f t="shared" si="5"/>
        <v>24914199</v>
      </c>
      <c r="N11" s="86">
        <f t="shared" si="1"/>
        <v>110730200</v>
      </c>
      <c r="O11" s="87">
        <f t="shared" si="2"/>
        <v>0.14017602065947501</v>
      </c>
      <c r="P11" s="88">
        <f t="shared" si="7"/>
        <v>679206620</v>
      </c>
      <c r="Q11" s="89">
        <f t="shared" si="3"/>
        <v>0.85982397934052501</v>
      </c>
      <c r="R11" s="88">
        <f t="shared" si="4"/>
        <v>40752397</v>
      </c>
      <c r="S11" s="90" t="s">
        <v>62</v>
      </c>
    </row>
    <row r="12" spans="1:19" s="58" customFormat="1" ht="12.75" x14ac:dyDescent="0.2">
      <c r="A12" s="80" t="s">
        <v>93</v>
      </c>
      <c r="B12" s="80"/>
      <c r="C12" s="81" t="s">
        <v>68</v>
      </c>
      <c r="D12" s="82" t="s">
        <v>90</v>
      </c>
      <c r="E12" s="83" t="s">
        <v>83</v>
      </c>
      <c r="F12" s="81">
        <v>103</v>
      </c>
      <c r="G12" s="84">
        <v>766187695</v>
      </c>
      <c r="H12" s="84">
        <v>16950527</v>
      </c>
      <c r="I12" s="84">
        <v>64433559</v>
      </c>
      <c r="J12" s="84">
        <f t="shared" si="6"/>
        <v>81384086</v>
      </c>
      <c r="K12" s="84">
        <v>22673334</v>
      </c>
      <c r="L12" s="85">
        <v>2240865</v>
      </c>
      <c r="M12" s="86">
        <f t="shared" si="5"/>
        <v>24914199</v>
      </c>
      <c r="N12" s="86">
        <f t="shared" si="1"/>
        <v>106298285</v>
      </c>
      <c r="O12" s="87">
        <f t="shared" si="2"/>
        <v>0.13873661205169838</v>
      </c>
      <c r="P12" s="88">
        <f t="shared" si="7"/>
        <v>659889410</v>
      </c>
      <c r="Q12" s="89">
        <f t="shared" si="3"/>
        <v>0.8612633879483016</v>
      </c>
      <c r="R12" s="88">
        <f t="shared" si="4"/>
        <v>39593365</v>
      </c>
      <c r="S12" s="90" t="s">
        <v>62</v>
      </c>
    </row>
    <row r="16" spans="1:19" x14ac:dyDescent="0.3">
      <c r="G16" s="7"/>
      <c r="H16" s="7"/>
      <c r="I16" s="7"/>
      <c r="J16" s="7"/>
    </row>
    <row r="17" spans="7:10" x14ac:dyDescent="0.3">
      <c r="G17" s="7"/>
      <c r="H17" s="7"/>
      <c r="I17" s="7"/>
      <c r="J17" s="7"/>
    </row>
    <row r="18" spans="7:10" x14ac:dyDescent="0.3">
      <c r="G18" s="7"/>
      <c r="H18" s="7"/>
      <c r="I18" s="7"/>
      <c r="J18" s="7"/>
    </row>
    <row r="19" spans="7:10" x14ac:dyDescent="0.3">
      <c r="G19" s="7"/>
      <c r="H19" s="7"/>
      <c r="I19" s="7"/>
      <c r="J19" s="7"/>
    </row>
    <row r="20" spans="7:10" x14ac:dyDescent="0.3">
      <c r="G20" s="7"/>
      <c r="H20" s="7"/>
      <c r="I20" s="7"/>
      <c r="J20" s="7"/>
    </row>
    <row r="21" spans="7:10" x14ac:dyDescent="0.3">
      <c r="G21" s="7"/>
      <c r="H21" s="7"/>
      <c r="I21" s="7"/>
      <c r="J21" s="7"/>
    </row>
  </sheetData>
  <autoFilter ref="A7:S13" xr:uid="{00000000-0009-0000-0000-000000000000}"/>
  <mergeCells count="1">
    <mergeCell ref="A6:E6"/>
  </mergeCells>
  <conditionalFormatting sqref="A10:B12">
    <cfRule type="duplicateValues" dxfId="1" priority="4"/>
  </conditionalFormatting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7D21E5-9D07-4AF8-8485-453F55EBB6CF}">
  <dimension ref="A2:R3"/>
  <sheetViews>
    <sheetView workbookViewId="0">
      <selection activeCell="D11" sqref="D11"/>
    </sheetView>
  </sheetViews>
  <sheetFormatPr baseColWidth="10" defaultColWidth="11.42578125" defaultRowHeight="15" x14ac:dyDescent="0.25"/>
  <cols>
    <col min="1" max="1" width="9.7109375" customWidth="1"/>
    <col min="2" max="2" width="9.85546875" bestFit="1" customWidth="1"/>
    <col min="3" max="3" width="40.140625" bestFit="1" customWidth="1"/>
    <col min="4" max="4" width="12.42578125" customWidth="1"/>
    <col min="5" max="5" width="7.5703125" bestFit="1" customWidth="1"/>
    <col min="6" max="6" width="14.140625" bestFit="1" customWidth="1"/>
    <col min="7" max="7" width="22.140625" bestFit="1" customWidth="1"/>
    <col min="8" max="8" width="23" bestFit="1" customWidth="1"/>
    <col min="9" max="9" width="20.42578125" bestFit="1" customWidth="1"/>
    <col min="10" max="10" width="22.5703125" bestFit="1" customWidth="1"/>
    <col min="11" max="11" width="23.42578125" bestFit="1" customWidth="1"/>
    <col min="12" max="12" width="24.28515625" bestFit="1" customWidth="1"/>
    <col min="13" max="13" width="16.7109375" bestFit="1" customWidth="1"/>
    <col min="14" max="14" width="10.85546875" bestFit="1" customWidth="1"/>
    <col min="15" max="15" width="14.85546875" bestFit="1" customWidth="1"/>
    <col min="16" max="16" width="11.85546875" bestFit="1" customWidth="1"/>
    <col min="17" max="17" width="16.7109375" bestFit="1" customWidth="1"/>
    <col min="18" max="18" width="13.85546875" bestFit="1" customWidth="1"/>
  </cols>
  <sheetData>
    <row r="2" spans="1:18" s="2" customFormat="1" ht="25.5" x14ac:dyDescent="0.25">
      <c r="A2" s="3" t="s">
        <v>6</v>
      </c>
      <c r="B2" s="3" t="s">
        <v>7</v>
      </c>
      <c r="C2" s="3" t="s">
        <v>8</v>
      </c>
      <c r="D2" s="3" t="s">
        <v>9</v>
      </c>
      <c r="E2" s="3" t="s">
        <v>10</v>
      </c>
      <c r="F2" s="10" t="s">
        <v>11</v>
      </c>
      <c r="G2" s="3" t="s">
        <v>12</v>
      </c>
      <c r="H2" s="3" t="s">
        <v>13</v>
      </c>
      <c r="I2" s="3" t="s">
        <v>14</v>
      </c>
      <c r="J2" s="3" t="s">
        <v>15</v>
      </c>
      <c r="K2" s="3" t="s">
        <v>16</v>
      </c>
      <c r="L2" s="3" t="s">
        <v>17</v>
      </c>
      <c r="M2" s="3" t="s">
        <v>18</v>
      </c>
      <c r="N2" s="3" t="s">
        <v>19</v>
      </c>
      <c r="O2" s="10" t="s">
        <v>20</v>
      </c>
      <c r="P2" s="10" t="s">
        <v>21</v>
      </c>
      <c r="Q2" s="10" t="s">
        <v>22</v>
      </c>
      <c r="R2" s="3" t="s">
        <v>23</v>
      </c>
    </row>
    <row r="3" spans="1:18" s="58" customFormat="1" ht="12.75" x14ac:dyDescent="0.2">
      <c r="A3" s="53" t="s">
        <v>31</v>
      </c>
      <c r="B3" s="54" t="s">
        <v>26</v>
      </c>
      <c r="C3" s="55" t="s">
        <v>27</v>
      </c>
      <c r="D3" s="15" t="s">
        <v>33</v>
      </c>
      <c r="E3" s="20">
        <v>87</v>
      </c>
      <c r="F3" s="72">
        <v>633713152</v>
      </c>
      <c r="G3" s="72"/>
      <c r="H3" s="72">
        <v>63371315</v>
      </c>
      <c r="I3" s="72">
        <f>+H3+G3</f>
        <v>63371315</v>
      </c>
      <c r="J3" s="70"/>
      <c r="K3" s="70"/>
      <c r="L3" s="69">
        <f t="shared" ref="L3" si="0">+J3+K3</f>
        <v>0</v>
      </c>
      <c r="M3" s="69">
        <f t="shared" ref="M3" si="1">+L3+I3</f>
        <v>63371315</v>
      </c>
      <c r="N3" s="35">
        <f t="shared" ref="N3" si="2">+M3/F3</f>
        <v>9.9999999684399793E-2</v>
      </c>
      <c r="O3" s="74">
        <f t="shared" ref="O3" si="3">+F3-M3</f>
        <v>570341837</v>
      </c>
      <c r="P3" s="11">
        <f t="shared" ref="P3" si="4">+O3/F3</f>
        <v>0.90000000031560023</v>
      </c>
      <c r="Q3" s="74">
        <f t="shared" ref="Q3" si="5">+ROUND(O3*6%,0)</f>
        <v>34220510</v>
      </c>
      <c r="R3" s="20">
        <v>2</v>
      </c>
    </row>
  </sheetData>
  <conditionalFormatting sqref="A3">
    <cfRule type="duplicateValues" dxfId="0" priority="5"/>
  </conditionalFormatting>
  <dataValidations count="2">
    <dataValidation type="list" allowBlank="1" showInputMessage="1" showErrorMessage="1" sqref="A3" xr:uid="{B2EF4182-51A9-4C99-A7A7-E53D31EE6501}">
      <formula1>$W$11:$W$35</formula1>
    </dataValidation>
    <dataValidation type="list" allowBlank="1" showInputMessage="1" showErrorMessage="1" sqref="E3" xr:uid="{751D059C-36B7-440B-ABEE-F47B6AFC1411}">
      <formula1>$X$11:$X$36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F442CFDC-FD83-4247-B7DE-1ABF1FBE4272}">
          <x14:formula1>
            <xm:f>'E:\ZYRYUK\04. INFANCIA\2026\PROCESO COMPETITIVO - COFIS\EVALUACION\HABILITANTES\[SEGUIMIENTO.xlsx]Hoja3'!#REF!</xm:f>
          </x14:formula1>
          <xm:sqref>B3 D3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RESUMEN</vt:lpstr>
      <vt:lpstr>1. HOJA  - ADJUDICADOS</vt:lpstr>
      <vt:lpstr>2. HOJA - LOTES DESIERTOS</vt:lpstr>
      <vt:lpstr>3. HOJA - OFERTAS RECHAZADAS</vt:lpstr>
      <vt:lpstr>4. HOJA-HABILITADOS NO ADJUDICA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Lenovo</dc:creator>
  <cp:keywords/>
  <dc:description/>
  <cp:lastModifiedBy>Juan Sebastian Gomez Romero</cp:lastModifiedBy>
  <cp:revision/>
  <dcterms:created xsi:type="dcterms:W3CDTF">2023-04-14T15:18:31Z</dcterms:created>
  <dcterms:modified xsi:type="dcterms:W3CDTF">2026-05-28T22:01:09Z</dcterms:modified>
  <cp:category/>
  <cp:contentStatus/>
</cp:coreProperties>
</file>